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date1904="1" showInkAnnotation="0" autoCompressPictures="0"/>
  <bookViews>
    <workbookView xWindow="3880" yWindow="2460" windowWidth="26960" windowHeight="23860" tabRatio="747"/>
  </bookViews>
  <sheets>
    <sheet name="Sheet2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669" i="2" l="1"/>
  <c r="AA671" i="2"/>
  <c r="AA673" i="2"/>
  <c r="AA675" i="2"/>
  <c r="AA676" i="2"/>
  <c r="AA674" i="2"/>
  <c r="AA672" i="2"/>
  <c r="AA670" i="2"/>
  <c r="AA668" i="2"/>
  <c r="AA244" i="2"/>
  <c r="AA246" i="2"/>
  <c r="AA248" i="2"/>
  <c r="AA250" i="2"/>
  <c r="AA251" i="2"/>
  <c r="AA249" i="2"/>
  <c r="AA247" i="2"/>
  <c r="AA245" i="2"/>
  <c r="AA243" i="2"/>
  <c r="V4140" i="2"/>
  <c r="V4141" i="2"/>
  <c r="V4142" i="2"/>
  <c r="V4130" i="2"/>
  <c r="V4131" i="2"/>
  <c r="V4132" i="2"/>
  <c r="V4133" i="2"/>
  <c r="V4134" i="2"/>
  <c r="V4135" i="2"/>
  <c r="V4136" i="2"/>
  <c r="V4137" i="2"/>
  <c r="V4138" i="2"/>
  <c r="V4139" i="2"/>
  <c r="AA4048" i="2"/>
  <c r="AA4050" i="2"/>
  <c r="AA4052" i="2"/>
  <c r="AA4054" i="2"/>
  <c r="AA4055" i="2"/>
  <c r="AA4053" i="2"/>
  <c r="AA4051" i="2"/>
  <c r="AA4049" i="2"/>
  <c r="AA4047" i="2"/>
  <c r="V4046" i="2"/>
  <c r="V4047" i="2"/>
  <c r="V4048" i="2"/>
  <c r="V4049" i="2"/>
  <c r="V4050" i="2"/>
  <c r="V4051" i="2"/>
  <c r="V4052" i="2"/>
  <c r="V4053" i="2"/>
  <c r="V4054" i="2"/>
  <c r="V4055" i="2"/>
  <c r="V4056" i="2"/>
  <c r="V4057" i="2"/>
  <c r="V4058" i="2"/>
  <c r="AA3963" i="2"/>
  <c r="AA3965" i="2"/>
  <c r="AA3967" i="2"/>
  <c r="AA3969" i="2"/>
  <c r="AA3970" i="2"/>
  <c r="AA3968" i="2"/>
  <c r="AA3966" i="2"/>
  <c r="AA3964" i="2"/>
  <c r="AA3962" i="2"/>
  <c r="V3961" i="2"/>
  <c r="V3962" i="2"/>
  <c r="V3963" i="2"/>
  <c r="V3964" i="2"/>
  <c r="V3965" i="2"/>
  <c r="V3966" i="2"/>
  <c r="V3967" i="2"/>
  <c r="V3968" i="2"/>
  <c r="V3969" i="2"/>
  <c r="V3970" i="2"/>
  <c r="AA3878" i="2"/>
  <c r="AA3880" i="2"/>
  <c r="AA3882" i="2"/>
  <c r="AA3884" i="2"/>
  <c r="AA3885" i="2"/>
  <c r="AA3883" i="2"/>
  <c r="AA3881" i="2"/>
  <c r="AA3879" i="2"/>
  <c r="AA3877" i="2"/>
  <c r="V3876" i="2"/>
  <c r="V3877" i="2"/>
  <c r="V3878" i="2"/>
  <c r="V3879" i="2"/>
  <c r="V3880" i="2"/>
  <c r="V3881" i="2"/>
  <c r="V3882" i="2"/>
  <c r="V3883" i="2"/>
  <c r="V3884" i="2"/>
  <c r="V3885" i="2"/>
  <c r="V3886" i="2"/>
  <c r="V3887" i="2"/>
  <c r="AA3793" i="2"/>
  <c r="AA3795" i="2"/>
  <c r="AA3797" i="2"/>
  <c r="AA3799" i="2"/>
  <c r="AA3800" i="2"/>
  <c r="AA3798" i="2"/>
  <c r="AA3796" i="2"/>
  <c r="AA3794" i="2"/>
  <c r="AA3792" i="2"/>
  <c r="V3790" i="2"/>
  <c r="V3791" i="2"/>
  <c r="V3792" i="2"/>
  <c r="V3793" i="2"/>
  <c r="V3794" i="2"/>
  <c r="V3795" i="2"/>
  <c r="V3796" i="2"/>
  <c r="V3797" i="2"/>
  <c r="V3798" i="2"/>
  <c r="V3799" i="2"/>
  <c r="V3800" i="2"/>
  <c r="V3801" i="2"/>
  <c r="AA3708" i="2"/>
  <c r="AA3710" i="2"/>
  <c r="AA3712" i="2"/>
  <c r="AA3714" i="2"/>
  <c r="AA3715" i="2"/>
  <c r="AA3713" i="2"/>
  <c r="AA3711" i="2"/>
  <c r="AA3709" i="2"/>
  <c r="AA3707" i="2"/>
  <c r="V3706" i="2"/>
  <c r="V3707" i="2"/>
  <c r="V3708" i="2"/>
  <c r="V3709" i="2"/>
  <c r="V3710" i="2"/>
  <c r="V3711" i="2"/>
  <c r="V3712" i="2"/>
  <c r="V3713" i="2"/>
  <c r="V3714" i="2"/>
  <c r="V3715" i="2"/>
  <c r="V3716" i="2"/>
  <c r="V3717" i="2"/>
  <c r="V3718" i="2"/>
  <c r="AA3623" i="2"/>
  <c r="AA3625" i="2"/>
  <c r="AA3627" i="2"/>
  <c r="AA3629" i="2"/>
  <c r="AA3630" i="2"/>
  <c r="V3621" i="2"/>
  <c r="V3622" i="2"/>
  <c r="V3623" i="2"/>
  <c r="V3624" i="2"/>
  <c r="V3625" i="2"/>
  <c r="V3626" i="2"/>
  <c r="V3627" i="2"/>
  <c r="V3628" i="2"/>
  <c r="V3629" i="2"/>
  <c r="V3630" i="2"/>
  <c r="V3631" i="2"/>
  <c r="V3632" i="2"/>
  <c r="V3633" i="2"/>
  <c r="AA3538" i="2"/>
  <c r="AA3540" i="2"/>
  <c r="AA3542" i="2"/>
  <c r="AA3544" i="2"/>
  <c r="AA3545" i="2"/>
  <c r="AA3543" i="2"/>
  <c r="AA3541" i="2"/>
  <c r="AA3539" i="2"/>
  <c r="AA3537" i="2"/>
  <c r="V3534" i="2"/>
  <c r="V3535" i="2"/>
  <c r="V3536" i="2"/>
  <c r="V3537" i="2"/>
  <c r="V3538" i="2"/>
  <c r="V3539" i="2"/>
  <c r="V3540" i="2"/>
  <c r="V3541" i="2"/>
  <c r="V3542" i="2"/>
  <c r="V3543" i="2"/>
  <c r="V3544" i="2"/>
  <c r="V3545" i="2"/>
  <c r="AA3453" i="2"/>
  <c r="AA3455" i="2"/>
  <c r="AA3457" i="2"/>
  <c r="AA3459" i="2"/>
  <c r="AA3460" i="2"/>
  <c r="AA3458" i="2"/>
  <c r="AA3456" i="2"/>
  <c r="AA3454" i="2"/>
  <c r="AA3452" i="2"/>
  <c r="V3450" i="2"/>
  <c r="V3451" i="2"/>
  <c r="V3452" i="2"/>
  <c r="V3453" i="2"/>
  <c r="V3454" i="2"/>
  <c r="V3455" i="2"/>
  <c r="V3456" i="2"/>
  <c r="V3457" i="2"/>
  <c r="V3458" i="2"/>
  <c r="V3459" i="2"/>
  <c r="V3460" i="2"/>
  <c r="V3461" i="2"/>
  <c r="V3462" i="2"/>
  <c r="V3463" i="2"/>
  <c r="V3464" i="2"/>
  <c r="AA3368" i="2"/>
  <c r="AA3370" i="2"/>
  <c r="AA3372" i="2"/>
  <c r="AA3374" i="2"/>
  <c r="AA3375" i="2"/>
  <c r="AA3373" i="2"/>
  <c r="AA3371" i="2"/>
  <c r="AA3369" i="2"/>
  <c r="AA3367" i="2"/>
  <c r="V3367" i="2"/>
  <c r="V3368" i="2"/>
  <c r="V3369" i="2"/>
  <c r="V3370" i="2"/>
  <c r="V3371" i="2"/>
  <c r="V3372" i="2"/>
  <c r="V3373" i="2"/>
  <c r="V3374" i="2"/>
  <c r="V3375" i="2"/>
  <c r="V3376" i="2"/>
  <c r="V3377" i="2"/>
  <c r="V3378" i="2"/>
  <c r="AA3283" i="2"/>
  <c r="AA3285" i="2"/>
  <c r="AA3287" i="2"/>
  <c r="AA3289" i="2"/>
  <c r="AA3290" i="2"/>
  <c r="AA3288" i="2"/>
  <c r="AA3286" i="2"/>
  <c r="AA3284" i="2"/>
  <c r="AA3282" i="2"/>
  <c r="V3281" i="2"/>
  <c r="V3282" i="2"/>
  <c r="V3283" i="2"/>
  <c r="V3284" i="2"/>
  <c r="V3285" i="2"/>
  <c r="V3286" i="2"/>
  <c r="V3287" i="2"/>
  <c r="V3288" i="2"/>
  <c r="V3289" i="2"/>
  <c r="V3290" i="2"/>
  <c r="V3291" i="2"/>
  <c r="AA3198" i="2"/>
  <c r="AA3200" i="2"/>
  <c r="AA3202" i="2"/>
  <c r="AA3204" i="2"/>
  <c r="AA3205" i="2"/>
  <c r="AA3203" i="2"/>
  <c r="AA3201" i="2"/>
  <c r="AA3199" i="2"/>
  <c r="AA3197" i="2"/>
  <c r="V3196" i="2"/>
  <c r="V3197" i="2"/>
  <c r="V3198" i="2"/>
  <c r="V3199" i="2"/>
  <c r="V3200" i="2"/>
  <c r="V3201" i="2"/>
  <c r="V3202" i="2"/>
  <c r="V3203" i="2"/>
  <c r="V3204" i="2"/>
  <c r="V3205" i="2"/>
  <c r="V3206" i="2"/>
  <c r="V3207" i="2"/>
  <c r="AA3113" i="2"/>
  <c r="AA3115" i="2"/>
  <c r="AA3117" i="2"/>
  <c r="AA3119" i="2"/>
  <c r="AA3120" i="2"/>
  <c r="AA3118" i="2"/>
  <c r="AA3116" i="2"/>
  <c r="AA3114" i="2"/>
  <c r="AA3112" i="2"/>
  <c r="V3110" i="2"/>
  <c r="V3111" i="2"/>
  <c r="V3112" i="2"/>
  <c r="V3113" i="2"/>
  <c r="V3114" i="2"/>
  <c r="V3115" i="2"/>
  <c r="V3116" i="2"/>
  <c r="V3117" i="2"/>
  <c r="V3118" i="2"/>
  <c r="V3119" i="2"/>
  <c r="V3120" i="2"/>
  <c r="V3121" i="2"/>
  <c r="V3122" i="2"/>
  <c r="V3123" i="2"/>
  <c r="AA3028" i="2"/>
  <c r="AA3030" i="2"/>
  <c r="AA3032" i="2"/>
  <c r="AA3034" i="2"/>
  <c r="AA3035" i="2"/>
  <c r="AA3033" i="2"/>
  <c r="AA3031" i="2"/>
  <c r="AA3029" i="2"/>
  <c r="AA3027" i="2"/>
  <c r="V3026" i="2"/>
  <c r="V3027" i="2"/>
  <c r="V3028" i="2"/>
  <c r="V3029" i="2"/>
  <c r="V3030" i="2"/>
  <c r="V3031" i="2"/>
  <c r="V3032" i="2"/>
  <c r="V3033" i="2"/>
  <c r="V3034" i="2"/>
  <c r="V3035" i="2"/>
  <c r="AA2943" i="2"/>
  <c r="AA2945" i="2"/>
  <c r="AA2947" i="2"/>
  <c r="AA2949" i="2"/>
  <c r="AA2950" i="2"/>
  <c r="AA2948" i="2"/>
  <c r="AA2946" i="2"/>
  <c r="AA2944" i="2"/>
  <c r="AA2942" i="2"/>
  <c r="V2942" i="2"/>
  <c r="V2943" i="2"/>
  <c r="V2944" i="2"/>
  <c r="V2945" i="2"/>
  <c r="V2946" i="2"/>
  <c r="V2947" i="2"/>
  <c r="V2948" i="2"/>
  <c r="V2949" i="2"/>
  <c r="V2950" i="2"/>
  <c r="V2951" i="2"/>
  <c r="V2952" i="2"/>
  <c r="AA2858" i="2"/>
  <c r="AA2860" i="2"/>
  <c r="AA2862" i="2"/>
  <c r="AA2864" i="2"/>
  <c r="AA2865" i="2"/>
  <c r="AA2863" i="2"/>
  <c r="AA2861" i="2"/>
  <c r="AA2859" i="2"/>
  <c r="AA2857" i="2"/>
  <c r="V2856" i="2"/>
  <c r="V2857" i="2"/>
  <c r="V2858" i="2"/>
  <c r="V2859" i="2"/>
  <c r="V2860" i="2"/>
  <c r="V2861" i="2"/>
  <c r="V2862" i="2"/>
  <c r="V2863" i="2"/>
  <c r="V2864" i="2"/>
  <c r="V2865" i="2"/>
  <c r="V2866" i="2"/>
  <c r="V2867" i="2"/>
  <c r="AA2773" i="2"/>
  <c r="AA2775" i="2"/>
  <c r="AA2777" i="2"/>
  <c r="AA2779" i="2"/>
  <c r="AA2780" i="2"/>
  <c r="AA2774" i="2"/>
  <c r="V2771" i="2"/>
  <c r="V2772" i="2"/>
  <c r="V2773" i="2"/>
  <c r="V2774" i="2"/>
  <c r="V2775" i="2"/>
  <c r="V2776" i="2"/>
  <c r="V2777" i="2"/>
  <c r="V2778" i="2"/>
  <c r="V2779" i="2"/>
  <c r="V2780" i="2"/>
  <c r="V2781" i="2"/>
  <c r="V2782" i="2"/>
  <c r="AA2688" i="2"/>
  <c r="AA2690" i="2"/>
  <c r="AA2692" i="2"/>
  <c r="AA2694" i="2"/>
  <c r="AA2695" i="2"/>
  <c r="AA2693" i="2"/>
  <c r="AA2691" i="2"/>
  <c r="AA2689" i="2"/>
  <c r="AA2687" i="2"/>
  <c r="V2685" i="2"/>
  <c r="V2686" i="2"/>
  <c r="V2687" i="2"/>
  <c r="V2688" i="2"/>
  <c r="V2689" i="2"/>
  <c r="V2690" i="2"/>
  <c r="V2691" i="2"/>
  <c r="V2692" i="2"/>
  <c r="V2693" i="2"/>
  <c r="V2694" i="2"/>
  <c r="V2695" i="2"/>
  <c r="V2696" i="2"/>
  <c r="V2697" i="2"/>
  <c r="AA2603" i="2"/>
  <c r="AA2605" i="2"/>
  <c r="AA2607" i="2"/>
  <c r="AA2609" i="2"/>
  <c r="AA2610" i="2"/>
  <c r="AA2608" i="2"/>
  <c r="AA2606" i="2"/>
  <c r="AA2604" i="2"/>
  <c r="AA2602" i="2"/>
  <c r="V2600" i="2"/>
  <c r="V2601" i="2"/>
  <c r="V2602" i="2"/>
  <c r="V2603" i="2"/>
  <c r="V2604" i="2"/>
  <c r="V2605" i="2"/>
  <c r="V2606" i="2"/>
  <c r="V2607" i="2"/>
  <c r="V2608" i="2"/>
  <c r="V2609" i="2"/>
  <c r="V2610" i="2"/>
  <c r="AA2518" i="2"/>
  <c r="AA2520" i="2"/>
  <c r="AA2522" i="2"/>
  <c r="AA2524" i="2"/>
  <c r="AA2525" i="2"/>
  <c r="AA2523" i="2"/>
  <c r="AA2521" i="2"/>
  <c r="AA2519" i="2"/>
  <c r="AA2517" i="2"/>
  <c r="V2516" i="2"/>
  <c r="V2517" i="2"/>
  <c r="V2518" i="2"/>
  <c r="V2519" i="2"/>
  <c r="V2520" i="2"/>
  <c r="V2521" i="2"/>
  <c r="V2522" i="2"/>
  <c r="V2523" i="2"/>
  <c r="V2524" i="2"/>
  <c r="V2525" i="2"/>
  <c r="V2526" i="2"/>
  <c r="V2527" i="2"/>
  <c r="AA2433" i="2"/>
  <c r="AA2435" i="2"/>
  <c r="AA2437" i="2"/>
  <c r="AA2439" i="2"/>
  <c r="AA2440" i="2"/>
  <c r="AA2438" i="2"/>
  <c r="AA2436" i="2"/>
  <c r="AA2434" i="2"/>
  <c r="AA2432" i="2"/>
  <c r="V2431" i="2"/>
  <c r="V2432" i="2"/>
  <c r="V2433" i="2"/>
  <c r="V2434" i="2"/>
  <c r="V2435" i="2"/>
  <c r="V2436" i="2"/>
  <c r="V2437" i="2"/>
  <c r="V2438" i="2"/>
  <c r="V2439" i="2"/>
  <c r="V2440" i="2"/>
  <c r="AA2348" i="2"/>
  <c r="AA2350" i="2"/>
  <c r="AA2352" i="2"/>
  <c r="AA2354" i="2"/>
  <c r="AA2355" i="2"/>
  <c r="AA2349" i="2"/>
  <c r="AA2347" i="2"/>
  <c r="V2346" i="2"/>
  <c r="V2347" i="2"/>
  <c r="V2348" i="2"/>
  <c r="V2349" i="2"/>
  <c r="V2350" i="2"/>
  <c r="V2351" i="2"/>
  <c r="V2352" i="2"/>
  <c r="V2353" i="2"/>
  <c r="V2354" i="2"/>
  <c r="V2355" i="2"/>
  <c r="AA2263" i="2"/>
  <c r="AA2265" i="2"/>
  <c r="AA2267" i="2"/>
  <c r="AA2269" i="2"/>
  <c r="AA2270" i="2"/>
  <c r="AA2268" i="2"/>
  <c r="AA2266" i="2"/>
  <c r="AA2264" i="2"/>
  <c r="AA2262" i="2"/>
  <c r="V2262" i="2"/>
  <c r="V2263" i="2"/>
  <c r="V2264" i="2"/>
  <c r="V2265" i="2"/>
  <c r="V2266" i="2"/>
  <c r="V2267" i="2"/>
  <c r="V2268" i="2"/>
  <c r="V2269" i="2"/>
  <c r="V2270" i="2"/>
  <c r="AA2178" i="2"/>
  <c r="AA2180" i="2"/>
  <c r="AA2182" i="2"/>
  <c r="AA2184" i="2"/>
  <c r="AA2185" i="2"/>
  <c r="AA2183" i="2"/>
  <c r="AA2181" i="2"/>
  <c r="AA2179" i="2"/>
  <c r="AA2177" i="2"/>
  <c r="V2177" i="2"/>
  <c r="V2178" i="2"/>
  <c r="V2179" i="2"/>
  <c r="V2180" i="2"/>
  <c r="V2181" i="2"/>
  <c r="V2182" i="2"/>
  <c r="V2183" i="2"/>
  <c r="V2184" i="2"/>
  <c r="V2185" i="2"/>
  <c r="AA2093" i="2"/>
  <c r="AA2095" i="2"/>
  <c r="AA2097" i="2"/>
  <c r="AA2099" i="2"/>
  <c r="AA2100" i="2"/>
  <c r="AA2098" i="2"/>
  <c r="AA2096" i="2"/>
  <c r="AA2094" i="2"/>
  <c r="AA2092" i="2"/>
  <c r="V2092" i="2"/>
  <c r="V2093" i="2"/>
  <c r="V2094" i="2"/>
  <c r="V2095" i="2"/>
  <c r="V2096" i="2"/>
  <c r="V2097" i="2"/>
  <c r="V2098" i="2"/>
  <c r="V2099" i="2"/>
  <c r="V2100" i="2"/>
  <c r="AA2008" i="2"/>
  <c r="AA2010" i="2"/>
  <c r="AA2012" i="2"/>
  <c r="AA2014" i="2"/>
  <c r="AA2015" i="2"/>
  <c r="AA2013" i="2"/>
  <c r="AA2011" i="2"/>
  <c r="AA2009" i="2"/>
  <c r="AA2007" i="2"/>
  <c r="V2007" i="2"/>
  <c r="V2008" i="2"/>
  <c r="V2009" i="2"/>
  <c r="V2010" i="2"/>
  <c r="V2011" i="2"/>
  <c r="V2012" i="2"/>
  <c r="V2013" i="2"/>
  <c r="V2014" i="2"/>
  <c r="V2015" i="2"/>
  <c r="AA1920" i="2"/>
  <c r="AA1921" i="2"/>
  <c r="AA1923" i="2"/>
  <c r="AA1925" i="2"/>
  <c r="AA1927" i="2"/>
  <c r="AA1929" i="2"/>
  <c r="AA1930" i="2"/>
  <c r="AA1928" i="2"/>
  <c r="AA1926" i="2"/>
  <c r="AA1924" i="2"/>
  <c r="AA1922" i="2"/>
  <c r="V1922" i="2"/>
  <c r="V1923" i="2"/>
  <c r="V1924" i="2"/>
  <c r="V1925" i="2"/>
  <c r="V1926" i="2"/>
  <c r="V1927" i="2"/>
  <c r="V1928" i="2"/>
  <c r="V1929" i="2"/>
  <c r="V1930" i="2"/>
  <c r="AA1838" i="2"/>
  <c r="AA1840" i="2"/>
  <c r="AA1842" i="2"/>
  <c r="AA1844" i="2"/>
  <c r="AA1845" i="2"/>
  <c r="AA1843" i="2"/>
  <c r="AA1841" i="2"/>
  <c r="AA1839" i="2"/>
  <c r="AA1837" i="2"/>
  <c r="V1837" i="2"/>
  <c r="V1838" i="2"/>
  <c r="V1839" i="2"/>
  <c r="V1840" i="2"/>
  <c r="V1841" i="2"/>
  <c r="V1842" i="2"/>
  <c r="V1843" i="2"/>
  <c r="V1844" i="2"/>
  <c r="V1845" i="2"/>
  <c r="AA1753" i="2"/>
  <c r="AA1755" i="2"/>
  <c r="AA1757" i="2"/>
  <c r="AA1759" i="2"/>
  <c r="AA1761" i="2"/>
  <c r="AA1760" i="2"/>
  <c r="AA1758" i="2"/>
  <c r="AA1756" i="2"/>
  <c r="AA1754" i="2"/>
  <c r="AA1752" i="2"/>
  <c r="V1752" i="2"/>
  <c r="V1753" i="2"/>
  <c r="V1754" i="2"/>
  <c r="V1755" i="2"/>
  <c r="V1756" i="2"/>
  <c r="V1757" i="2"/>
  <c r="V1758" i="2"/>
  <c r="V1759" i="2"/>
  <c r="V1760" i="2"/>
  <c r="AA1668" i="2"/>
  <c r="AA1670" i="2"/>
  <c r="AA1672" i="2"/>
  <c r="AA1674" i="2"/>
  <c r="AA1675" i="2"/>
  <c r="AA1673" i="2"/>
  <c r="AA1671" i="2"/>
  <c r="AA1669" i="2"/>
  <c r="AA1667" i="2"/>
  <c r="V1667" i="2"/>
  <c r="V1668" i="2"/>
  <c r="V1669" i="2"/>
  <c r="V1670" i="2"/>
  <c r="V1671" i="2"/>
  <c r="V1672" i="2"/>
  <c r="V1673" i="2"/>
  <c r="V1674" i="2"/>
  <c r="V1675" i="2"/>
  <c r="AA1583" i="2"/>
  <c r="AA1585" i="2"/>
  <c r="AA1587" i="2"/>
  <c r="AA1589" i="2"/>
  <c r="AA1590" i="2"/>
  <c r="AA1588" i="2"/>
  <c r="AA1586" i="2"/>
  <c r="AA1584" i="2"/>
  <c r="AA1582" i="2"/>
  <c r="V1582" i="2"/>
  <c r="V1583" i="2"/>
  <c r="V1584" i="2"/>
  <c r="V1585" i="2"/>
  <c r="V1586" i="2"/>
  <c r="V1587" i="2"/>
  <c r="V1588" i="2"/>
  <c r="V1589" i="2"/>
  <c r="V1590" i="2"/>
  <c r="AA1498" i="2"/>
  <c r="AA1500" i="2"/>
  <c r="AA1502" i="2"/>
  <c r="AA1504" i="2"/>
  <c r="AA1505" i="2"/>
  <c r="AA1503" i="2"/>
  <c r="AA1501" i="2"/>
  <c r="AA1499" i="2"/>
  <c r="AA1497" i="2"/>
  <c r="V1497" i="2"/>
  <c r="V1498" i="2"/>
  <c r="V1499" i="2"/>
  <c r="V1500" i="2"/>
  <c r="V1501" i="2"/>
  <c r="V1502" i="2"/>
  <c r="V1503" i="2"/>
  <c r="V1504" i="2"/>
  <c r="V1505" i="2"/>
  <c r="AA1413" i="2"/>
  <c r="AA1415" i="2"/>
  <c r="AA1417" i="2"/>
  <c r="AA1419" i="2"/>
  <c r="AA1420" i="2"/>
  <c r="AA1418" i="2"/>
  <c r="AA1416" i="2"/>
  <c r="AA1414" i="2"/>
  <c r="AA1412" i="2"/>
  <c r="V1412" i="2"/>
  <c r="V1413" i="2"/>
  <c r="V1414" i="2"/>
  <c r="V1415" i="2"/>
  <c r="V1416" i="2"/>
  <c r="V1417" i="2"/>
  <c r="V1418" i="2"/>
  <c r="V1419" i="2"/>
  <c r="V1420" i="2"/>
  <c r="AA1328" i="2"/>
  <c r="AA1330" i="2"/>
  <c r="AA1332" i="2"/>
  <c r="AA1334" i="2"/>
  <c r="AA1335" i="2"/>
  <c r="AA1333" i="2"/>
  <c r="AA1331" i="2"/>
  <c r="AA1329" i="2"/>
  <c r="AA1327" i="2"/>
  <c r="V1327" i="2"/>
  <c r="V1328" i="2"/>
  <c r="V1329" i="2"/>
  <c r="V1330" i="2"/>
  <c r="V1331" i="2"/>
  <c r="V1332" i="2"/>
  <c r="V1333" i="2"/>
  <c r="V1334" i="2"/>
  <c r="V1335" i="2"/>
  <c r="AA1243" i="2"/>
  <c r="AA1245" i="2"/>
  <c r="AA1247" i="2"/>
  <c r="AA1249" i="2"/>
  <c r="AA1250" i="2"/>
  <c r="AA1248" i="2"/>
  <c r="AA1246" i="2"/>
  <c r="AA1244" i="2"/>
  <c r="AA1242" i="2"/>
  <c r="V1250" i="2"/>
  <c r="V1242" i="2"/>
  <c r="V1243" i="2"/>
  <c r="V1244" i="2"/>
  <c r="V1245" i="2"/>
  <c r="V1246" i="2"/>
  <c r="V1247" i="2"/>
  <c r="V1248" i="2"/>
  <c r="V1249" i="2"/>
  <c r="AA1158" i="2"/>
  <c r="AA1160" i="2"/>
  <c r="AA1162" i="2"/>
  <c r="AA1164" i="2"/>
  <c r="AA1165" i="2"/>
  <c r="AA1163" i="2"/>
  <c r="AA1161" i="2"/>
  <c r="AA1159" i="2"/>
  <c r="AA1157" i="2"/>
  <c r="V1157" i="2"/>
  <c r="V1158" i="2"/>
  <c r="V1159" i="2"/>
  <c r="V1160" i="2"/>
  <c r="V1161" i="2"/>
  <c r="V1162" i="2"/>
  <c r="V1163" i="2"/>
  <c r="V1164" i="2"/>
  <c r="V1165" i="2"/>
  <c r="AA1073" i="2"/>
  <c r="AA1075" i="2"/>
  <c r="AA1077" i="2"/>
  <c r="AA1079" i="2"/>
  <c r="AA1080" i="2"/>
  <c r="AA1078" i="2"/>
  <c r="AA1076" i="2"/>
  <c r="AA1074" i="2"/>
  <c r="AA1072" i="2"/>
  <c r="V1072" i="2"/>
  <c r="V1073" i="2"/>
  <c r="V1074" i="2"/>
  <c r="V1075" i="2"/>
  <c r="V1076" i="2"/>
  <c r="V1077" i="2"/>
  <c r="V1078" i="2"/>
  <c r="V1079" i="2"/>
  <c r="V1080" i="2"/>
  <c r="AA988" i="2"/>
  <c r="AA990" i="2"/>
  <c r="AA992" i="2"/>
  <c r="AA994" i="2"/>
  <c r="AA995" i="2"/>
  <c r="AA993" i="2"/>
  <c r="AA991" i="2"/>
  <c r="AA989" i="2"/>
  <c r="AA987" i="2"/>
  <c r="V987" i="2"/>
  <c r="V988" i="2"/>
  <c r="V989" i="2"/>
  <c r="V990" i="2"/>
  <c r="V991" i="2"/>
  <c r="V992" i="2"/>
  <c r="V993" i="2"/>
  <c r="V994" i="2"/>
  <c r="V995" i="2"/>
  <c r="AA901" i="2"/>
  <c r="AA903" i="2"/>
  <c r="AA905" i="2"/>
  <c r="AA907" i="2"/>
  <c r="AA909" i="2"/>
  <c r="AA910" i="2"/>
  <c r="AA908" i="2"/>
  <c r="AA906" i="2"/>
  <c r="AA904" i="2"/>
  <c r="AA902" i="2"/>
  <c r="V902" i="2"/>
  <c r="V903" i="2"/>
  <c r="V904" i="2"/>
  <c r="V905" i="2"/>
  <c r="V906" i="2"/>
  <c r="V907" i="2"/>
  <c r="V908" i="2"/>
  <c r="V909" i="2"/>
  <c r="V910" i="2"/>
  <c r="AA751" i="2"/>
  <c r="AA752" i="2"/>
  <c r="AA754" i="2"/>
  <c r="AA756" i="2"/>
  <c r="AA758" i="2"/>
  <c r="AA760" i="2"/>
  <c r="AA761" i="2"/>
  <c r="AA759" i="2"/>
  <c r="AA757" i="2"/>
  <c r="AA755" i="2"/>
  <c r="AA753" i="2"/>
  <c r="V753" i="2"/>
  <c r="V754" i="2"/>
  <c r="V755" i="2"/>
  <c r="V756" i="2"/>
  <c r="V757" i="2"/>
  <c r="V758" i="2"/>
  <c r="V759" i="2"/>
  <c r="V760" i="2"/>
  <c r="V761" i="2"/>
  <c r="V668" i="2"/>
  <c r="V669" i="2"/>
  <c r="V670" i="2"/>
  <c r="V671" i="2"/>
  <c r="V672" i="2"/>
  <c r="V673" i="2"/>
  <c r="V674" i="2"/>
  <c r="V675" i="2"/>
  <c r="V676" i="2"/>
  <c r="AA584" i="2"/>
  <c r="AA586" i="2"/>
  <c r="AA588" i="2"/>
  <c r="AA590" i="2"/>
  <c r="AA592" i="2"/>
  <c r="AA591" i="2"/>
  <c r="AA589" i="2"/>
  <c r="AA583" i="2"/>
  <c r="AA499" i="2"/>
  <c r="AA501" i="2"/>
  <c r="AA503" i="2"/>
  <c r="AA505" i="2"/>
  <c r="AA506" i="2"/>
  <c r="AA504" i="2"/>
  <c r="AA502" i="2"/>
  <c r="AA500" i="2"/>
  <c r="AA498" i="2"/>
  <c r="V583" i="2"/>
  <c r="V584" i="2"/>
  <c r="V585" i="2"/>
  <c r="V586" i="2"/>
  <c r="V587" i="2"/>
  <c r="V588" i="2"/>
  <c r="V589" i="2"/>
  <c r="V590" i="2"/>
  <c r="V591" i="2"/>
  <c r="V498" i="2"/>
  <c r="V499" i="2"/>
  <c r="V500" i="2"/>
  <c r="V501" i="2"/>
  <c r="V502" i="2"/>
  <c r="V503" i="2"/>
  <c r="V504" i="2"/>
  <c r="V505" i="2"/>
  <c r="V506" i="2"/>
  <c r="AA414" i="2"/>
  <c r="AA416" i="2"/>
  <c r="AA418" i="2"/>
  <c r="AA420" i="2"/>
  <c r="AA421" i="2"/>
  <c r="AA419" i="2"/>
  <c r="AA417" i="2"/>
  <c r="AA415" i="2"/>
  <c r="AA413" i="2"/>
  <c r="V413" i="2"/>
  <c r="V414" i="2"/>
  <c r="V415" i="2"/>
  <c r="V416" i="2"/>
  <c r="V417" i="2"/>
  <c r="V418" i="2"/>
  <c r="V419" i="2"/>
  <c r="V420" i="2"/>
  <c r="V421" i="2"/>
  <c r="AA329" i="2"/>
  <c r="AA331" i="2"/>
  <c r="AA333" i="2"/>
  <c r="AA335" i="2"/>
  <c r="AA336" i="2"/>
  <c r="AA334" i="2"/>
  <c r="AA332" i="2"/>
  <c r="AA330" i="2"/>
  <c r="AA328" i="2"/>
  <c r="V328" i="2"/>
  <c r="V329" i="2"/>
  <c r="V330" i="2"/>
  <c r="V331" i="2"/>
  <c r="V332" i="2"/>
  <c r="V333" i="2"/>
  <c r="V334" i="2"/>
  <c r="V335" i="2"/>
  <c r="V336" i="2"/>
  <c r="V243" i="2"/>
  <c r="V244" i="2"/>
  <c r="V245" i="2"/>
  <c r="V246" i="2"/>
  <c r="V247" i="2"/>
  <c r="V248" i="2"/>
  <c r="V249" i="2"/>
  <c r="V250" i="2"/>
  <c r="V251" i="2"/>
  <c r="V158" i="2"/>
  <c r="V159" i="2"/>
  <c r="V160" i="2"/>
  <c r="V161" i="2"/>
  <c r="V162" i="2"/>
  <c r="V163" i="2"/>
  <c r="V164" i="2"/>
  <c r="V165" i="2"/>
  <c r="V166" i="2"/>
  <c r="AA159" i="2"/>
  <c r="AA161" i="2"/>
  <c r="AA163" i="2"/>
  <c r="AA165" i="2"/>
  <c r="AA166" i="2"/>
  <c r="AA164" i="2"/>
  <c r="AA162" i="2"/>
  <c r="AA160" i="2"/>
  <c r="AA158" i="2"/>
  <c r="V11" i="2"/>
  <c r="V12" i="2"/>
  <c r="V13" i="2"/>
  <c r="V14" i="2"/>
  <c r="V15" i="2"/>
  <c r="V16" i="2"/>
  <c r="V17" i="2"/>
  <c r="V18" i="2"/>
  <c r="V19" i="2"/>
  <c r="AA19" i="2"/>
  <c r="AA17" i="2"/>
  <c r="AA15" i="2"/>
  <c r="AA13" i="2"/>
  <c r="AA11" i="2"/>
  <c r="V3703" i="2"/>
  <c r="V3704" i="2"/>
  <c r="V3705" i="2"/>
  <c r="V3719" i="2"/>
  <c r="V3720" i="2"/>
  <c r="V3721" i="2"/>
  <c r="V3722" i="2"/>
  <c r="V3723" i="2"/>
  <c r="V3724" i="2"/>
  <c r="V3725" i="2"/>
  <c r="V3726" i="2"/>
  <c r="V3727" i="2"/>
  <c r="V3728" i="2"/>
  <c r="V3729" i="2"/>
  <c r="V3730" i="2"/>
  <c r="V3731" i="2"/>
  <c r="V3732" i="2"/>
  <c r="V3733" i="2"/>
  <c r="V3734" i="2"/>
  <c r="V3735" i="2"/>
  <c r="V3736" i="2"/>
  <c r="V3737" i="2"/>
  <c r="V3738" i="2"/>
  <c r="V3739" i="2"/>
  <c r="V3740" i="2"/>
  <c r="V3741" i="2"/>
  <c r="V3742" i="2"/>
  <c r="V3743" i="2"/>
  <c r="V3744" i="2"/>
  <c r="V3745" i="2"/>
  <c r="V3746" i="2"/>
  <c r="V3747" i="2"/>
  <c r="V3748" i="2"/>
  <c r="V3749" i="2"/>
  <c r="V3750" i="2"/>
  <c r="V3751" i="2"/>
  <c r="V3752" i="2"/>
  <c r="V3753" i="2"/>
  <c r="V3754" i="2"/>
  <c r="V3755" i="2"/>
  <c r="V3756" i="2"/>
  <c r="V3757" i="2"/>
  <c r="V3758" i="2"/>
  <c r="V3759" i="2"/>
  <c r="V3760" i="2"/>
  <c r="V3761" i="2"/>
  <c r="V3762" i="2"/>
  <c r="V3763" i="2"/>
  <c r="V3764" i="2"/>
  <c r="V3765" i="2"/>
  <c r="V3766" i="2"/>
  <c r="V3767" i="2"/>
  <c r="V3768" i="2"/>
  <c r="V3769" i="2"/>
  <c r="V3770" i="2"/>
  <c r="V3771" i="2"/>
  <c r="V3772" i="2"/>
  <c r="V3773" i="2"/>
  <c r="V3774" i="2"/>
  <c r="V3775" i="2"/>
  <c r="V3776" i="2"/>
  <c r="V3777" i="2"/>
  <c r="V3778" i="2"/>
  <c r="V3779" i="2"/>
  <c r="V3780" i="2"/>
  <c r="V3781" i="2"/>
  <c r="V3782" i="2"/>
  <c r="V3702" i="2"/>
  <c r="V3618" i="2"/>
  <c r="V3619" i="2"/>
  <c r="V3620" i="2"/>
  <c r="V3634" i="2"/>
  <c r="V3635" i="2"/>
  <c r="V3636" i="2"/>
  <c r="V3637" i="2"/>
  <c r="V3638" i="2"/>
  <c r="V3639" i="2"/>
  <c r="V3640" i="2"/>
  <c r="V3641" i="2"/>
  <c r="V3642" i="2"/>
  <c r="V3643" i="2"/>
  <c r="V3644" i="2"/>
  <c r="V3645" i="2"/>
  <c r="V3646" i="2"/>
  <c r="V3647" i="2"/>
  <c r="V3648" i="2"/>
  <c r="V3649" i="2"/>
  <c r="V3650" i="2"/>
  <c r="V3651" i="2"/>
  <c r="V3652" i="2"/>
  <c r="V3653" i="2"/>
  <c r="V3654" i="2"/>
  <c r="V3655" i="2"/>
  <c r="V3656" i="2"/>
  <c r="V3657" i="2"/>
  <c r="V3658" i="2"/>
  <c r="V3659" i="2"/>
  <c r="V3660" i="2"/>
  <c r="V3661" i="2"/>
  <c r="V3662" i="2"/>
  <c r="V3663" i="2"/>
  <c r="V3664" i="2"/>
  <c r="V3665" i="2"/>
  <c r="V3666" i="2"/>
  <c r="V3667" i="2"/>
  <c r="V3668" i="2"/>
  <c r="V3669" i="2"/>
  <c r="V3670" i="2"/>
  <c r="V3671" i="2"/>
  <c r="V3672" i="2"/>
  <c r="V3673" i="2"/>
  <c r="V3674" i="2"/>
  <c r="V3675" i="2"/>
  <c r="V3676" i="2"/>
  <c r="V3677" i="2"/>
  <c r="V3678" i="2"/>
  <c r="V3679" i="2"/>
  <c r="V3680" i="2"/>
  <c r="V3681" i="2"/>
  <c r="V3682" i="2"/>
  <c r="V3683" i="2"/>
  <c r="V3684" i="2"/>
  <c r="V3685" i="2"/>
  <c r="V3686" i="2"/>
  <c r="V3687" i="2"/>
  <c r="V3688" i="2"/>
  <c r="V3689" i="2"/>
  <c r="V3690" i="2"/>
  <c r="V3691" i="2"/>
  <c r="V3692" i="2"/>
  <c r="V3693" i="2"/>
  <c r="V3694" i="2"/>
  <c r="V3695" i="2"/>
  <c r="V3696" i="2"/>
  <c r="V3697" i="2"/>
  <c r="V3617" i="2"/>
  <c r="V2343" i="2"/>
  <c r="V2344" i="2"/>
  <c r="V2345" i="2"/>
  <c r="V2356" i="2"/>
  <c r="V2357" i="2"/>
  <c r="V2358" i="2"/>
  <c r="V2359" i="2"/>
  <c r="V2360" i="2"/>
  <c r="V2361" i="2"/>
  <c r="V2362" i="2"/>
  <c r="V2363" i="2"/>
  <c r="V2364" i="2"/>
  <c r="V2365" i="2"/>
  <c r="V2366" i="2"/>
  <c r="V2367" i="2"/>
  <c r="V2368" i="2"/>
  <c r="V2369" i="2"/>
  <c r="V2370" i="2"/>
  <c r="V2371" i="2"/>
  <c r="V2372" i="2"/>
  <c r="V2373" i="2"/>
  <c r="V2374" i="2"/>
  <c r="V2375" i="2"/>
  <c r="V2376" i="2"/>
  <c r="V2377" i="2"/>
  <c r="V2378" i="2"/>
  <c r="V2379" i="2"/>
  <c r="V2380" i="2"/>
  <c r="V2381" i="2"/>
  <c r="V2382" i="2"/>
  <c r="V2383" i="2"/>
  <c r="V2384" i="2"/>
  <c r="V2385" i="2"/>
  <c r="V2386" i="2"/>
  <c r="V2387" i="2"/>
  <c r="V2388" i="2"/>
  <c r="V2389" i="2"/>
  <c r="V2390" i="2"/>
  <c r="V2391" i="2"/>
  <c r="V2392" i="2"/>
  <c r="V2393" i="2"/>
  <c r="V2394" i="2"/>
  <c r="V2395" i="2"/>
  <c r="V2396" i="2"/>
  <c r="V2397" i="2"/>
  <c r="V2398" i="2"/>
  <c r="V2399" i="2"/>
  <c r="V2400" i="2"/>
  <c r="V2401" i="2"/>
  <c r="V2402" i="2"/>
  <c r="V2403" i="2"/>
  <c r="V2404" i="2"/>
  <c r="V2405" i="2"/>
  <c r="V2406" i="2"/>
  <c r="V2407" i="2"/>
  <c r="V2408" i="2"/>
  <c r="V2409" i="2"/>
  <c r="V2410" i="2"/>
  <c r="V2411" i="2"/>
  <c r="V2412" i="2"/>
  <c r="V2413" i="2"/>
  <c r="V2414" i="2"/>
  <c r="V2415" i="2"/>
  <c r="V2416" i="2"/>
  <c r="V2417" i="2"/>
  <c r="V2418" i="2"/>
  <c r="V2419" i="2"/>
  <c r="V2420" i="2"/>
  <c r="V2421" i="2"/>
  <c r="V2422" i="2"/>
  <c r="V2342" i="2"/>
  <c r="V579" i="2"/>
  <c r="V580" i="2"/>
  <c r="V581" i="2"/>
  <c r="V582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578" i="2"/>
  <c r="V1068" i="2"/>
  <c r="V1069" i="2"/>
  <c r="V1070" i="2"/>
  <c r="V1071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067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31" i="2"/>
  <c r="V3023" i="2"/>
  <c r="V3024" i="2"/>
  <c r="V3025" i="2"/>
  <c r="V3036" i="2"/>
  <c r="V3037" i="2"/>
  <c r="V3038" i="2"/>
  <c r="V3039" i="2"/>
  <c r="V3040" i="2"/>
  <c r="V3041" i="2"/>
  <c r="V3042" i="2"/>
  <c r="V3043" i="2"/>
  <c r="V3044" i="2"/>
  <c r="V3045" i="2"/>
  <c r="V3046" i="2"/>
  <c r="V3047" i="2"/>
  <c r="V3048" i="2"/>
  <c r="V3049" i="2"/>
  <c r="V3050" i="2"/>
  <c r="V3051" i="2"/>
  <c r="V3052" i="2"/>
  <c r="V3053" i="2"/>
  <c r="V3054" i="2"/>
  <c r="V3055" i="2"/>
  <c r="V3056" i="2"/>
  <c r="V3057" i="2"/>
  <c r="V3058" i="2"/>
  <c r="V3059" i="2"/>
  <c r="V3060" i="2"/>
  <c r="V3061" i="2"/>
  <c r="V3062" i="2"/>
  <c r="V3063" i="2"/>
  <c r="V3064" i="2"/>
  <c r="V3065" i="2"/>
  <c r="V3066" i="2"/>
  <c r="V3067" i="2"/>
  <c r="V3068" i="2"/>
  <c r="V3069" i="2"/>
  <c r="V3070" i="2"/>
  <c r="V3071" i="2"/>
  <c r="V3072" i="2"/>
  <c r="V3073" i="2"/>
  <c r="V3074" i="2"/>
  <c r="V3075" i="2"/>
  <c r="V3076" i="2"/>
  <c r="V3077" i="2"/>
  <c r="V3078" i="2"/>
  <c r="V3079" i="2"/>
  <c r="V3080" i="2"/>
  <c r="V3081" i="2"/>
  <c r="V3082" i="2"/>
  <c r="V3083" i="2"/>
  <c r="V3084" i="2"/>
  <c r="V3085" i="2"/>
  <c r="V3086" i="2"/>
  <c r="V3087" i="2"/>
  <c r="V3088" i="2"/>
  <c r="V3089" i="2"/>
  <c r="V3090" i="2"/>
  <c r="V3091" i="2"/>
  <c r="V3092" i="2"/>
  <c r="V3093" i="2"/>
  <c r="V3094" i="2"/>
  <c r="V3095" i="2"/>
  <c r="V3096" i="2"/>
  <c r="V3097" i="2"/>
  <c r="V3098" i="2"/>
  <c r="V3099" i="2"/>
  <c r="V3100" i="2"/>
  <c r="V3101" i="2"/>
  <c r="V3102" i="2"/>
  <c r="V3022" i="2"/>
  <c r="V1578" i="2"/>
  <c r="V1579" i="2"/>
  <c r="V1580" i="2"/>
  <c r="V1581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577" i="2"/>
  <c r="V3363" i="2"/>
  <c r="V3364" i="2"/>
  <c r="V3365" i="2"/>
  <c r="V3366" i="2"/>
  <c r="V3379" i="2"/>
  <c r="V3380" i="2"/>
  <c r="V3381" i="2"/>
  <c r="V3382" i="2"/>
  <c r="V3383" i="2"/>
  <c r="V3384" i="2"/>
  <c r="V3385" i="2"/>
  <c r="V3386" i="2"/>
  <c r="V3387" i="2"/>
  <c r="V3388" i="2"/>
  <c r="V3389" i="2"/>
  <c r="V3390" i="2"/>
  <c r="V3391" i="2"/>
  <c r="V3392" i="2"/>
  <c r="V3393" i="2"/>
  <c r="V3394" i="2"/>
  <c r="V3395" i="2"/>
  <c r="V3396" i="2"/>
  <c r="V3397" i="2"/>
  <c r="V3398" i="2"/>
  <c r="V3399" i="2"/>
  <c r="V3400" i="2"/>
  <c r="V3401" i="2"/>
  <c r="V3402" i="2"/>
  <c r="V3403" i="2"/>
  <c r="V3404" i="2"/>
  <c r="V3405" i="2"/>
  <c r="V3406" i="2"/>
  <c r="V3407" i="2"/>
  <c r="V3408" i="2"/>
  <c r="V3409" i="2"/>
  <c r="V3410" i="2"/>
  <c r="V3411" i="2"/>
  <c r="V3412" i="2"/>
  <c r="V3413" i="2"/>
  <c r="V3414" i="2"/>
  <c r="V3415" i="2"/>
  <c r="V3416" i="2"/>
  <c r="V3417" i="2"/>
  <c r="V3418" i="2"/>
  <c r="V3419" i="2"/>
  <c r="V3420" i="2"/>
  <c r="V3421" i="2"/>
  <c r="V3422" i="2"/>
  <c r="V3423" i="2"/>
  <c r="V3424" i="2"/>
  <c r="V3425" i="2"/>
  <c r="V3426" i="2"/>
  <c r="V3427" i="2"/>
  <c r="V3428" i="2"/>
  <c r="V3429" i="2"/>
  <c r="V3430" i="2"/>
  <c r="V3431" i="2"/>
  <c r="V3432" i="2"/>
  <c r="V3433" i="2"/>
  <c r="V3434" i="2"/>
  <c r="V3435" i="2"/>
  <c r="V3436" i="2"/>
  <c r="V3437" i="2"/>
  <c r="V3438" i="2"/>
  <c r="V3439" i="2"/>
  <c r="V3440" i="2"/>
  <c r="V3441" i="2"/>
  <c r="V3442" i="2"/>
  <c r="V3362" i="2"/>
  <c r="V3193" i="2"/>
  <c r="V3194" i="2"/>
  <c r="V3195" i="2"/>
  <c r="V3208" i="2"/>
  <c r="V3209" i="2"/>
  <c r="V3210" i="2"/>
  <c r="V3211" i="2"/>
  <c r="V3212" i="2"/>
  <c r="V3213" i="2"/>
  <c r="V3214" i="2"/>
  <c r="V3215" i="2"/>
  <c r="V3216" i="2"/>
  <c r="V3217" i="2"/>
  <c r="V3218" i="2"/>
  <c r="V3219" i="2"/>
  <c r="V3220" i="2"/>
  <c r="V3221" i="2"/>
  <c r="V3222" i="2"/>
  <c r="V3223" i="2"/>
  <c r="V3224" i="2"/>
  <c r="V3225" i="2"/>
  <c r="V3226" i="2"/>
  <c r="V3227" i="2"/>
  <c r="V3228" i="2"/>
  <c r="V3229" i="2"/>
  <c r="V3230" i="2"/>
  <c r="V3231" i="2"/>
  <c r="V3232" i="2"/>
  <c r="V3233" i="2"/>
  <c r="V3234" i="2"/>
  <c r="V3235" i="2"/>
  <c r="V3236" i="2"/>
  <c r="V3237" i="2"/>
  <c r="V3238" i="2"/>
  <c r="V3239" i="2"/>
  <c r="V3240" i="2"/>
  <c r="V3241" i="2"/>
  <c r="V3242" i="2"/>
  <c r="V3243" i="2"/>
  <c r="V3244" i="2"/>
  <c r="V3245" i="2"/>
  <c r="V3246" i="2"/>
  <c r="V3247" i="2"/>
  <c r="V3248" i="2"/>
  <c r="V3249" i="2"/>
  <c r="V3250" i="2"/>
  <c r="V3251" i="2"/>
  <c r="V3252" i="2"/>
  <c r="V3253" i="2"/>
  <c r="V3254" i="2"/>
  <c r="V3255" i="2"/>
  <c r="V3256" i="2"/>
  <c r="V3257" i="2"/>
  <c r="V3258" i="2"/>
  <c r="V3259" i="2"/>
  <c r="V3260" i="2"/>
  <c r="V3261" i="2"/>
  <c r="V3262" i="2"/>
  <c r="V3263" i="2"/>
  <c r="V3264" i="2"/>
  <c r="V3265" i="2"/>
  <c r="V3266" i="2"/>
  <c r="V3267" i="2"/>
  <c r="V3268" i="2"/>
  <c r="V3269" i="2"/>
  <c r="V3270" i="2"/>
  <c r="V3271" i="2"/>
  <c r="V3272" i="2"/>
  <c r="V3192" i="2"/>
  <c r="V2768" i="2"/>
  <c r="V2769" i="2"/>
  <c r="V2770" i="2"/>
  <c r="V2783" i="2"/>
  <c r="V2784" i="2"/>
  <c r="V2785" i="2"/>
  <c r="V2786" i="2"/>
  <c r="V2787" i="2"/>
  <c r="V2788" i="2"/>
  <c r="V2789" i="2"/>
  <c r="V2790" i="2"/>
  <c r="V2791" i="2"/>
  <c r="V2792" i="2"/>
  <c r="V2793" i="2"/>
  <c r="V2794" i="2"/>
  <c r="V2795" i="2"/>
  <c r="V2796" i="2"/>
  <c r="V2797" i="2"/>
  <c r="V2798" i="2"/>
  <c r="V2799" i="2"/>
  <c r="V2800" i="2"/>
  <c r="V2801" i="2"/>
  <c r="V2802" i="2"/>
  <c r="V2803" i="2"/>
  <c r="V2804" i="2"/>
  <c r="V2805" i="2"/>
  <c r="V2806" i="2"/>
  <c r="V2807" i="2"/>
  <c r="V2808" i="2"/>
  <c r="V2809" i="2"/>
  <c r="V2810" i="2"/>
  <c r="V2811" i="2"/>
  <c r="V2812" i="2"/>
  <c r="V2813" i="2"/>
  <c r="V2814" i="2"/>
  <c r="V2815" i="2"/>
  <c r="V2816" i="2"/>
  <c r="V2817" i="2"/>
  <c r="V2818" i="2"/>
  <c r="V2819" i="2"/>
  <c r="V2820" i="2"/>
  <c r="V2821" i="2"/>
  <c r="V2822" i="2"/>
  <c r="V2823" i="2"/>
  <c r="V2824" i="2"/>
  <c r="V2825" i="2"/>
  <c r="V2826" i="2"/>
  <c r="V2827" i="2"/>
  <c r="V2828" i="2"/>
  <c r="V2829" i="2"/>
  <c r="V2830" i="2"/>
  <c r="V2831" i="2"/>
  <c r="V2832" i="2"/>
  <c r="V2833" i="2"/>
  <c r="V2834" i="2"/>
  <c r="V2835" i="2"/>
  <c r="V2836" i="2"/>
  <c r="V2837" i="2"/>
  <c r="V2838" i="2"/>
  <c r="V2839" i="2"/>
  <c r="V2840" i="2"/>
  <c r="V2841" i="2"/>
  <c r="V2842" i="2"/>
  <c r="V2843" i="2"/>
  <c r="V2844" i="2"/>
  <c r="V2845" i="2"/>
  <c r="V2846" i="2"/>
  <c r="V2847" i="2"/>
  <c r="V2767" i="2"/>
  <c r="V2938" i="2"/>
  <c r="V2939" i="2"/>
  <c r="V2940" i="2"/>
  <c r="V2941" i="2"/>
  <c r="V2953" i="2"/>
  <c r="V2954" i="2"/>
  <c r="V2955" i="2"/>
  <c r="V2956" i="2"/>
  <c r="V2957" i="2"/>
  <c r="V2958" i="2"/>
  <c r="V2959" i="2"/>
  <c r="V2960" i="2"/>
  <c r="V2961" i="2"/>
  <c r="V2962" i="2"/>
  <c r="V2963" i="2"/>
  <c r="V2964" i="2"/>
  <c r="V2965" i="2"/>
  <c r="V2966" i="2"/>
  <c r="V2967" i="2"/>
  <c r="V2968" i="2"/>
  <c r="V2969" i="2"/>
  <c r="V2970" i="2"/>
  <c r="V2971" i="2"/>
  <c r="V2972" i="2"/>
  <c r="V2973" i="2"/>
  <c r="V2974" i="2"/>
  <c r="V2975" i="2"/>
  <c r="V2976" i="2"/>
  <c r="V2977" i="2"/>
  <c r="V2978" i="2"/>
  <c r="V2979" i="2"/>
  <c r="V2980" i="2"/>
  <c r="V2981" i="2"/>
  <c r="V2982" i="2"/>
  <c r="V2983" i="2"/>
  <c r="V2984" i="2"/>
  <c r="V2985" i="2"/>
  <c r="V2986" i="2"/>
  <c r="V2987" i="2"/>
  <c r="V2988" i="2"/>
  <c r="V2989" i="2"/>
  <c r="V2990" i="2"/>
  <c r="V2991" i="2"/>
  <c r="V2992" i="2"/>
  <c r="V2993" i="2"/>
  <c r="V2994" i="2"/>
  <c r="V2995" i="2"/>
  <c r="V2996" i="2"/>
  <c r="V2997" i="2"/>
  <c r="V2998" i="2"/>
  <c r="V2999" i="2"/>
  <c r="V3000" i="2"/>
  <c r="V3001" i="2"/>
  <c r="V3002" i="2"/>
  <c r="V3003" i="2"/>
  <c r="V3004" i="2"/>
  <c r="V3005" i="2"/>
  <c r="V3006" i="2"/>
  <c r="V3007" i="2"/>
  <c r="V3008" i="2"/>
  <c r="V3009" i="2"/>
  <c r="V3010" i="2"/>
  <c r="V3011" i="2"/>
  <c r="V3012" i="2"/>
  <c r="V3013" i="2"/>
  <c r="V3014" i="2"/>
  <c r="V3015" i="2"/>
  <c r="V3016" i="2"/>
  <c r="V3017" i="2"/>
  <c r="V2937" i="2"/>
  <c r="V1238" i="2"/>
  <c r="V1239" i="2"/>
  <c r="V1240" i="2"/>
  <c r="V1241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237" i="2"/>
  <c r="V2088" i="2"/>
  <c r="V2089" i="2"/>
  <c r="V2090" i="2"/>
  <c r="V2091" i="2"/>
  <c r="V2101" i="2"/>
  <c r="V2102" i="2"/>
  <c r="V2103" i="2"/>
  <c r="V2104" i="2"/>
  <c r="V2105" i="2"/>
  <c r="V2106" i="2"/>
  <c r="V2107" i="2"/>
  <c r="V2108" i="2"/>
  <c r="V2109" i="2"/>
  <c r="V2110" i="2"/>
  <c r="V2111" i="2"/>
  <c r="V2112" i="2"/>
  <c r="V2113" i="2"/>
  <c r="V2114" i="2"/>
  <c r="V2115" i="2"/>
  <c r="V2116" i="2"/>
  <c r="V2117" i="2"/>
  <c r="V2118" i="2"/>
  <c r="V2119" i="2"/>
  <c r="V2120" i="2"/>
  <c r="V2121" i="2"/>
  <c r="V2122" i="2"/>
  <c r="V2123" i="2"/>
  <c r="V2124" i="2"/>
  <c r="V2125" i="2"/>
  <c r="V2126" i="2"/>
  <c r="V2127" i="2"/>
  <c r="V2128" i="2"/>
  <c r="V2129" i="2"/>
  <c r="V2130" i="2"/>
  <c r="V2131" i="2"/>
  <c r="V2132" i="2"/>
  <c r="V2133" i="2"/>
  <c r="V2134" i="2"/>
  <c r="V2135" i="2"/>
  <c r="V2136" i="2"/>
  <c r="V2137" i="2"/>
  <c r="V2138" i="2"/>
  <c r="V2139" i="2"/>
  <c r="V2140" i="2"/>
  <c r="V2141" i="2"/>
  <c r="V2142" i="2"/>
  <c r="V2143" i="2"/>
  <c r="V2144" i="2"/>
  <c r="V2145" i="2"/>
  <c r="V2146" i="2"/>
  <c r="V2147" i="2"/>
  <c r="V2148" i="2"/>
  <c r="V2149" i="2"/>
  <c r="V2150" i="2"/>
  <c r="V2151" i="2"/>
  <c r="V2152" i="2"/>
  <c r="V2153" i="2"/>
  <c r="V2154" i="2"/>
  <c r="V2155" i="2"/>
  <c r="V2156" i="2"/>
  <c r="V2157" i="2"/>
  <c r="V2158" i="2"/>
  <c r="V2159" i="2"/>
  <c r="V2160" i="2"/>
  <c r="V2161" i="2"/>
  <c r="V2162" i="2"/>
  <c r="V2163" i="2"/>
  <c r="V2164" i="2"/>
  <c r="V2165" i="2"/>
  <c r="V2166" i="2"/>
  <c r="V2167" i="2"/>
  <c r="V2087" i="2"/>
  <c r="V1918" i="2"/>
  <c r="V1919" i="2"/>
  <c r="V1920" i="2"/>
  <c r="V1921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1994" i="2"/>
  <c r="V1995" i="2"/>
  <c r="V1996" i="2"/>
  <c r="V1997" i="2"/>
  <c r="V1917" i="2"/>
  <c r="V4128" i="2"/>
  <c r="V4129" i="2"/>
  <c r="V4143" i="2"/>
  <c r="V4144" i="2"/>
  <c r="V4145" i="2"/>
  <c r="V4146" i="2"/>
  <c r="V4147" i="2"/>
  <c r="V4148" i="2"/>
  <c r="V4149" i="2"/>
  <c r="V4150" i="2"/>
  <c r="V4151" i="2"/>
  <c r="V4152" i="2"/>
  <c r="V4153" i="2"/>
  <c r="V4154" i="2"/>
  <c r="V4155" i="2"/>
  <c r="V4156" i="2"/>
  <c r="V4157" i="2"/>
  <c r="V4158" i="2"/>
  <c r="V4159" i="2"/>
  <c r="V4160" i="2"/>
  <c r="V4161" i="2"/>
  <c r="V4162" i="2"/>
  <c r="V4163" i="2"/>
  <c r="V4164" i="2"/>
  <c r="V4165" i="2"/>
  <c r="V4166" i="2"/>
  <c r="V4167" i="2"/>
  <c r="V4168" i="2"/>
  <c r="V4169" i="2"/>
  <c r="V4170" i="2"/>
  <c r="V4171" i="2"/>
  <c r="V4172" i="2"/>
  <c r="V4173" i="2"/>
  <c r="V4174" i="2"/>
  <c r="V4175" i="2"/>
  <c r="V4176" i="2"/>
  <c r="V4177" i="2"/>
  <c r="V4178" i="2"/>
  <c r="V4179" i="2"/>
  <c r="V4180" i="2"/>
  <c r="V4181" i="2"/>
  <c r="V4182" i="2"/>
  <c r="V4183" i="2"/>
  <c r="V4184" i="2"/>
  <c r="V4185" i="2"/>
  <c r="V4186" i="2"/>
  <c r="V4187" i="2"/>
  <c r="V4188" i="2"/>
  <c r="V4189" i="2"/>
  <c r="V4190" i="2"/>
  <c r="V4191" i="2"/>
  <c r="V4192" i="2"/>
  <c r="V4193" i="2"/>
  <c r="V4194" i="2"/>
  <c r="V4195" i="2"/>
  <c r="V4196" i="2"/>
  <c r="V4197" i="2"/>
  <c r="V4198" i="2"/>
  <c r="V4199" i="2"/>
  <c r="V4200" i="2"/>
  <c r="V4201" i="2"/>
  <c r="V4202" i="2"/>
  <c r="V4203" i="2"/>
  <c r="V4204" i="2"/>
  <c r="V4205" i="2"/>
  <c r="V4206" i="2"/>
  <c r="V4207" i="2"/>
  <c r="V4127" i="2"/>
  <c r="V2683" i="2"/>
  <c r="V2684" i="2"/>
  <c r="V2698" i="2"/>
  <c r="V2699" i="2"/>
  <c r="V2700" i="2"/>
  <c r="V2701" i="2"/>
  <c r="V2702" i="2"/>
  <c r="V2703" i="2"/>
  <c r="V2704" i="2"/>
  <c r="V2705" i="2"/>
  <c r="V2706" i="2"/>
  <c r="V2707" i="2"/>
  <c r="V2708" i="2"/>
  <c r="V2709" i="2"/>
  <c r="V2710" i="2"/>
  <c r="V2711" i="2"/>
  <c r="V2712" i="2"/>
  <c r="V2713" i="2"/>
  <c r="V2714" i="2"/>
  <c r="V2715" i="2"/>
  <c r="V2716" i="2"/>
  <c r="V2717" i="2"/>
  <c r="V2718" i="2"/>
  <c r="V2719" i="2"/>
  <c r="V2720" i="2"/>
  <c r="V2721" i="2"/>
  <c r="V2722" i="2"/>
  <c r="V2723" i="2"/>
  <c r="V2724" i="2"/>
  <c r="V2725" i="2"/>
  <c r="V2726" i="2"/>
  <c r="V2727" i="2"/>
  <c r="V2728" i="2"/>
  <c r="V2729" i="2"/>
  <c r="V2730" i="2"/>
  <c r="V2731" i="2"/>
  <c r="V2732" i="2"/>
  <c r="V2733" i="2"/>
  <c r="V2734" i="2"/>
  <c r="V2735" i="2"/>
  <c r="V2736" i="2"/>
  <c r="V2737" i="2"/>
  <c r="V2738" i="2"/>
  <c r="V2739" i="2"/>
  <c r="V2740" i="2"/>
  <c r="V2741" i="2"/>
  <c r="V2742" i="2"/>
  <c r="V2743" i="2"/>
  <c r="V2744" i="2"/>
  <c r="V2745" i="2"/>
  <c r="V2746" i="2"/>
  <c r="V2747" i="2"/>
  <c r="V2748" i="2"/>
  <c r="V2749" i="2"/>
  <c r="V2750" i="2"/>
  <c r="V2751" i="2"/>
  <c r="V2752" i="2"/>
  <c r="V2753" i="2"/>
  <c r="V2754" i="2"/>
  <c r="V2755" i="2"/>
  <c r="V2756" i="2"/>
  <c r="V2757" i="2"/>
  <c r="V2758" i="2"/>
  <c r="V2759" i="2"/>
  <c r="V2760" i="2"/>
  <c r="V2761" i="2"/>
  <c r="V2762" i="2"/>
  <c r="V2682" i="2"/>
  <c r="V3278" i="2"/>
  <c r="V3279" i="2"/>
  <c r="V3280" i="2"/>
  <c r="V3292" i="2"/>
  <c r="V3293" i="2"/>
  <c r="V3294" i="2"/>
  <c r="V3295" i="2"/>
  <c r="V3296" i="2"/>
  <c r="V3297" i="2"/>
  <c r="V3298" i="2"/>
  <c r="V3299" i="2"/>
  <c r="V3300" i="2"/>
  <c r="V3301" i="2"/>
  <c r="V3302" i="2"/>
  <c r="V3303" i="2"/>
  <c r="V3304" i="2"/>
  <c r="V3305" i="2"/>
  <c r="V3306" i="2"/>
  <c r="V3307" i="2"/>
  <c r="V3308" i="2"/>
  <c r="V3309" i="2"/>
  <c r="V3310" i="2"/>
  <c r="V3311" i="2"/>
  <c r="V3312" i="2"/>
  <c r="V3313" i="2"/>
  <c r="V3314" i="2"/>
  <c r="V3315" i="2"/>
  <c r="V3316" i="2"/>
  <c r="V3317" i="2"/>
  <c r="V3318" i="2"/>
  <c r="V3319" i="2"/>
  <c r="V3320" i="2"/>
  <c r="V3321" i="2"/>
  <c r="V3322" i="2"/>
  <c r="V3323" i="2"/>
  <c r="V3324" i="2"/>
  <c r="V3325" i="2"/>
  <c r="V3326" i="2"/>
  <c r="V3327" i="2"/>
  <c r="V3328" i="2"/>
  <c r="V3329" i="2"/>
  <c r="V3330" i="2"/>
  <c r="V3331" i="2"/>
  <c r="V3332" i="2"/>
  <c r="V3333" i="2"/>
  <c r="V3334" i="2"/>
  <c r="V3335" i="2"/>
  <c r="V3336" i="2"/>
  <c r="V3337" i="2"/>
  <c r="V3338" i="2"/>
  <c r="V3339" i="2"/>
  <c r="V3340" i="2"/>
  <c r="V3341" i="2"/>
  <c r="V3342" i="2"/>
  <c r="V3343" i="2"/>
  <c r="V3344" i="2"/>
  <c r="V3345" i="2"/>
  <c r="V3346" i="2"/>
  <c r="V3347" i="2"/>
  <c r="V3348" i="2"/>
  <c r="V3349" i="2"/>
  <c r="V3350" i="2"/>
  <c r="V3351" i="2"/>
  <c r="V3352" i="2"/>
  <c r="V3353" i="2"/>
  <c r="V3354" i="2"/>
  <c r="V3355" i="2"/>
  <c r="V3356" i="2"/>
  <c r="V3357" i="2"/>
  <c r="V3277" i="2"/>
  <c r="V2428" i="2"/>
  <c r="V2429" i="2"/>
  <c r="V2430" i="2"/>
  <c r="V2441" i="2"/>
  <c r="V2442" i="2"/>
  <c r="V2443" i="2"/>
  <c r="V2444" i="2"/>
  <c r="V2445" i="2"/>
  <c r="V2446" i="2"/>
  <c r="V2447" i="2"/>
  <c r="V2448" i="2"/>
  <c r="V2449" i="2"/>
  <c r="V2450" i="2"/>
  <c r="V2451" i="2"/>
  <c r="V2452" i="2"/>
  <c r="V2453" i="2"/>
  <c r="V2454" i="2"/>
  <c r="V2455" i="2"/>
  <c r="V2456" i="2"/>
  <c r="V2457" i="2"/>
  <c r="V2458" i="2"/>
  <c r="V2459" i="2"/>
  <c r="V2460" i="2"/>
  <c r="V2461" i="2"/>
  <c r="V2462" i="2"/>
  <c r="V2463" i="2"/>
  <c r="V2464" i="2"/>
  <c r="V2465" i="2"/>
  <c r="V2466" i="2"/>
  <c r="V2467" i="2"/>
  <c r="V2468" i="2"/>
  <c r="V2469" i="2"/>
  <c r="V2470" i="2"/>
  <c r="V2471" i="2"/>
  <c r="V2472" i="2"/>
  <c r="V2473" i="2"/>
  <c r="V2474" i="2"/>
  <c r="V2475" i="2"/>
  <c r="V2476" i="2"/>
  <c r="V2477" i="2"/>
  <c r="V2478" i="2"/>
  <c r="V2479" i="2"/>
  <c r="V2480" i="2"/>
  <c r="V2481" i="2"/>
  <c r="V2482" i="2"/>
  <c r="V2483" i="2"/>
  <c r="V2484" i="2"/>
  <c r="V2485" i="2"/>
  <c r="V2486" i="2"/>
  <c r="V2487" i="2"/>
  <c r="V2488" i="2"/>
  <c r="V2489" i="2"/>
  <c r="V2490" i="2"/>
  <c r="V2491" i="2"/>
  <c r="V2492" i="2"/>
  <c r="V2493" i="2"/>
  <c r="V2494" i="2"/>
  <c r="V2495" i="2"/>
  <c r="V2496" i="2"/>
  <c r="V2497" i="2"/>
  <c r="V2498" i="2"/>
  <c r="V2499" i="2"/>
  <c r="V2500" i="2"/>
  <c r="V2501" i="2"/>
  <c r="V2502" i="2"/>
  <c r="V2503" i="2"/>
  <c r="V2504" i="2"/>
  <c r="V2505" i="2"/>
  <c r="V2506" i="2"/>
  <c r="V2507" i="2"/>
  <c r="V2508" i="2"/>
  <c r="V2427" i="2"/>
  <c r="V3788" i="2"/>
  <c r="V3789" i="2"/>
  <c r="V3802" i="2"/>
  <c r="V3803" i="2"/>
  <c r="V3804" i="2"/>
  <c r="V3805" i="2"/>
  <c r="V3806" i="2"/>
  <c r="V3807" i="2"/>
  <c r="V3808" i="2"/>
  <c r="V3809" i="2"/>
  <c r="V3810" i="2"/>
  <c r="V3811" i="2"/>
  <c r="V3812" i="2"/>
  <c r="V3813" i="2"/>
  <c r="V3814" i="2"/>
  <c r="V3815" i="2"/>
  <c r="V3816" i="2"/>
  <c r="V3817" i="2"/>
  <c r="V3818" i="2"/>
  <c r="V3819" i="2"/>
  <c r="V3820" i="2"/>
  <c r="V3821" i="2"/>
  <c r="V3822" i="2"/>
  <c r="V3823" i="2"/>
  <c r="V3824" i="2"/>
  <c r="V3825" i="2"/>
  <c r="V3826" i="2"/>
  <c r="V3827" i="2"/>
  <c r="V3828" i="2"/>
  <c r="V3829" i="2"/>
  <c r="V3830" i="2"/>
  <c r="V3831" i="2"/>
  <c r="V3832" i="2"/>
  <c r="V3833" i="2"/>
  <c r="V3834" i="2"/>
  <c r="V3835" i="2"/>
  <c r="V3836" i="2"/>
  <c r="V3837" i="2"/>
  <c r="V3838" i="2"/>
  <c r="V3839" i="2"/>
  <c r="V3840" i="2"/>
  <c r="V3841" i="2"/>
  <c r="V3842" i="2"/>
  <c r="V3843" i="2"/>
  <c r="V3844" i="2"/>
  <c r="V3845" i="2"/>
  <c r="V3846" i="2"/>
  <c r="V3847" i="2"/>
  <c r="V3848" i="2"/>
  <c r="V3849" i="2"/>
  <c r="V3850" i="2"/>
  <c r="V3851" i="2"/>
  <c r="V3852" i="2"/>
  <c r="V3853" i="2"/>
  <c r="V3854" i="2"/>
  <c r="V3855" i="2"/>
  <c r="V3856" i="2"/>
  <c r="V3857" i="2"/>
  <c r="V3858" i="2"/>
  <c r="V3859" i="2"/>
  <c r="V3860" i="2"/>
  <c r="V3861" i="2"/>
  <c r="V3862" i="2"/>
  <c r="V3863" i="2"/>
  <c r="V3864" i="2"/>
  <c r="V3865" i="2"/>
  <c r="V3866" i="2"/>
  <c r="V3867" i="2"/>
  <c r="V3787" i="2"/>
  <c r="V2173" i="2"/>
  <c r="V2174" i="2"/>
  <c r="V2175" i="2"/>
  <c r="V2176" i="2"/>
  <c r="V2186" i="2"/>
  <c r="V2187" i="2"/>
  <c r="V2188" i="2"/>
  <c r="V2189" i="2"/>
  <c r="V2190" i="2"/>
  <c r="V2191" i="2"/>
  <c r="V2192" i="2"/>
  <c r="V2193" i="2"/>
  <c r="V2194" i="2"/>
  <c r="V2195" i="2"/>
  <c r="V2196" i="2"/>
  <c r="V2197" i="2"/>
  <c r="V2198" i="2"/>
  <c r="V2199" i="2"/>
  <c r="V2200" i="2"/>
  <c r="V2201" i="2"/>
  <c r="V2202" i="2"/>
  <c r="V2203" i="2"/>
  <c r="V2204" i="2"/>
  <c r="V2205" i="2"/>
  <c r="V2206" i="2"/>
  <c r="V2207" i="2"/>
  <c r="V2208" i="2"/>
  <c r="V2209" i="2"/>
  <c r="V2210" i="2"/>
  <c r="V2211" i="2"/>
  <c r="V2212" i="2"/>
  <c r="V2213" i="2"/>
  <c r="V2214" i="2"/>
  <c r="V2215" i="2"/>
  <c r="V2216" i="2"/>
  <c r="V2217" i="2"/>
  <c r="V2218" i="2"/>
  <c r="V2219" i="2"/>
  <c r="V2220" i="2"/>
  <c r="V2221" i="2"/>
  <c r="V2222" i="2"/>
  <c r="V2223" i="2"/>
  <c r="V2224" i="2"/>
  <c r="V2225" i="2"/>
  <c r="V2226" i="2"/>
  <c r="V2227" i="2"/>
  <c r="V2228" i="2"/>
  <c r="V2229" i="2"/>
  <c r="V2230" i="2"/>
  <c r="V2231" i="2"/>
  <c r="V2232" i="2"/>
  <c r="V2233" i="2"/>
  <c r="V2234" i="2"/>
  <c r="V2235" i="2"/>
  <c r="V2236" i="2"/>
  <c r="V2237" i="2"/>
  <c r="V2238" i="2"/>
  <c r="V2239" i="2"/>
  <c r="V2240" i="2"/>
  <c r="V2241" i="2"/>
  <c r="V2242" i="2"/>
  <c r="V2243" i="2"/>
  <c r="V2244" i="2"/>
  <c r="V2245" i="2"/>
  <c r="V2246" i="2"/>
  <c r="V2247" i="2"/>
  <c r="V2248" i="2"/>
  <c r="V2249" i="2"/>
  <c r="V2250" i="2"/>
  <c r="V2251" i="2"/>
  <c r="V2252" i="2"/>
  <c r="V2172" i="2"/>
  <c r="V2513" i="2"/>
  <c r="V2514" i="2"/>
  <c r="V2515" i="2"/>
  <c r="V2528" i="2"/>
  <c r="V2529" i="2"/>
  <c r="V2530" i="2"/>
  <c r="V2531" i="2"/>
  <c r="V2532" i="2"/>
  <c r="V2533" i="2"/>
  <c r="V2534" i="2"/>
  <c r="V2535" i="2"/>
  <c r="V2536" i="2"/>
  <c r="V2537" i="2"/>
  <c r="V2538" i="2"/>
  <c r="V2539" i="2"/>
  <c r="V2540" i="2"/>
  <c r="V2541" i="2"/>
  <c r="V2542" i="2"/>
  <c r="V2543" i="2"/>
  <c r="V2544" i="2"/>
  <c r="V2545" i="2"/>
  <c r="V2546" i="2"/>
  <c r="V2547" i="2"/>
  <c r="V2548" i="2"/>
  <c r="V2549" i="2"/>
  <c r="V2550" i="2"/>
  <c r="V2551" i="2"/>
  <c r="V2552" i="2"/>
  <c r="V2553" i="2"/>
  <c r="V2554" i="2"/>
  <c r="V2555" i="2"/>
  <c r="V2556" i="2"/>
  <c r="V2557" i="2"/>
  <c r="V2558" i="2"/>
  <c r="V2559" i="2"/>
  <c r="V2560" i="2"/>
  <c r="V2561" i="2"/>
  <c r="V2562" i="2"/>
  <c r="V2563" i="2"/>
  <c r="V2564" i="2"/>
  <c r="V2565" i="2"/>
  <c r="V2566" i="2"/>
  <c r="V2567" i="2"/>
  <c r="V2568" i="2"/>
  <c r="V2569" i="2"/>
  <c r="V2570" i="2"/>
  <c r="V2571" i="2"/>
  <c r="V2572" i="2"/>
  <c r="V2573" i="2"/>
  <c r="V2574" i="2"/>
  <c r="V2575" i="2"/>
  <c r="V2576" i="2"/>
  <c r="V2577" i="2"/>
  <c r="V2578" i="2"/>
  <c r="V2579" i="2"/>
  <c r="V2580" i="2"/>
  <c r="V2581" i="2"/>
  <c r="V2582" i="2"/>
  <c r="V2583" i="2"/>
  <c r="V2584" i="2"/>
  <c r="V2585" i="2"/>
  <c r="V2586" i="2"/>
  <c r="V2587" i="2"/>
  <c r="V2588" i="2"/>
  <c r="V2589" i="2"/>
  <c r="V2590" i="2"/>
  <c r="V2591" i="2"/>
  <c r="V2592" i="2"/>
  <c r="V2512" i="2"/>
  <c r="V2853" i="2"/>
  <c r="V2854" i="2"/>
  <c r="V2855" i="2"/>
  <c r="V2868" i="2"/>
  <c r="V2869" i="2"/>
  <c r="V2870" i="2"/>
  <c r="V2871" i="2"/>
  <c r="V2872" i="2"/>
  <c r="V2873" i="2"/>
  <c r="V2874" i="2"/>
  <c r="V2875" i="2"/>
  <c r="V2876" i="2"/>
  <c r="V2877" i="2"/>
  <c r="V2878" i="2"/>
  <c r="V2879" i="2"/>
  <c r="V2880" i="2"/>
  <c r="V2881" i="2"/>
  <c r="V2882" i="2"/>
  <c r="V2883" i="2"/>
  <c r="V2884" i="2"/>
  <c r="V2885" i="2"/>
  <c r="V2886" i="2"/>
  <c r="V2887" i="2"/>
  <c r="V2888" i="2"/>
  <c r="V2889" i="2"/>
  <c r="V2890" i="2"/>
  <c r="V2891" i="2"/>
  <c r="V2892" i="2"/>
  <c r="V2893" i="2"/>
  <c r="V2894" i="2"/>
  <c r="V2895" i="2"/>
  <c r="V2896" i="2"/>
  <c r="V2897" i="2"/>
  <c r="V2898" i="2"/>
  <c r="V2899" i="2"/>
  <c r="V2900" i="2"/>
  <c r="V2901" i="2"/>
  <c r="V2902" i="2"/>
  <c r="V2903" i="2"/>
  <c r="V2904" i="2"/>
  <c r="V2905" i="2"/>
  <c r="V2906" i="2"/>
  <c r="V2907" i="2"/>
  <c r="V2908" i="2"/>
  <c r="V2909" i="2"/>
  <c r="V2910" i="2"/>
  <c r="V2911" i="2"/>
  <c r="V2912" i="2"/>
  <c r="V2913" i="2"/>
  <c r="V2914" i="2"/>
  <c r="V2915" i="2"/>
  <c r="V2916" i="2"/>
  <c r="V2917" i="2"/>
  <c r="V2918" i="2"/>
  <c r="V2919" i="2"/>
  <c r="V2920" i="2"/>
  <c r="V2921" i="2"/>
  <c r="V2922" i="2"/>
  <c r="V2923" i="2"/>
  <c r="V2924" i="2"/>
  <c r="V2925" i="2"/>
  <c r="V2926" i="2"/>
  <c r="V2927" i="2"/>
  <c r="V2928" i="2"/>
  <c r="V2929" i="2"/>
  <c r="V2930" i="2"/>
  <c r="V2931" i="2"/>
  <c r="V2932" i="2"/>
  <c r="V2852" i="2"/>
  <c r="V1493" i="2"/>
  <c r="V1494" i="2"/>
  <c r="V1495" i="2"/>
  <c r="V1496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492" i="2"/>
  <c r="V749" i="2"/>
  <c r="V750" i="2"/>
  <c r="V751" i="2"/>
  <c r="V752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748" i="2"/>
  <c r="V898" i="2"/>
  <c r="V899" i="2"/>
  <c r="V900" i="2"/>
  <c r="V901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897" i="2"/>
  <c r="V3108" i="2"/>
  <c r="V3109" i="2"/>
  <c r="V3124" i="2"/>
  <c r="V3125" i="2"/>
  <c r="V3126" i="2"/>
  <c r="V3127" i="2"/>
  <c r="V3128" i="2"/>
  <c r="V3129" i="2"/>
  <c r="V3130" i="2"/>
  <c r="V3131" i="2"/>
  <c r="V3132" i="2"/>
  <c r="V3133" i="2"/>
  <c r="V3134" i="2"/>
  <c r="V3135" i="2"/>
  <c r="V3136" i="2"/>
  <c r="V3137" i="2"/>
  <c r="V3138" i="2"/>
  <c r="V3139" i="2"/>
  <c r="V3140" i="2"/>
  <c r="V3141" i="2"/>
  <c r="V3142" i="2"/>
  <c r="V3143" i="2"/>
  <c r="V3144" i="2"/>
  <c r="V3145" i="2"/>
  <c r="V3146" i="2"/>
  <c r="V3147" i="2"/>
  <c r="V3148" i="2"/>
  <c r="V3149" i="2"/>
  <c r="V3150" i="2"/>
  <c r="V3151" i="2"/>
  <c r="V3152" i="2"/>
  <c r="V3153" i="2"/>
  <c r="V3154" i="2"/>
  <c r="V3155" i="2"/>
  <c r="V3156" i="2"/>
  <c r="V3157" i="2"/>
  <c r="V3158" i="2"/>
  <c r="V3159" i="2"/>
  <c r="V3160" i="2"/>
  <c r="V3161" i="2"/>
  <c r="V3162" i="2"/>
  <c r="V3163" i="2"/>
  <c r="V3164" i="2"/>
  <c r="V3165" i="2"/>
  <c r="V3166" i="2"/>
  <c r="V3167" i="2"/>
  <c r="V3168" i="2"/>
  <c r="V3169" i="2"/>
  <c r="V3170" i="2"/>
  <c r="V3171" i="2"/>
  <c r="V3172" i="2"/>
  <c r="V3173" i="2"/>
  <c r="V3174" i="2"/>
  <c r="V3175" i="2"/>
  <c r="V3176" i="2"/>
  <c r="V3177" i="2"/>
  <c r="V3178" i="2"/>
  <c r="V3179" i="2"/>
  <c r="V3180" i="2"/>
  <c r="V3181" i="2"/>
  <c r="V3182" i="2"/>
  <c r="V3183" i="2"/>
  <c r="V3184" i="2"/>
  <c r="V3185" i="2"/>
  <c r="V3186" i="2"/>
  <c r="V3187" i="2"/>
  <c r="V3107" i="2"/>
  <c r="V2258" i="2"/>
  <c r="V2259" i="2"/>
  <c r="V2260" i="2"/>
  <c r="V2261" i="2"/>
  <c r="V2271" i="2"/>
  <c r="V2272" i="2"/>
  <c r="V2273" i="2"/>
  <c r="V2274" i="2"/>
  <c r="V2275" i="2"/>
  <c r="V2276" i="2"/>
  <c r="V2277" i="2"/>
  <c r="V2278" i="2"/>
  <c r="V2279" i="2"/>
  <c r="V2280" i="2"/>
  <c r="V2281" i="2"/>
  <c r="V2282" i="2"/>
  <c r="V2283" i="2"/>
  <c r="V2284" i="2"/>
  <c r="V2285" i="2"/>
  <c r="V2286" i="2"/>
  <c r="V2287" i="2"/>
  <c r="V2288" i="2"/>
  <c r="V2289" i="2"/>
  <c r="V2290" i="2"/>
  <c r="V2291" i="2"/>
  <c r="V2292" i="2"/>
  <c r="V2293" i="2"/>
  <c r="V2294" i="2"/>
  <c r="V2295" i="2"/>
  <c r="V2296" i="2"/>
  <c r="V2297" i="2"/>
  <c r="V2298" i="2"/>
  <c r="V2299" i="2"/>
  <c r="V2300" i="2"/>
  <c r="V2301" i="2"/>
  <c r="V2302" i="2"/>
  <c r="V2303" i="2"/>
  <c r="V2304" i="2"/>
  <c r="V2305" i="2"/>
  <c r="V2306" i="2"/>
  <c r="V2307" i="2"/>
  <c r="V2308" i="2"/>
  <c r="V2309" i="2"/>
  <c r="V2310" i="2"/>
  <c r="V2311" i="2"/>
  <c r="V2312" i="2"/>
  <c r="V2313" i="2"/>
  <c r="V2314" i="2"/>
  <c r="V2315" i="2"/>
  <c r="V2316" i="2"/>
  <c r="V2317" i="2"/>
  <c r="V2318" i="2"/>
  <c r="V2319" i="2"/>
  <c r="V2320" i="2"/>
  <c r="V2321" i="2"/>
  <c r="V2322" i="2"/>
  <c r="V2323" i="2"/>
  <c r="V2324" i="2"/>
  <c r="V2325" i="2"/>
  <c r="V2326" i="2"/>
  <c r="V2327" i="2"/>
  <c r="V2328" i="2"/>
  <c r="V2329" i="2"/>
  <c r="V2330" i="2"/>
  <c r="V2331" i="2"/>
  <c r="V2332" i="2"/>
  <c r="V2333" i="2"/>
  <c r="V2334" i="2"/>
  <c r="V2335" i="2"/>
  <c r="V2336" i="2"/>
  <c r="V2337" i="2"/>
  <c r="V2257" i="2"/>
  <c r="V2003" i="2"/>
  <c r="V2004" i="2"/>
  <c r="V2005" i="2"/>
  <c r="V2006" i="2"/>
  <c r="V2016" i="2"/>
  <c r="V2017" i="2"/>
  <c r="V2018" i="2"/>
  <c r="V2019" i="2"/>
  <c r="V2020" i="2"/>
  <c r="V2021" i="2"/>
  <c r="V2022" i="2"/>
  <c r="V2023" i="2"/>
  <c r="V2024" i="2"/>
  <c r="V2025" i="2"/>
  <c r="V2026" i="2"/>
  <c r="V2027" i="2"/>
  <c r="V2028" i="2"/>
  <c r="V2029" i="2"/>
  <c r="V2030" i="2"/>
  <c r="V2031" i="2"/>
  <c r="V2032" i="2"/>
  <c r="V2033" i="2"/>
  <c r="V2034" i="2"/>
  <c r="V2035" i="2"/>
  <c r="V2036" i="2"/>
  <c r="V2037" i="2"/>
  <c r="V2038" i="2"/>
  <c r="V2039" i="2"/>
  <c r="V2040" i="2"/>
  <c r="V2041" i="2"/>
  <c r="V2042" i="2"/>
  <c r="V2043" i="2"/>
  <c r="V2044" i="2"/>
  <c r="V2045" i="2"/>
  <c r="V2046" i="2"/>
  <c r="V2047" i="2"/>
  <c r="V2048" i="2"/>
  <c r="V2049" i="2"/>
  <c r="V2050" i="2"/>
  <c r="V2051" i="2"/>
  <c r="V2052" i="2"/>
  <c r="V2053" i="2"/>
  <c r="V2054" i="2"/>
  <c r="V2055" i="2"/>
  <c r="V2056" i="2"/>
  <c r="V2057" i="2"/>
  <c r="V2058" i="2"/>
  <c r="V2059" i="2"/>
  <c r="V2060" i="2"/>
  <c r="V2061" i="2"/>
  <c r="V2062" i="2"/>
  <c r="V2063" i="2"/>
  <c r="V2064" i="2"/>
  <c r="V2065" i="2"/>
  <c r="V2066" i="2"/>
  <c r="V2067" i="2"/>
  <c r="V2068" i="2"/>
  <c r="V2069" i="2"/>
  <c r="V2070" i="2"/>
  <c r="V2071" i="2"/>
  <c r="V2072" i="2"/>
  <c r="V2073" i="2"/>
  <c r="V2074" i="2"/>
  <c r="V2075" i="2"/>
  <c r="V2076" i="2"/>
  <c r="V2077" i="2"/>
  <c r="V2078" i="2"/>
  <c r="V2079" i="2"/>
  <c r="V2080" i="2"/>
  <c r="V2081" i="2"/>
  <c r="V2082" i="2"/>
  <c r="V2002" i="2"/>
  <c r="V1153" i="2"/>
  <c r="V1154" i="2"/>
  <c r="V1155" i="2"/>
  <c r="V1156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152" i="2"/>
  <c r="V4043" i="2"/>
  <c r="V4044" i="2"/>
  <c r="V4045" i="2"/>
  <c r="V4059" i="2"/>
  <c r="V4060" i="2"/>
  <c r="V4061" i="2"/>
  <c r="V4062" i="2"/>
  <c r="V4063" i="2"/>
  <c r="V4064" i="2"/>
  <c r="V4065" i="2"/>
  <c r="V4066" i="2"/>
  <c r="V4067" i="2"/>
  <c r="V4068" i="2"/>
  <c r="V4069" i="2"/>
  <c r="V4070" i="2"/>
  <c r="V4071" i="2"/>
  <c r="V4072" i="2"/>
  <c r="V4073" i="2"/>
  <c r="V4074" i="2"/>
  <c r="V4075" i="2"/>
  <c r="V4076" i="2"/>
  <c r="V4077" i="2"/>
  <c r="V4078" i="2"/>
  <c r="V4079" i="2"/>
  <c r="V4080" i="2"/>
  <c r="V4081" i="2"/>
  <c r="V4082" i="2"/>
  <c r="V4083" i="2"/>
  <c r="V4084" i="2"/>
  <c r="V4085" i="2"/>
  <c r="V4086" i="2"/>
  <c r="V4087" i="2"/>
  <c r="V4088" i="2"/>
  <c r="V4089" i="2"/>
  <c r="V4090" i="2"/>
  <c r="V4091" i="2"/>
  <c r="V4092" i="2"/>
  <c r="V4093" i="2"/>
  <c r="V4094" i="2"/>
  <c r="V4095" i="2"/>
  <c r="V4096" i="2"/>
  <c r="V4097" i="2"/>
  <c r="V4098" i="2"/>
  <c r="V4099" i="2"/>
  <c r="V4100" i="2"/>
  <c r="V4101" i="2"/>
  <c r="V4102" i="2"/>
  <c r="V4103" i="2"/>
  <c r="V4104" i="2"/>
  <c r="V4105" i="2"/>
  <c r="V4106" i="2"/>
  <c r="V4107" i="2"/>
  <c r="V4108" i="2"/>
  <c r="V4109" i="2"/>
  <c r="V4110" i="2"/>
  <c r="V4111" i="2"/>
  <c r="V4112" i="2"/>
  <c r="V4113" i="2"/>
  <c r="V4114" i="2"/>
  <c r="V4115" i="2"/>
  <c r="V4116" i="2"/>
  <c r="V4117" i="2"/>
  <c r="V4118" i="2"/>
  <c r="V4119" i="2"/>
  <c r="V4120" i="2"/>
  <c r="V4121" i="2"/>
  <c r="V4122" i="2"/>
  <c r="V4042" i="2"/>
  <c r="V3958" i="2"/>
  <c r="V3959" i="2"/>
  <c r="V3960" i="2"/>
  <c r="V3971" i="2"/>
  <c r="V3972" i="2"/>
  <c r="V3973" i="2"/>
  <c r="V3974" i="2"/>
  <c r="V3975" i="2"/>
  <c r="V3976" i="2"/>
  <c r="V3977" i="2"/>
  <c r="V3978" i="2"/>
  <c r="V3979" i="2"/>
  <c r="V3980" i="2"/>
  <c r="V3981" i="2"/>
  <c r="V3982" i="2"/>
  <c r="V3983" i="2"/>
  <c r="V3984" i="2"/>
  <c r="V3985" i="2"/>
  <c r="V3986" i="2"/>
  <c r="V3987" i="2"/>
  <c r="V3988" i="2"/>
  <c r="V3989" i="2"/>
  <c r="V3990" i="2"/>
  <c r="V3991" i="2"/>
  <c r="V3992" i="2"/>
  <c r="V3993" i="2"/>
  <c r="V3994" i="2"/>
  <c r="V3995" i="2"/>
  <c r="V3996" i="2"/>
  <c r="V3997" i="2"/>
  <c r="V3998" i="2"/>
  <c r="V3999" i="2"/>
  <c r="V4000" i="2"/>
  <c r="V4001" i="2"/>
  <c r="V4002" i="2"/>
  <c r="V4003" i="2"/>
  <c r="V4004" i="2"/>
  <c r="V4005" i="2"/>
  <c r="V4006" i="2"/>
  <c r="V4007" i="2"/>
  <c r="V4008" i="2"/>
  <c r="V4009" i="2"/>
  <c r="V4010" i="2"/>
  <c r="V4011" i="2"/>
  <c r="V4012" i="2"/>
  <c r="V4013" i="2"/>
  <c r="V4014" i="2"/>
  <c r="V4015" i="2"/>
  <c r="V4016" i="2"/>
  <c r="V4017" i="2"/>
  <c r="V4018" i="2"/>
  <c r="V4019" i="2"/>
  <c r="V4020" i="2"/>
  <c r="V4021" i="2"/>
  <c r="V4022" i="2"/>
  <c r="V4023" i="2"/>
  <c r="V4024" i="2"/>
  <c r="V4025" i="2"/>
  <c r="V4026" i="2"/>
  <c r="V4027" i="2"/>
  <c r="V4028" i="2"/>
  <c r="V4029" i="2"/>
  <c r="V4030" i="2"/>
  <c r="V4031" i="2"/>
  <c r="V4032" i="2"/>
  <c r="V4033" i="2"/>
  <c r="V4034" i="2"/>
  <c r="V4035" i="2"/>
  <c r="V4036" i="2"/>
  <c r="V4037" i="2"/>
  <c r="V3957" i="2"/>
  <c r="V3873" i="2"/>
  <c r="V3874" i="2"/>
  <c r="V3875" i="2"/>
  <c r="V3888" i="2"/>
  <c r="V3889" i="2"/>
  <c r="V3890" i="2"/>
  <c r="V3891" i="2"/>
  <c r="V3892" i="2"/>
  <c r="V3893" i="2"/>
  <c r="V3894" i="2"/>
  <c r="V3895" i="2"/>
  <c r="V3896" i="2"/>
  <c r="V3897" i="2"/>
  <c r="V3898" i="2"/>
  <c r="V3899" i="2"/>
  <c r="V3900" i="2"/>
  <c r="V3901" i="2"/>
  <c r="V3902" i="2"/>
  <c r="V3903" i="2"/>
  <c r="V3904" i="2"/>
  <c r="V3905" i="2"/>
  <c r="V3906" i="2"/>
  <c r="V3907" i="2"/>
  <c r="V3908" i="2"/>
  <c r="V3909" i="2"/>
  <c r="V3910" i="2"/>
  <c r="V3911" i="2"/>
  <c r="V3912" i="2"/>
  <c r="V3913" i="2"/>
  <c r="V3914" i="2"/>
  <c r="V3915" i="2"/>
  <c r="V3916" i="2"/>
  <c r="V3917" i="2"/>
  <c r="V3918" i="2"/>
  <c r="V3919" i="2"/>
  <c r="V3920" i="2"/>
  <c r="V3921" i="2"/>
  <c r="V3922" i="2"/>
  <c r="V3923" i="2"/>
  <c r="V3924" i="2"/>
  <c r="V3925" i="2"/>
  <c r="V3926" i="2"/>
  <c r="V3927" i="2"/>
  <c r="V3928" i="2"/>
  <c r="V3929" i="2"/>
  <c r="V3930" i="2"/>
  <c r="V3931" i="2"/>
  <c r="V3932" i="2"/>
  <c r="V3933" i="2"/>
  <c r="V3934" i="2"/>
  <c r="V3935" i="2"/>
  <c r="V3936" i="2"/>
  <c r="V3937" i="2"/>
  <c r="V3938" i="2"/>
  <c r="V3939" i="2"/>
  <c r="V3940" i="2"/>
  <c r="V3941" i="2"/>
  <c r="V3942" i="2"/>
  <c r="V3943" i="2"/>
  <c r="V3944" i="2"/>
  <c r="V3945" i="2"/>
  <c r="V3946" i="2"/>
  <c r="V3947" i="2"/>
  <c r="V3948" i="2"/>
  <c r="V3949" i="2"/>
  <c r="V3950" i="2"/>
  <c r="V3951" i="2"/>
  <c r="V3952" i="2"/>
  <c r="V3872" i="2"/>
  <c r="V1408" i="2"/>
  <c r="V1409" i="2"/>
  <c r="V1410" i="2"/>
  <c r="V1411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07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89" i="2"/>
  <c r="V239" i="2"/>
  <c r="V240" i="2"/>
  <c r="V241" i="2"/>
  <c r="V242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238" i="2"/>
  <c r="V3448" i="2"/>
  <c r="V3449" i="2"/>
  <c r="V3465" i="2"/>
  <c r="V3466" i="2"/>
  <c r="V3467" i="2"/>
  <c r="V3468" i="2"/>
  <c r="V3469" i="2"/>
  <c r="V3470" i="2"/>
  <c r="V3471" i="2"/>
  <c r="V3472" i="2"/>
  <c r="V3473" i="2"/>
  <c r="V3474" i="2"/>
  <c r="V3475" i="2"/>
  <c r="V3476" i="2"/>
  <c r="V3477" i="2"/>
  <c r="V3478" i="2"/>
  <c r="V3479" i="2"/>
  <c r="V3480" i="2"/>
  <c r="V3481" i="2"/>
  <c r="V3482" i="2"/>
  <c r="V3483" i="2"/>
  <c r="V3484" i="2"/>
  <c r="V3485" i="2"/>
  <c r="V3486" i="2"/>
  <c r="V3487" i="2"/>
  <c r="V3488" i="2"/>
  <c r="V3489" i="2"/>
  <c r="V3490" i="2"/>
  <c r="V3491" i="2"/>
  <c r="V3492" i="2"/>
  <c r="V3493" i="2"/>
  <c r="V3494" i="2"/>
  <c r="V3495" i="2"/>
  <c r="V3496" i="2"/>
  <c r="V3497" i="2"/>
  <c r="V3498" i="2"/>
  <c r="V3499" i="2"/>
  <c r="V3500" i="2"/>
  <c r="V3501" i="2"/>
  <c r="V3502" i="2"/>
  <c r="V3503" i="2"/>
  <c r="V3504" i="2"/>
  <c r="V3505" i="2"/>
  <c r="V3506" i="2"/>
  <c r="V3507" i="2"/>
  <c r="V3508" i="2"/>
  <c r="V3509" i="2"/>
  <c r="V3510" i="2"/>
  <c r="V3511" i="2"/>
  <c r="V3512" i="2"/>
  <c r="V3513" i="2"/>
  <c r="V3514" i="2"/>
  <c r="V3515" i="2"/>
  <c r="V3516" i="2"/>
  <c r="V3517" i="2"/>
  <c r="V3518" i="2"/>
  <c r="V3519" i="2"/>
  <c r="V3520" i="2"/>
  <c r="V3521" i="2"/>
  <c r="V3522" i="2"/>
  <c r="V3523" i="2"/>
  <c r="V3524" i="2"/>
  <c r="V3525" i="2"/>
  <c r="V3526" i="2"/>
  <c r="V3527" i="2"/>
  <c r="V3447" i="2"/>
  <c r="V494" i="2"/>
  <c r="V495" i="2"/>
  <c r="V496" i="2"/>
  <c r="V497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493" i="2"/>
  <c r="V1323" i="2"/>
  <c r="V1324" i="2"/>
  <c r="V1325" i="2"/>
  <c r="V1326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322" i="2"/>
  <c r="V1833" i="2"/>
  <c r="V1834" i="2"/>
  <c r="V1835" i="2"/>
  <c r="V1836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832" i="2"/>
  <c r="V154" i="2"/>
  <c r="V155" i="2"/>
  <c r="V156" i="2"/>
  <c r="V157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153" i="2"/>
  <c r="V1663" i="2"/>
  <c r="V1664" i="2"/>
  <c r="V1665" i="2"/>
  <c r="V1666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662" i="2"/>
  <c r="V1748" i="2"/>
  <c r="V1749" i="2"/>
  <c r="V1750" i="2"/>
  <c r="V1751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747" i="2"/>
  <c r="V7" i="2"/>
  <c r="V8" i="2"/>
  <c r="V9" i="2"/>
  <c r="V10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6" i="2"/>
  <c r="V409" i="2"/>
  <c r="V410" i="2"/>
  <c r="V411" i="2"/>
  <c r="V412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08" i="2"/>
  <c r="V2598" i="2"/>
  <c r="V2599" i="2"/>
  <c r="V2611" i="2"/>
  <c r="V2612" i="2"/>
  <c r="V2613" i="2"/>
  <c r="V2614" i="2"/>
  <c r="V2615" i="2"/>
  <c r="V2616" i="2"/>
  <c r="V2617" i="2"/>
  <c r="V2618" i="2"/>
  <c r="V2619" i="2"/>
  <c r="V2620" i="2"/>
  <c r="V2621" i="2"/>
  <c r="V2622" i="2"/>
  <c r="V2623" i="2"/>
  <c r="V2624" i="2"/>
  <c r="V2625" i="2"/>
  <c r="V2626" i="2"/>
  <c r="V2627" i="2"/>
  <c r="V2628" i="2"/>
  <c r="V2629" i="2"/>
  <c r="V2630" i="2"/>
  <c r="V2631" i="2"/>
  <c r="V2632" i="2"/>
  <c r="V2633" i="2"/>
  <c r="V2634" i="2"/>
  <c r="V2635" i="2"/>
  <c r="V2636" i="2"/>
  <c r="V2637" i="2"/>
  <c r="V2638" i="2"/>
  <c r="V2639" i="2"/>
  <c r="V2640" i="2"/>
  <c r="V2641" i="2"/>
  <c r="V2642" i="2"/>
  <c r="V2643" i="2"/>
  <c r="V2644" i="2"/>
  <c r="V2645" i="2"/>
  <c r="V2646" i="2"/>
  <c r="V2647" i="2"/>
  <c r="V2648" i="2"/>
  <c r="V2649" i="2"/>
  <c r="V2650" i="2"/>
  <c r="V2651" i="2"/>
  <c r="V2652" i="2"/>
  <c r="V2653" i="2"/>
  <c r="V2654" i="2"/>
  <c r="V2655" i="2"/>
  <c r="V2656" i="2"/>
  <c r="V2657" i="2"/>
  <c r="V2658" i="2"/>
  <c r="V2659" i="2"/>
  <c r="V2660" i="2"/>
  <c r="V2661" i="2"/>
  <c r="V2662" i="2"/>
  <c r="V2663" i="2"/>
  <c r="V2664" i="2"/>
  <c r="V2665" i="2"/>
  <c r="V2666" i="2"/>
  <c r="V2667" i="2"/>
  <c r="V2668" i="2"/>
  <c r="V2669" i="2"/>
  <c r="V2670" i="2"/>
  <c r="V2671" i="2"/>
  <c r="V2672" i="2"/>
  <c r="V2673" i="2"/>
  <c r="V2674" i="2"/>
  <c r="V2675" i="2"/>
  <c r="V2676" i="2"/>
  <c r="V2677" i="2"/>
  <c r="V2678" i="2"/>
  <c r="V2597" i="2"/>
  <c r="V664" i="2"/>
  <c r="V665" i="2"/>
  <c r="V666" i="2"/>
  <c r="V667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663" i="2"/>
  <c r="V983" i="2"/>
  <c r="V984" i="2"/>
  <c r="V985" i="2"/>
  <c r="V986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982" i="2"/>
  <c r="V3533" i="2"/>
  <c r="V3546" i="2"/>
  <c r="V3547" i="2"/>
  <c r="V3548" i="2"/>
  <c r="V3549" i="2"/>
  <c r="V3550" i="2"/>
  <c r="V3551" i="2"/>
  <c r="V3552" i="2"/>
  <c r="V3553" i="2"/>
  <c r="V3554" i="2"/>
  <c r="V3555" i="2"/>
  <c r="V3556" i="2"/>
  <c r="V3557" i="2"/>
  <c r="V3558" i="2"/>
  <c r="V3559" i="2"/>
  <c r="V3560" i="2"/>
  <c r="V3561" i="2"/>
  <c r="V3562" i="2"/>
  <c r="V3563" i="2"/>
  <c r="V3564" i="2"/>
  <c r="V3565" i="2"/>
  <c r="V3566" i="2"/>
  <c r="V3567" i="2"/>
  <c r="V3568" i="2"/>
  <c r="V3569" i="2"/>
  <c r="V3570" i="2"/>
  <c r="V3571" i="2"/>
  <c r="V3572" i="2"/>
  <c r="V3573" i="2"/>
  <c r="V3574" i="2"/>
  <c r="V3575" i="2"/>
  <c r="V3576" i="2"/>
  <c r="V3577" i="2"/>
  <c r="V3578" i="2"/>
  <c r="V3579" i="2"/>
  <c r="V3580" i="2"/>
  <c r="V3581" i="2"/>
  <c r="V3582" i="2"/>
  <c r="V3583" i="2"/>
  <c r="V3584" i="2"/>
  <c r="V3585" i="2"/>
  <c r="V3586" i="2"/>
  <c r="V3587" i="2"/>
  <c r="V3588" i="2"/>
  <c r="V3589" i="2"/>
  <c r="V3590" i="2"/>
  <c r="V3591" i="2"/>
  <c r="V3592" i="2"/>
  <c r="V3593" i="2"/>
  <c r="V3594" i="2"/>
  <c r="V3595" i="2"/>
  <c r="V3596" i="2"/>
  <c r="V3597" i="2"/>
  <c r="V3598" i="2"/>
  <c r="V3599" i="2"/>
  <c r="V3600" i="2"/>
  <c r="V3601" i="2"/>
  <c r="V3602" i="2"/>
  <c r="V3603" i="2"/>
  <c r="V3604" i="2"/>
  <c r="V3605" i="2"/>
  <c r="V3606" i="2"/>
  <c r="V3607" i="2"/>
  <c r="V3608" i="2"/>
  <c r="V3609" i="2"/>
  <c r="V3610" i="2"/>
  <c r="V3611" i="2"/>
  <c r="V3612" i="2"/>
  <c r="V3532" i="2"/>
  <c r="V324" i="2"/>
  <c r="V325" i="2"/>
  <c r="V326" i="2"/>
  <c r="V327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323" i="2"/>
  <c r="P4207" i="2"/>
  <c r="P4200" i="2"/>
  <c r="P4201" i="2"/>
  <c r="P4202" i="2"/>
  <c r="P4204" i="2"/>
  <c r="P4205" i="2"/>
  <c r="P4206" i="2"/>
  <c r="J4135" i="2"/>
  <c r="J4137" i="2"/>
  <c r="J4139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4" i="2"/>
  <c r="J4205" i="2"/>
  <c r="J4206" i="2"/>
  <c r="J4207" i="2"/>
  <c r="J4133" i="2"/>
  <c r="E4137" i="2"/>
  <c r="E4139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5" i="2"/>
  <c r="E4206" i="2"/>
  <c r="E4207" i="2"/>
  <c r="E4135" i="2"/>
  <c r="P4115" i="2"/>
  <c r="P4116" i="2"/>
  <c r="P4117" i="2"/>
  <c r="P4119" i="2"/>
  <c r="P4120" i="2"/>
  <c r="P4121" i="2"/>
  <c r="P4122" i="2"/>
  <c r="J4050" i="2"/>
  <c r="J4052" i="2"/>
  <c r="J4054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9" i="2"/>
  <c r="J4120" i="2"/>
  <c r="J4121" i="2"/>
  <c r="J4122" i="2"/>
  <c r="J4048" i="2"/>
  <c r="E4052" i="2"/>
  <c r="E4054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20" i="2"/>
  <c r="E4121" i="2"/>
  <c r="E4122" i="2"/>
  <c r="E4050" i="2"/>
  <c r="P4030" i="2"/>
  <c r="P4031" i="2"/>
  <c r="P4032" i="2"/>
  <c r="P4034" i="2"/>
  <c r="P4035" i="2"/>
  <c r="P4036" i="2"/>
  <c r="P4037" i="2"/>
  <c r="J3965" i="2"/>
  <c r="J3967" i="2"/>
  <c r="J3969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4" i="2"/>
  <c r="J4035" i="2"/>
  <c r="J4036" i="2"/>
  <c r="J4037" i="2"/>
  <c r="J3963" i="2"/>
  <c r="E3967" i="2"/>
  <c r="E3969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5" i="2"/>
  <c r="E4036" i="2"/>
  <c r="E4037" i="2"/>
  <c r="E3965" i="2"/>
  <c r="P3945" i="2"/>
  <c r="P3946" i="2"/>
  <c r="P3947" i="2"/>
  <c r="P3949" i="2"/>
  <c r="P3950" i="2"/>
  <c r="P3951" i="2"/>
  <c r="P3952" i="2"/>
  <c r="J3880" i="2"/>
  <c r="J3882" i="2"/>
  <c r="J3884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9" i="2"/>
  <c r="J3950" i="2"/>
  <c r="J3951" i="2"/>
  <c r="J3952" i="2"/>
  <c r="J3878" i="2"/>
  <c r="E3882" i="2"/>
  <c r="E3884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50" i="2"/>
  <c r="E3951" i="2"/>
  <c r="E3952" i="2"/>
  <c r="E3880" i="2"/>
  <c r="P3860" i="2"/>
  <c r="P3861" i="2"/>
  <c r="P3862" i="2"/>
  <c r="P3864" i="2"/>
  <c r="P3865" i="2"/>
  <c r="P3866" i="2"/>
  <c r="P3867" i="2"/>
  <c r="E3797" i="2"/>
  <c r="E3799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5" i="2"/>
  <c r="E3866" i="2"/>
  <c r="E3867" i="2"/>
  <c r="E3795" i="2"/>
  <c r="P3775" i="2"/>
  <c r="P3776" i="2"/>
  <c r="P3777" i="2"/>
  <c r="P3779" i="2"/>
  <c r="P3780" i="2"/>
  <c r="P3781" i="2"/>
  <c r="P3782" i="2"/>
  <c r="J3710" i="2"/>
  <c r="J3712" i="2"/>
  <c r="J3714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9" i="2"/>
  <c r="J3780" i="2"/>
  <c r="J3781" i="2"/>
  <c r="J3782" i="2"/>
  <c r="J3708" i="2"/>
  <c r="E3712" i="2"/>
  <c r="E3714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80" i="2"/>
  <c r="E3781" i="2"/>
  <c r="E3782" i="2"/>
  <c r="E3710" i="2"/>
  <c r="P3690" i="2"/>
  <c r="P3691" i="2"/>
  <c r="P3692" i="2"/>
  <c r="P3694" i="2"/>
  <c r="P3695" i="2"/>
  <c r="P3696" i="2"/>
  <c r="P3697" i="2"/>
  <c r="J3625" i="2"/>
  <c r="J3627" i="2"/>
  <c r="J3629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4" i="2"/>
  <c r="J3695" i="2"/>
  <c r="J3696" i="2"/>
  <c r="J3697" i="2"/>
  <c r="J3623" i="2"/>
  <c r="E3627" i="2"/>
  <c r="E3629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5" i="2"/>
  <c r="E3696" i="2"/>
  <c r="E3697" i="2"/>
  <c r="E3625" i="2"/>
  <c r="P3605" i="2"/>
  <c r="P3606" i="2"/>
  <c r="P3607" i="2"/>
  <c r="P3609" i="2"/>
  <c r="P3610" i="2"/>
  <c r="P3611" i="2"/>
  <c r="P3612" i="2"/>
  <c r="E3542" i="2"/>
  <c r="E3544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10" i="2"/>
  <c r="E3611" i="2"/>
  <c r="E3612" i="2"/>
  <c r="E3540" i="2"/>
  <c r="P3520" i="2"/>
  <c r="P3521" i="2"/>
  <c r="P3522" i="2"/>
  <c r="P3524" i="2"/>
  <c r="P3525" i="2"/>
  <c r="P3526" i="2"/>
  <c r="P3527" i="2"/>
  <c r="J3455" i="2"/>
  <c r="J3457" i="2"/>
  <c r="J3459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4" i="2"/>
  <c r="J3525" i="2"/>
  <c r="J3526" i="2"/>
  <c r="J3527" i="2"/>
  <c r="J3453" i="2"/>
  <c r="E3457" i="2"/>
  <c r="E3459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5" i="2"/>
  <c r="E3526" i="2"/>
  <c r="E3527" i="2"/>
  <c r="E3455" i="2"/>
  <c r="P3435" i="2"/>
  <c r="P3436" i="2"/>
  <c r="P3437" i="2"/>
  <c r="P3439" i="2"/>
  <c r="P3440" i="2"/>
  <c r="P3441" i="2"/>
  <c r="P3442" i="2"/>
  <c r="E3372" i="2"/>
  <c r="E3374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40" i="2"/>
  <c r="E3441" i="2"/>
  <c r="E3442" i="2"/>
  <c r="E3370" i="2"/>
  <c r="P3350" i="2"/>
  <c r="P3351" i="2"/>
  <c r="P3352" i="2"/>
  <c r="P3354" i="2"/>
  <c r="P3355" i="2"/>
  <c r="P3356" i="2"/>
  <c r="P3357" i="2"/>
  <c r="J3285" i="2"/>
  <c r="J3287" i="2"/>
  <c r="J3289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4" i="2"/>
  <c r="J3355" i="2"/>
  <c r="J3356" i="2"/>
  <c r="J3357" i="2"/>
  <c r="J3283" i="2"/>
  <c r="E3287" i="2"/>
  <c r="E3289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5" i="2"/>
  <c r="E3356" i="2"/>
  <c r="E3357" i="2"/>
  <c r="E3285" i="2"/>
  <c r="P3265" i="2"/>
  <c r="P3266" i="2"/>
  <c r="P3267" i="2"/>
  <c r="P3269" i="2"/>
  <c r="P3270" i="2"/>
  <c r="P3271" i="2"/>
  <c r="P3272" i="2"/>
  <c r="J3200" i="2"/>
  <c r="J3202" i="2"/>
  <c r="J3204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9" i="2"/>
  <c r="J3270" i="2"/>
  <c r="J3271" i="2"/>
  <c r="J3272" i="2"/>
  <c r="J3198" i="2"/>
  <c r="E3202" i="2"/>
  <c r="E3204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70" i="2"/>
  <c r="E3271" i="2"/>
  <c r="E3272" i="2"/>
  <c r="E3200" i="2"/>
  <c r="P3180" i="2"/>
  <c r="P3181" i="2"/>
  <c r="P3182" i="2"/>
  <c r="P3184" i="2"/>
  <c r="P3185" i="2"/>
  <c r="P3186" i="2"/>
  <c r="P3187" i="2"/>
  <c r="J3115" i="2"/>
  <c r="J3117" i="2"/>
  <c r="J3119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4" i="2"/>
  <c r="J3185" i="2"/>
  <c r="J3186" i="2"/>
  <c r="J3187" i="2"/>
  <c r="J3113" i="2"/>
  <c r="E3117" i="2"/>
  <c r="E3119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5" i="2"/>
  <c r="E3186" i="2"/>
  <c r="E3187" i="2"/>
  <c r="E3115" i="2"/>
  <c r="P3095" i="2"/>
  <c r="P3096" i="2"/>
  <c r="P3097" i="2"/>
  <c r="P3099" i="2"/>
  <c r="P3100" i="2"/>
  <c r="P3101" i="2"/>
  <c r="P3102" i="2"/>
  <c r="E3032" i="2"/>
  <c r="E3034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100" i="2"/>
  <c r="E3101" i="2"/>
  <c r="E3102" i="2"/>
  <c r="E3030" i="2"/>
  <c r="P3010" i="2"/>
  <c r="P3011" i="2"/>
  <c r="P3012" i="2"/>
  <c r="P3014" i="2"/>
  <c r="P3015" i="2"/>
  <c r="P3016" i="2"/>
  <c r="P3017" i="2"/>
  <c r="E2947" i="2"/>
  <c r="E2949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5" i="2"/>
  <c r="E3016" i="2"/>
  <c r="E3017" i="2"/>
  <c r="E2945" i="2"/>
  <c r="P2925" i="2"/>
  <c r="P2926" i="2"/>
  <c r="P2927" i="2"/>
  <c r="P2929" i="2"/>
  <c r="P2930" i="2"/>
  <c r="P2931" i="2"/>
  <c r="P2932" i="2"/>
  <c r="J2860" i="2"/>
  <c r="J2862" i="2"/>
  <c r="J2864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9" i="2"/>
  <c r="J2930" i="2"/>
  <c r="J2931" i="2"/>
  <c r="J2932" i="2"/>
  <c r="J2858" i="2"/>
  <c r="E2862" i="2"/>
  <c r="E2864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30" i="2"/>
  <c r="E2931" i="2"/>
  <c r="E2932" i="2"/>
  <c r="E2860" i="2"/>
  <c r="P2840" i="2"/>
  <c r="P2841" i="2"/>
  <c r="P2842" i="2"/>
  <c r="P2844" i="2"/>
  <c r="P2845" i="2"/>
  <c r="P2846" i="2"/>
  <c r="P2847" i="2"/>
  <c r="J2775" i="2"/>
  <c r="J2777" i="2"/>
  <c r="J2779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4" i="2"/>
  <c r="J2845" i="2"/>
  <c r="J2846" i="2"/>
  <c r="J2847" i="2"/>
  <c r="J2773" i="2"/>
  <c r="E2777" i="2"/>
  <c r="E2779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5" i="2"/>
  <c r="E2846" i="2"/>
  <c r="E2847" i="2"/>
  <c r="E2775" i="2"/>
  <c r="P2755" i="2"/>
  <c r="P2756" i="2"/>
  <c r="P2757" i="2"/>
  <c r="P2759" i="2"/>
  <c r="P2760" i="2"/>
  <c r="P2761" i="2"/>
  <c r="P2762" i="2"/>
  <c r="E2692" i="2"/>
  <c r="E2694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60" i="2"/>
  <c r="E2761" i="2"/>
  <c r="E2762" i="2"/>
  <c r="E2690" i="2"/>
  <c r="P2330" i="2"/>
  <c r="P2331" i="2"/>
  <c r="P2332" i="2"/>
  <c r="P2334" i="2"/>
  <c r="P2335" i="2"/>
  <c r="P2336" i="2"/>
  <c r="P2337" i="2"/>
  <c r="P2415" i="2"/>
  <c r="P2416" i="2"/>
  <c r="P2417" i="2"/>
  <c r="P2419" i="2"/>
  <c r="P2420" i="2"/>
  <c r="P2421" i="2"/>
  <c r="P2422" i="2"/>
  <c r="P2500" i="2"/>
  <c r="P2501" i="2"/>
  <c r="P2502" i="2"/>
  <c r="P2504" i="2"/>
  <c r="P2505" i="2"/>
  <c r="P2506" i="2"/>
  <c r="P2507" i="2"/>
  <c r="P2585" i="2"/>
  <c r="P2586" i="2"/>
  <c r="P2587" i="2"/>
  <c r="P2589" i="2"/>
  <c r="P2590" i="2"/>
  <c r="P2591" i="2"/>
  <c r="P2592" i="2"/>
  <c r="P2669" i="2"/>
  <c r="P2670" i="2"/>
  <c r="P2671" i="2"/>
  <c r="P2672" i="2"/>
  <c r="P2674" i="2"/>
  <c r="P2675" i="2"/>
  <c r="P2676" i="2"/>
  <c r="P2677" i="2"/>
  <c r="J2605" i="2"/>
  <c r="J2607" i="2"/>
  <c r="J2609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4" i="2"/>
  <c r="J2675" i="2"/>
  <c r="J2676" i="2"/>
  <c r="J2677" i="2"/>
  <c r="J2603" i="2"/>
  <c r="E2607" i="2"/>
  <c r="E2609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5" i="2"/>
  <c r="E2676" i="2"/>
  <c r="E2677" i="2"/>
  <c r="E2605" i="2"/>
  <c r="J2520" i="2"/>
  <c r="J2522" i="2"/>
  <c r="J2524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9" i="2"/>
  <c r="J2590" i="2"/>
  <c r="J2591" i="2"/>
  <c r="J2592" i="2"/>
  <c r="J2518" i="2"/>
  <c r="E2522" i="2"/>
  <c r="E2524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90" i="2"/>
  <c r="E2591" i="2"/>
  <c r="E2592" i="2"/>
  <c r="E2520" i="2"/>
  <c r="J2435" i="2"/>
  <c r="J2437" i="2"/>
  <c r="J2439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4" i="2"/>
  <c r="J2505" i="2"/>
  <c r="J2506" i="2"/>
  <c r="J2507" i="2"/>
  <c r="J2433" i="2"/>
  <c r="E2437" i="2"/>
  <c r="E2439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5" i="2"/>
  <c r="E2506" i="2"/>
  <c r="E2507" i="2"/>
  <c r="E2435" i="2"/>
  <c r="J2350" i="2"/>
  <c r="J2352" i="2"/>
  <c r="J2354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9" i="2"/>
  <c r="J2420" i="2"/>
  <c r="J2421" i="2"/>
  <c r="J2422" i="2"/>
  <c r="J2348" i="2"/>
  <c r="E2352" i="2"/>
  <c r="E2354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20" i="2"/>
  <c r="E2421" i="2"/>
  <c r="E2422" i="2"/>
  <c r="E2350" i="2"/>
  <c r="J2265" i="2"/>
  <c r="J2267" i="2"/>
  <c r="J2269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4" i="2"/>
  <c r="J2335" i="2"/>
  <c r="J2336" i="2"/>
  <c r="J2337" i="2"/>
  <c r="J2263" i="2"/>
  <c r="E2267" i="2"/>
  <c r="E2269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5" i="2"/>
  <c r="E2336" i="2"/>
  <c r="E2337" i="2"/>
  <c r="E2265" i="2"/>
  <c r="P2245" i="2"/>
  <c r="P2246" i="2"/>
  <c r="P2247" i="2"/>
  <c r="P2249" i="2"/>
  <c r="P2250" i="2"/>
  <c r="P2251" i="2"/>
  <c r="P2252" i="2"/>
  <c r="J2180" i="2"/>
  <c r="J2182" i="2"/>
  <c r="J2184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9" i="2"/>
  <c r="J2250" i="2"/>
  <c r="J2251" i="2"/>
  <c r="J2252" i="2"/>
  <c r="J2178" i="2"/>
  <c r="E2182" i="2"/>
  <c r="E2184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50" i="2"/>
  <c r="E2251" i="2"/>
  <c r="E2252" i="2"/>
  <c r="E2180" i="2"/>
  <c r="P2160" i="2"/>
  <c r="P2161" i="2"/>
  <c r="P2162" i="2"/>
  <c r="P2164" i="2"/>
  <c r="P2165" i="2"/>
  <c r="P2166" i="2"/>
  <c r="P2167" i="2"/>
  <c r="J2095" i="2"/>
  <c r="J2097" i="2"/>
  <c r="J2099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4" i="2"/>
  <c r="J2165" i="2"/>
  <c r="J2166" i="2"/>
  <c r="J2167" i="2"/>
  <c r="J2093" i="2"/>
  <c r="E2097" i="2"/>
  <c r="E2099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5" i="2"/>
  <c r="E2166" i="2"/>
  <c r="E2167" i="2"/>
  <c r="E2095" i="2"/>
  <c r="P2075" i="2"/>
  <c r="P2076" i="2"/>
  <c r="P2077" i="2"/>
  <c r="P2079" i="2"/>
  <c r="P2080" i="2"/>
  <c r="P2081" i="2"/>
  <c r="P2082" i="2"/>
  <c r="J2010" i="2"/>
  <c r="J2012" i="2"/>
  <c r="J2014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9" i="2"/>
  <c r="J2080" i="2"/>
  <c r="J2081" i="2"/>
  <c r="J2082" i="2"/>
  <c r="J2008" i="2"/>
  <c r="E2012" i="2"/>
  <c r="E2014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80" i="2"/>
  <c r="E2081" i="2"/>
  <c r="E2082" i="2"/>
  <c r="E2010" i="2"/>
  <c r="P1990" i="2"/>
  <c r="P1991" i="2"/>
  <c r="P1992" i="2"/>
  <c r="P1994" i="2"/>
  <c r="P1995" i="2"/>
  <c r="P1996" i="2"/>
  <c r="P1997" i="2"/>
  <c r="J1925" i="2"/>
  <c r="J1927" i="2"/>
  <c r="J1929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4" i="2"/>
  <c r="J1995" i="2"/>
  <c r="J1996" i="2"/>
  <c r="J1997" i="2"/>
  <c r="J1923" i="2"/>
  <c r="E1927" i="2"/>
  <c r="E1929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5" i="2"/>
  <c r="E1996" i="2"/>
  <c r="E1997" i="2"/>
  <c r="E1925" i="2"/>
  <c r="P1905" i="2"/>
  <c r="P1906" i="2"/>
  <c r="P1907" i="2"/>
  <c r="P1909" i="2"/>
  <c r="P1910" i="2"/>
  <c r="P1911" i="2"/>
  <c r="P1912" i="2"/>
  <c r="J1840" i="2"/>
  <c r="J1842" i="2"/>
  <c r="J1844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9" i="2"/>
  <c r="J1910" i="2"/>
  <c r="J1911" i="2"/>
  <c r="J1912" i="2"/>
  <c r="J1838" i="2"/>
  <c r="E1842" i="2"/>
  <c r="E1844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10" i="2"/>
  <c r="E1911" i="2"/>
  <c r="E1912" i="2"/>
  <c r="E1840" i="2"/>
  <c r="P1820" i="2"/>
  <c r="P1821" i="2"/>
  <c r="P1822" i="2"/>
  <c r="P1824" i="2"/>
  <c r="P1825" i="2"/>
  <c r="P1826" i="2"/>
  <c r="P1827" i="2"/>
  <c r="J1755" i="2"/>
  <c r="J1757" i="2"/>
  <c r="J1759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4" i="2"/>
  <c r="J1825" i="2"/>
  <c r="J1826" i="2"/>
  <c r="J1827" i="2"/>
  <c r="J1753" i="2"/>
  <c r="E1757" i="2"/>
  <c r="E1759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5" i="2"/>
  <c r="E1826" i="2"/>
  <c r="E1827" i="2"/>
  <c r="E1755" i="2"/>
  <c r="P1735" i="2"/>
  <c r="P1736" i="2"/>
  <c r="P1737" i="2"/>
  <c r="P1739" i="2"/>
  <c r="P1740" i="2"/>
  <c r="P1741" i="2"/>
  <c r="P1742" i="2"/>
  <c r="J1670" i="2"/>
  <c r="J1672" i="2"/>
  <c r="J1674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9" i="2"/>
  <c r="J1740" i="2"/>
  <c r="J1741" i="2"/>
  <c r="J1742" i="2"/>
  <c r="J1668" i="2"/>
  <c r="E1729" i="2"/>
  <c r="E1730" i="2"/>
  <c r="E1731" i="2"/>
  <c r="E1732" i="2"/>
  <c r="E1733" i="2"/>
  <c r="E1734" i="2"/>
  <c r="E1735" i="2"/>
  <c r="E1736" i="2"/>
  <c r="E1737" i="2"/>
  <c r="E1740" i="2"/>
  <c r="E1741" i="2"/>
  <c r="E1742" i="2"/>
  <c r="E1672" i="2"/>
  <c r="E1674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670" i="2"/>
  <c r="P1650" i="2"/>
  <c r="P1651" i="2"/>
  <c r="P1652" i="2"/>
  <c r="P1654" i="2"/>
  <c r="P1655" i="2"/>
  <c r="P1656" i="2"/>
  <c r="P1657" i="2"/>
  <c r="J1585" i="2"/>
  <c r="J1587" i="2"/>
  <c r="J1589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4" i="2"/>
  <c r="J1655" i="2"/>
  <c r="J1656" i="2"/>
  <c r="J1657" i="2"/>
  <c r="J1583" i="2"/>
  <c r="E1587" i="2"/>
  <c r="E1589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5" i="2"/>
  <c r="E1656" i="2"/>
  <c r="E1657" i="2"/>
  <c r="E1585" i="2"/>
  <c r="P1565" i="2"/>
  <c r="P1566" i="2"/>
  <c r="P1567" i="2"/>
  <c r="P1569" i="2"/>
  <c r="P1570" i="2"/>
  <c r="P1571" i="2"/>
  <c r="P1572" i="2"/>
  <c r="J1500" i="2"/>
  <c r="J1502" i="2"/>
  <c r="J1504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9" i="2"/>
  <c r="J1570" i="2"/>
  <c r="J1571" i="2"/>
  <c r="J1572" i="2"/>
  <c r="J1498" i="2"/>
  <c r="E1502" i="2"/>
  <c r="E1504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70" i="2"/>
  <c r="E1571" i="2"/>
  <c r="E1572" i="2"/>
  <c r="E1500" i="2"/>
  <c r="P1480" i="2"/>
  <c r="P1481" i="2"/>
  <c r="P1482" i="2"/>
  <c r="P1484" i="2"/>
  <c r="P1485" i="2"/>
  <c r="P1486" i="2"/>
  <c r="P1487" i="2"/>
  <c r="J1415" i="2"/>
  <c r="J1417" i="2"/>
  <c r="J1419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4" i="2"/>
  <c r="J1485" i="2"/>
  <c r="J1486" i="2"/>
  <c r="J1487" i="2"/>
  <c r="J1413" i="2"/>
  <c r="E1417" i="2"/>
  <c r="E1419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5" i="2"/>
  <c r="E1486" i="2"/>
  <c r="E1487" i="2"/>
  <c r="E1415" i="2"/>
  <c r="P1395" i="2"/>
  <c r="P1396" i="2"/>
  <c r="P1397" i="2"/>
  <c r="P1399" i="2"/>
  <c r="P1400" i="2"/>
  <c r="P1401" i="2"/>
  <c r="P1402" i="2"/>
  <c r="J1330" i="2"/>
  <c r="J1332" i="2"/>
  <c r="J1334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9" i="2"/>
  <c r="J1400" i="2"/>
  <c r="J1401" i="2"/>
  <c r="J1402" i="2"/>
  <c r="J1328" i="2"/>
  <c r="E1332" i="2"/>
  <c r="E1334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400" i="2"/>
  <c r="E1401" i="2"/>
  <c r="E1402" i="2"/>
  <c r="E1330" i="2"/>
  <c r="P1310" i="2"/>
  <c r="P1311" i="2"/>
  <c r="P1312" i="2"/>
  <c r="P1314" i="2"/>
  <c r="P1315" i="2"/>
  <c r="P1316" i="2"/>
  <c r="P1317" i="2"/>
  <c r="J1245" i="2"/>
  <c r="J1247" i="2"/>
  <c r="J1249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4" i="2"/>
  <c r="J1315" i="2"/>
  <c r="J1316" i="2"/>
  <c r="J1317" i="2"/>
  <c r="J1243" i="2"/>
  <c r="E1247" i="2"/>
  <c r="E1249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5" i="2"/>
  <c r="E1316" i="2"/>
  <c r="E1317" i="2"/>
  <c r="E1245" i="2"/>
  <c r="P1225" i="2"/>
  <c r="P1226" i="2"/>
  <c r="P1227" i="2"/>
  <c r="P1229" i="2"/>
  <c r="P1230" i="2"/>
  <c r="P1231" i="2"/>
  <c r="P1232" i="2"/>
  <c r="J1160" i="2"/>
  <c r="J1162" i="2"/>
  <c r="J1164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9" i="2"/>
  <c r="J1230" i="2"/>
  <c r="J1231" i="2"/>
  <c r="J1232" i="2"/>
  <c r="J1158" i="2"/>
  <c r="E1162" i="2"/>
  <c r="E1164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30" i="2"/>
  <c r="E1231" i="2"/>
  <c r="E1232" i="2"/>
  <c r="E1160" i="2"/>
  <c r="P1140" i="2"/>
  <c r="P1141" i="2"/>
  <c r="P1142" i="2"/>
  <c r="P1144" i="2"/>
  <c r="P1145" i="2"/>
  <c r="P1146" i="2"/>
  <c r="P1147" i="2"/>
  <c r="J1147" i="2"/>
  <c r="J1075" i="2"/>
  <c r="J1077" i="2"/>
  <c r="J1079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4" i="2"/>
  <c r="J1145" i="2"/>
  <c r="J1146" i="2"/>
  <c r="J1073" i="2"/>
  <c r="E1077" i="2"/>
  <c r="E1079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5" i="2"/>
  <c r="E1146" i="2"/>
  <c r="E1147" i="2"/>
  <c r="E1075" i="2"/>
  <c r="P1055" i="2"/>
  <c r="P1056" i="2"/>
  <c r="P1057" i="2"/>
  <c r="P1059" i="2"/>
  <c r="P1060" i="2"/>
  <c r="P1061" i="2"/>
  <c r="P1062" i="2"/>
  <c r="J990" i="2"/>
  <c r="J992" i="2"/>
  <c r="J994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9" i="2"/>
  <c r="J1060" i="2"/>
  <c r="J1061" i="2"/>
  <c r="J1062" i="2"/>
  <c r="J988" i="2"/>
  <c r="E992" i="2"/>
  <c r="E994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60" i="2"/>
  <c r="E1061" i="2"/>
  <c r="E1062" i="2"/>
  <c r="E990" i="2"/>
  <c r="P970" i="2"/>
  <c r="P971" i="2"/>
  <c r="P972" i="2"/>
  <c r="P974" i="2"/>
  <c r="P975" i="2"/>
  <c r="P976" i="2"/>
  <c r="P977" i="2"/>
  <c r="J905" i="2"/>
  <c r="J907" i="2"/>
  <c r="J909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4" i="2"/>
  <c r="J975" i="2"/>
  <c r="J976" i="2"/>
  <c r="J977" i="2"/>
  <c r="J903" i="2"/>
  <c r="E907" i="2"/>
  <c r="E909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5" i="2"/>
  <c r="E976" i="2"/>
  <c r="E977" i="2"/>
  <c r="E905" i="2"/>
  <c r="P885" i="2"/>
  <c r="P886" i="2"/>
  <c r="P887" i="2"/>
  <c r="P889" i="2"/>
  <c r="P890" i="2"/>
  <c r="P891" i="2"/>
  <c r="P892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9" i="2"/>
  <c r="J890" i="2"/>
  <c r="J891" i="2"/>
  <c r="J892" i="2"/>
  <c r="J831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90" i="2"/>
  <c r="E891" i="2"/>
  <c r="E892" i="2"/>
  <c r="E832" i="2"/>
  <c r="P821" i="2"/>
  <c r="P822" i="2"/>
  <c r="P823" i="2"/>
  <c r="P825" i="2"/>
  <c r="P826" i="2"/>
  <c r="P827" i="2"/>
  <c r="P828" i="2"/>
  <c r="J756" i="2"/>
  <c r="J758" i="2"/>
  <c r="J760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5" i="2"/>
  <c r="J826" i="2"/>
  <c r="J827" i="2"/>
  <c r="J828" i="2"/>
  <c r="J754" i="2"/>
  <c r="E758" i="2"/>
  <c r="E760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6" i="2"/>
  <c r="E827" i="2"/>
  <c r="E828" i="2"/>
  <c r="E756" i="2"/>
  <c r="P736" i="2"/>
  <c r="P737" i="2"/>
  <c r="P738" i="2"/>
  <c r="P740" i="2"/>
  <c r="P741" i="2"/>
  <c r="P742" i="2"/>
  <c r="P743" i="2"/>
  <c r="J671" i="2"/>
  <c r="J673" i="2"/>
  <c r="J675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40" i="2"/>
  <c r="J741" i="2"/>
  <c r="J742" i="2"/>
  <c r="J743" i="2"/>
  <c r="J669" i="2"/>
  <c r="E673" i="2"/>
  <c r="E675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41" i="2"/>
  <c r="E742" i="2"/>
  <c r="E743" i="2"/>
  <c r="E671" i="2"/>
  <c r="P651" i="2"/>
  <c r="P652" i="2"/>
  <c r="P653" i="2"/>
  <c r="P655" i="2"/>
  <c r="P656" i="2"/>
  <c r="P657" i="2"/>
  <c r="P658" i="2"/>
  <c r="J586" i="2"/>
  <c r="J588" i="2"/>
  <c r="J590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5" i="2"/>
  <c r="J656" i="2"/>
  <c r="J657" i="2"/>
  <c r="J658" i="2"/>
  <c r="J584" i="2"/>
  <c r="E588" i="2"/>
  <c r="E590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6" i="2"/>
  <c r="E657" i="2"/>
  <c r="E658" i="2"/>
  <c r="E586" i="2"/>
  <c r="P566" i="2"/>
  <c r="P567" i="2"/>
  <c r="P568" i="2"/>
  <c r="P570" i="2"/>
  <c r="P571" i="2"/>
  <c r="P572" i="2"/>
  <c r="P573" i="2"/>
  <c r="J501" i="2"/>
  <c r="J503" i="2"/>
  <c r="J505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70" i="2"/>
  <c r="J571" i="2"/>
  <c r="J572" i="2"/>
  <c r="J573" i="2"/>
  <c r="J499" i="2"/>
  <c r="E503" i="2"/>
  <c r="E505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71" i="2"/>
  <c r="E572" i="2"/>
  <c r="E573" i="2"/>
  <c r="E501" i="2"/>
  <c r="P481" i="2"/>
  <c r="P482" i="2"/>
  <c r="P483" i="2"/>
  <c r="P485" i="2"/>
  <c r="P486" i="2"/>
  <c r="P487" i="2"/>
  <c r="P488" i="2"/>
  <c r="J416" i="2"/>
  <c r="J418" i="2"/>
  <c r="J420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5" i="2"/>
  <c r="J486" i="2"/>
  <c r="J487" i="2"/>
  <c r="J488" i="2"/>
  <c r="J414" i="2"/>
  <c r="E418" i="2"/>
  <c r="E420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6" i="2"/>
  <c r="E487" i="2"/>
  <c r="E488" i="2"/>
  <c r="E416" i="2"/>
  <c r="P396" i="2"/>
  <c r="P397" i="2"/>
  <c r="P398" i="2"/>
  <c r="P400" i="2"/>
  <c r="P401" i="2"/>
  <c r="P402" i="2"/>
  <c r="P403" i="2"/>
  <c r="J331" i="2"/>
  <c r="J333" i="2"/>
  <c r="J335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400" i="2"/>
  <c r="J401" i="2"/>
  <c r="J402" i="2"/>
  <c r="J403" i="2"/>
  <c r="J329" i="2"/>
  <c r="E333" i="2"/>
  <c r="E335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401" i="2"/>
  <c r="E402" i="2"/>
  <c r="E403" i="2"/>
  <c r="E331" i="2"/>
  <c r="P311" i="2"/>
  <c r="P312" i="2"/>
  <c r="P313" i="2"/>
  <c r="P315" i="2"/>
  <c r="P316" i="2"/>
  <c r="P317" i="2"/>
  <c r="P318" i="2"/>
  <c r="J246" i="2"/>
  <c r="J248" i="2"/>
  <c r="J250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5" i="2"/>
  <c r="J316" i="2"/>
  <c r="J317" i="2"/>
  <c r="J318" i="2"/>
  <c r="J244" i="2"/>
  <c r="E248" i="2"/>
  <c r="E250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6" i="2"/>
  <c r="E317" i="2"/>
  <c r="E318" i="2"/>
  <c r="E246" i="2"/>
  <c r="P226" i="2"/>
  <c r="P227" i="2"/>
  <c r="P228" i="2"/>
  <c r="P230" i="2"/>
  <c r="P231" i="2"/>
  <c r="P232" i="2"/>
  <c r="P233" i="2"/>
  <c r="J161" i="2"/>
  <c r="J163" i="2"/>
  <c r="J165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30" i="2"/>
  <c r="J231" i="2"/>
  <c r="J232" i="2"/>
  <c r="J233" i="2"/>
  <c r="J159" i="2"/>
  <c r="E163" i="2"/>
  <c r="E165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31" i="2"/>
  <c r="E232" i="2"/>
  <c r="E233" i="2"/>
  <c r="E161" i="2"/>
  <c r="P141" i="2"/>
  <c r="P142" i="2"/>
  <c r="P143" i="2"/>
  <c r="P145" i="2"/>
  <c r="P146" i="2"/>
  <c r="P147" i="2"/>
  <c r="P148" i="2"/>
  <c r="J148" i="2"/>
  <c r="J141" i="2"/>
  <c r="J142" i="2"/>
  <c r="J143" i="2"/>
  <c r="J145" i="2"/>
  <c r="J146" i="2"/>
  <c r="J147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89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6" i="2"/>
  <c r="E147" i="2"/>
  <c r="E148" i="2"/>
  <c r="E90" i="2"/>
  <c r="P79" i="2"/>
  <c r="P80" i="2"/>
  <c r="P81" i="2"/>
  <c r="P83" i="2"/>
  <c r="P84" i="2"/>
  <c r="P85" i="2"/>
  <c r="P86" i="2"/>
  <c r="E16" i="2"/>
  <c r="E18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4" i="2"/>
  <c r="E85" i="2"/>
  <c r="E86" i="2"/>
  <c r="E14" i="2"/>
  <c r="J86" i="2"/>
  <c r="J14" i="2"/>
  <c r="J16" i="2"/>
  <c r="J18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3" i="2"/>
  <c r="J84" i="2"/>
  <c r="J85" i="2"/>
  <c r="J12" i="2"/>
  <c r="Z4186" i="2"/>
  <c r="Z4187" i="2"/>
  <c r="Z4188" i="2"/>
  <c r="Z4189" i="2"/>
  <c r="Z4185" i="2"/>
  <c r="Z4171" i="2"/>
  <c r="AA4162" i="2"/>
  <c r="AA4163" i="2"/>
  <c r="AA4164" i="2"/>
  <c r="AA4165" i="2"/>
  <c r="AA4166" i="2"/>
  <c r="AA4167" i="2"/>
  <c r="AB4161" i="2"/>
  <c r="AA4152" i="2"/>
  <c r="AA4153" i="2"/>
  <c r="AA4154" i="2"/>
  <c r="AA4155" i="2"/>
  <c r="AA4156" i="2"/>
  <c r="AA4157" i="2"/>
  <c r="AA4158" i="2"/>
  <c r="AA4159" i="2"/>
  <c r="AA4160" i="2"/>
  <c r="AB4151" i="2"/>
  <c r="AA4142" i="2"/>
  <c r="AA4143" i="2"/>
  <c r="AA4144" i="2"/>
  <c r="AA4145" i="2"/>
  <c r="AA4146" i="2"/>
  <c r="AA4147" i="2"/>
  <c r="AA4148" i="2"/>
  <c r="AA4149" i="2"/>
  <c r="AA4150" i="2"/>
  <c r="AB4141" i="2"/>
  <c r="AA4133" i="2"/>
  <c r="AA4135" i="2"/>
  <c r="AA4137" i="2"/>
  <c r="AA4139" i="2"/>
  <c r="AB4131" i="2"/>
  <c r="Z4101" i="2"/>
  <c r="Z4102" i="2"/>
  <c r="Z4103" i="2"/>
  <c r="Z4104" i="2"/>
  <c r="Z4100" i="2"/>
  <c r="Z4086" i="2"/>
  <c r="AA4077" i="2"/>
  <c r="AA4078" i="2"/>
  <c r="AA4079" i="2"/>
  <c r="AA4080" i="2"/>
  <c r="AA4081" i="2"/>
  <c r="AA4082" i="2"/>
  <c r="AB4076" i="2"/>
  <c r="AA4067" i="2"/>
  <c r="AA4068" i="2"/>
  <c r="AA4069" i="2"/>
  <c r="AA4070" i="2"/>
  <c r="AA4071" i="2"/>
  <c r="AA4072" i="2"/>
  <c r="AA4073" i="2"/>
  <c r="AA4074" i="2"/>
  <c r="AA4075" i="2"/>
  <c r="AB4066" i="2"/>
  <c r="AA4057" i="2"/>
  <c r="AA4058" i="2"/>
  <c r="AA4059" i="2"/>
  <c r="AA4060" i="2"/>
  <c r="AA4061" i="2"/>
  <c r="AA4062" i="2"/>
  <c r="AA4063" i="2"/>
  <c r="AA4064" i="2"/>
  <c r="AA4065" i="2"/>
  <c r="AB4056" i="2"/>
  <c r="AB4046" i="2"/>
  <c r="Z4016" i="2"/>
  <c r="Z4017" i="2"/>
  <c r="Z4018" i="2"/>
  <c r="Z4019" i="2"/>
  <c r="Z4015" i="2"/>
  <c r="Z4001" i="2"/>
  <c r="AA3992" i="2"/>
  <c r="AA3993" i="2"/>
  <c r="AA3994" i="2"/>
  <c r="AA3995" i="2"/>
  <c r="AA3996" i="2"/>
  <c r="AA3997" i="2"/>
  <c r="AB3991" i="2"/>
  <c r="AA3982" i="2"/>
  <c r="AA3983" i="2"/>
  <c r="AA3984" i="2"/>
  <c r="AA3985" i="2"/>
  <c r="AA3986" i="2"/>
  <c r="AA3987" i="2"/>
  <c r="AA3988" i="2"/>
  <c r="AA3989" i="2"/>
  <c r="AA3990" i="2"/>
  <c r="AB3981" i="2"/>
  <c r="AA3972" i="2"/>
  <c r="AA3973" i="2"/>
  <c r="AA3974" i="2"/>
  <c r="AA3975" i="2"/>
  <c r="AA3976" i="2"/>
  <c r="AA3977" i="2"/>
  <c r="AA3978" i="2"/>
  <c r="AA3979" i="2"/>
  <c r="AA3980" i="2"/>
  <c r="AB3971" i="2"/>
  <c r="AB3961" i="2"/>
  <c r="Z3931" i="2"/>
  <c r="Z3932" i="2"/>
  <c r="Z3933" i="2"/>
  <c r="Z3934" i="2"/>
  <c r="Z3930" i="2"/>
  <c r="Z3916" i="2"/>
  <c r="AA3907" i="2"/>
  <c r="AA3908" i="2"/>
  <c r="AA3909" i="2"/>
  <c r="AA3910" i="2"/>
  <c r="AA3911" i="2"/>
  <c r="AA3912" i="2"/>
  <c r="AB3906" i="2"/>
  <c r="AA3887" i="2"/>
  <c r="AA3888" i="2"/>
  <c r="AA3889" i="2"/>
  <c r="AA3890" i="2"/>
  <c r="AA3891" i="2"/>
  <c r="AA3892" i="2"/>
  <c r="AA3893" i="2"/>
  <c r="AA3894" i="2"/>
  <c r="AA3895" i="2"/>
  <c r="AB3886" i="2"/>
  <c r="AB3876" i="2"/>
  <c r="Z3846" i="2"/>
  <c r="Z3847" i="2"/>
  <c r="Z3848" i="2"/>
  <c r="Z3849" i="2"/>
  <c r="Z3845" i="2"/>
  <c r="Z3831" i="2"/>
  <c r="AA3822" i="2"/>
  <c r="AA3823" i="2"/>
  <c r="AA3824" i="2"/>
  <c r="AA3825" i="2"/>
  <c r="AA3826" i="2"/>
  <c r="AA3827" i="2"/>
  <c r="AB3821" i="2"/>
  <c r="AA3812" i="2"/>
  <c r="AA3813" i="2"/>
  <c r="AA3814" i="2"/>
  <c r="AA3815" i="2"/>
  <c r="AA3816" i="2"/>
  <c r="AA3817" i="2"/>
  <c r="AA3818" i="2"/>
  <c r="AA3819" i="2"/>
  <c r="AA3820" i="2"/>
  <c r="AB3811" i="2"/>
  <c r="AA3802" i="2"/>
  <c r="AA3803" i="2"/>
  <c r="AA3804" i="2"/>
  <c r="AA3805" i="2"/>
  <c r="AA3806" i="2"/>
  <c r="AA3807" i="2"/>
  <c r="AA3808" i="2"/>
  <c r="AA3809" i="2"/>
  <c r="AA3810" i="2"/>
  <c r="AB3801" i="2"/>
  <c r="AB3791" i="2"/>
  <c r="Z3761" i="2"/>
  <c r="Z3762" i="2"/>
  <c r="Z3763" i="2"/>
  <c r="Z3764" i="2"/>
  <c r="Z3760" i="2"/>
  <c r="Z3746" i="2"/>
  <c r="AA3737" i="2"/>
  <c r="AA3738" i="2"/>
  <c r="AA3739" i="2"/>
  <c r="AA3740" i="2"/>
  <c r="AA3741" i="2"/>
  <c r="AA3742" i="2"/>
  <c r="AB3736" i="2"/>
  <c r="AB3706" i="2"/>
  <c r="Z3676" i="2"/>
  <c r="Z3677" i="2"/>
  <c r="Z3678" i="2"/>
  <c r="Z3679" i="2"/>
  <c r="Z3675" i="2"/>
  <c r="Z3661" i="2"/>
  <c r="AA3652" i="2"/>
  <c r="AA3653" i="2"/>
  <c r="AA3654" i="2"/>
  <c r="AA3655" i="2"/>
  <c r="AA3656" i="2"/>
  <c r="AA3657" i="2"/>
  <c r="AB3651" i="2"/>
  <c r="AB3621" i="2"/>
  <c r="Z3591" i="2"/>
  <c r="Z3592" i="2"/>
  <c r="Z3593" i="2"/>
  <c r="Z3594" i="2"/>
  <c r="Z3590" i="2"/>
  <c r="Z3576" i="2"/>
  <c r="AA3567" i="2"/>
  <c r="AA3568" i="2"/>
  <c r="AA3569" i="2"/>
  <c r="AA3570" i="2"/>
  <c r="AA3571" i="2"/>
  <c r="AA3572" i="2"/>
  <c r="AB3566" i="2"/>
  <c r="AA3557" i="2"/>
  <c r="AA3558" i="2"/>
  <c r="AA3559" i="2"/>
  <c r="AA3560" i="2"/>
  <c r="AA3561" i="2"/>
  <c r="AA3562" i="2"/>
  <c r="AA3563" i="2"/>
  <c r="AA3564" i="2"/>
  <c r="AA3565" i="2"/>
  <c r="AB3556" i="2"/>
  <c r="AA3547" i="2"/>
  <c r="AA3548" i="2"/>
  <c r="AA3549" i="2"/>
  <c r="AA3550" i="2"/>
  <c r="AA3551" i="2"/>
  <c r="AA3552" i="2"/>
  <c r="AA3553" i="2"/>
  <c r="AA3554" i="2"/>
  <c r="AA3555" i="2"/>
  <c r="AB3546" i="2"/>
  <c r="AB3536" i="2"/>
  <c r="Z3506" i="2"/>
  <c r="Z3507" i="2"/>
  <c r="Z3508" i="2"/>
  <c r="Z3509" i="2"/>
  <c r="Z3505" i="2"/>
  <c r="Z3490" i="2"/>
  <c r="AA3482" i="2"/>
  <c r="AA3483" i="2"/>
  <c r="AA3484" i="2"/>
  <c r="AA3485" i="2"/>
  <c r="AA3486" i="2"/>
  <c r="AA3487" i="2"/>
  <c r="AB3481" i="2"/>
  <c r="AA3472" i="2"/>
  <c r="AA3473" i="2"/>
  <c r="AA3474" i="2"/>
  <c r="AA3475" i="2"/>
  <c r="AA3476" i="2"/>
  <c r="AA3477" i="2"/>
  <c r="AA3478" i="2"/>
  <c r="AA3479" i="2"/>
  <c r="AA3480" i="2"/>
  <c r="AB3471" i="2"/>
  <c r="AA3462" i="2"/>
  <c r="AA3463" i="2"/>
  <c r="AA3464" i="2"/>
  <c r="AA3465" i="2"/>
  <c r="AA3466" i="2"/>
  <c r="AA3467" i="2"/>
  <c r="AA3468" i="2"/>
  <c r="AA3469" i="2"/>
  <c r="AA3470" i="2"/>
  <c r="AB3461" i="2"/>
  <c r="AB3451" i="2"/>
  <c r="Z3421" i="2"/>
  <c r="Z3422" i="2"/>
  <c r="Z3423" i="2"/>
  <c r="Z3424" i="2"/>
  <c r="Z3420" i="2"/>
  <c r="Z3405" i="2"/>
  <c r="AA3397" i="2"/>
  <c r="AA3398" i="2"/>
  <c r="AA3399" i="2"/>
  <c r="AA3400" i="2"/>
  <c r="AA3401" i="2"/>
  <c r="AA3402" i="2"/>
  <c r="AB3396" i="2"/>
  <c r="AA3387" i="2"/>
  <c r="AA3388" i="2"/>
  <c r="AA3389" i="2"/>
  <c r="AA3390" i="2"/>
  <c r="AA3391" i="2"/>
  <c r="AA3392" i="2"/>
  <c r="AA3393" i="2"/>
  <c r="AA3394" i="2"/>
  <c r="AA3395" i="2"/>
  <c r="AB3386" i="2"/>
  <c r="AA3377" i="2"/>
  <c r="AA3378" i="2"/>
  <c r="AA3379" i="2"/>
  <c r="AA3380" i="2"/>
  <c r="AA3381" i="2"/>
  <c r="AA3382" i="2"/>
  <c r="AA3383" i="2"/>
  <c r="AA3384" i="2"/>
  <c r="AA3385" i="2"/>
  <c r="AB3376" i="2"/>
  <c r="AB3366" i="2"/>
  <c r="Z3336" i="2"/>
  <c r="Z3337" i="2"/>
  <c r="Z3338" i="2"/>
  <c r="Z3339" i="2"/>
  <c r="Z3335" i="2"/>
  <c r="Z3321" i="2"/>
  <c r="AA3312" i="2"/>
  <c r="AA3313" i="2"/>
  <c r="AA3314" i="2"/>
  <c r="AA3315" i="2"/>
  <c r="AA3316" i="2"/>
  <c r="AA3317" i="2"/>
  <c r="AB3311" i="2"/>
  <c r="AA3302" i="2"/>
  <c r="AA3303" i="2"/>
  <c r="AA3304" i="2"/>
  <c r="AA3305" i="2"/>
  <c r="AA3306" i="2"/>
  <c r="AA3307" i="2"/>
  <c r="AA3308" i="2"/>
  <c r="AA3309" i="2"/>
  <c r="AA3310" i="2"/>
  <c r="AB3301" i="2"/>
  <c r="AA3292" i="2"/>
  <c r="AA3293" i="2"/>
  <c r="AA3294" i="2"/>
  <c r="AA3295" i="2"/>
  <c r="AA3296" i="2"/>
  <c r="AA3297" i="2"/>
  <c r="AA3298" i="2"/>
  <c r="AA3299" i="2"/>
  <c r="AA3300" i="2"/>
  <c r="AB3291" i="2"/>
  <c r="AB3281" i="2"/>
  <c r="Z3251" i="2"/>
  <c r="Z3252" i="2"/>
  <c r="Z3253" i="2"/>
  <c r="Z3254" i="2"/>
  <c r="Z3250" i="2"/>
  <c r="Z3236" i="2"/>
  <c r="AA3227" i="2"/>
  <c r="AA3228" i="2"/>
  <c r="AA3229" i="2"/>
  <c r="AA3230" i="2"/>
  <c r="AA3231" i="2"/>
  <c r="AA3232" i="2"/>
  <c r="AB3226" i="2"/>
  <c r="AA3217" i="2"/>
  <c r="AA3218" i="2"/>
  <c r="AA3219" i="2"/>
  <c r="AA3220" i="2"/>
  <c r="AA3221" i="2"/>
  <c r="AA3222" i="2"/>
  <c r="AA3223" i="2"/>
  <c r="AA3224" i="2"/>
  <c r="AA3225" i="2"/>
  <c r="AB3216" i="2"/>
  <c r="AA3207" i="2"/>
  <c r="AA3208" i="2"/>
  <c r="AA3209" i="2"/>
  <c r="AA3210" i="2"/>
  <c r="AA3211" i="2"/>
  <c r="AA3212" i="2"/>
  <c r="AA3213" i="2"/>
  <c r="AA3214" i="2"/>
  <c r="AA3215" i="2"/>
  <c r="AB3206" i="2"/>
  <c r="AB3196" i="2"/>
  <c r="Z3166" i="2"/>
  <c r="Z3167" i="2"/>
  <c r="Z3168" i="2"/>
  <c r="Z3169" i="2"/>
  <c r="Z3165" i="2"/>
  <c r="Z3151" i="2"/>
  <c r="AA3142" i="2"/>
  <c r="AA3143" i="2"/>
  <c r="AA3144" i="2"/>
  <c r="AA3145" i="2"/>
  <c r="AA3146" i="2"/>
  <c r="AA3147" i="2"/>
  <c r="AB3141" i="2"/>
  <c r="AA3132" i="2"/>
  <c r="AA3133" i="2"/>
  <c r="AA3134" i="2"/>
  <c r="AA3135" i="2"/>
  <c r="AA3136" i="2"/>
  <c r="AA3137" i="2"/>
  <c r="AA3138" i="2"/>
  <c r="AA3139" i="2"/>
  <c r="AA3140" i="2"/>
  <c r="AB3131" i="2"/>
  <c r="AA3122" i="2"/>
  <c r="AA3123" i="2"/>
  <c r="AA3124" i="2"/>
  <c r="AA3125" i="2"/>
  <c r="AA3126" i="2"/>
  <c r="AA3127" i="2"/>
  <c r="AA3128" i="2"/>
  <c r="AA3129" i="2"/>
  <c r="AA3130" i="2"/>
  <c r="AB3121" i="2"/>
  <c r="AB3111" i="2"/>
  <c r="Z3081" i="2"/>
  <c r="Z3082" i="2"/>
  <c r="Z3083" i="2"/>
  <c r="Z3084" i="2"/>
  <c r="Z3080" i="2"/>
  <c r="Z3066" i="2"/>
  <c r="AA3057" i="2"/>
  <c r="AA3058" i="2"/>
  <c r="AA3059" i="2"/>
  <c r="AA3060" i="2"/>
  <c r="AA3061" i="2"/>
  <c r="AA3062" i="2"/>
  <c r="AB3056" i="2"/>
  <c r="AA3047" i="2"/>
  <c r="AA3048" i="2"/>
  <c r="AA3049" i="2"/>
  <c r="AA3050" i="2"/>
  <c r="AA3051" i="2"/>
  <c r="AA3052" i="2"/>
  <c r="AA3053" i="2"/>
  <c r="AA3054" i="2"/>
  <c r="AA3055" i="2"/>
  <c r="AB3046" i="2"/>
  <c r="AA3037" i="2"/>
  <c r="AA3038" i="2"/>
  <c r="AA3039" i="2"/>
  <c r="AA3040" i="2"/>
  <c r="AA3041" i="2"/>
  <c r="AA3042" i="2"/>
  <c r="AA3043" i="2"/>
  <c r="AA3044" i="2"/>
  <c r="AA3045" i="2"/>
  <c r="AB3036" i="2"/>
  <c r="AB3026" i="2"/>
  <c r="Z2996" i="2"/>
  <c r="Z2997" i="2"/>
  <c r="Z2998" i="2"/>
  <c r="Z2999" i="2"/>
  <c r="Z2995" i="2"/>
  <c r="Z2981" i="2"/>
  <c r="AA2972" i="2"/>
  <c r="AA2973" i="2"/>
  <c r="AA2974" i="2"/>
  <c r="AA2975" i="2"/>
  <c r="AA2976" i="2"/>
  <c r="AA2977" i="2"/>
  <c r="AB2971" i="2"/>
  <c r="AA2962" i="2"/>
  <c r="AA2963" i="2"/>
  <c r="AA2964" i="2"/>
  <c r="AA2965" i="2"/>
  <c r="AA2966" i="2"/>
  <c r="AA2967" i="2"/>
  <c r="AA2968" i="2"/>
  <c r="AA2969" i="2"/>
  <c r="AA2970" i="2"/>
  <c r="AB2961" i="2"/>
  <c r="AA2952" i="2"/>
  <c r="AA2953" i="2"/>
  <c r="AA2954" i="2"/>
  <c r="AA2955" i="2"/>
  <c r="AA2956" i="2"/>
  <c r="AA2957" i="2"/>
  <c r="AA2958" i="2"/>
  <c r="AA2959" i="2"/>
  <c r="AA2960" i="2"/>
  <c r="AB2951" i="2"/>
  <c r="AB2941" i="2"/>
  <c r="Z2911" i="2"/>
  <c r="Z2912" i="2"/>
  <c r="Z2913" i="2"/>
  <c r="Z2914" i="2"/>
  <c r="Z2910" i="2"/>
  <c r="Z2896" i="2"/>
  <c r="AA2887" i="2"/>
  <c r="AA2888" i="2"/>
  <c r="AA2889" i="2"/>
  <c r="AA2890" i="2"/>
  <c r="AA2891" i="2"/>
  <c r="AA2892" i="2"/>
  <c r="AB2886" i="2"/>
  <c r="AA2877" i="2"/>
  <c r="AA2878" i="2"/>
  <c r="AA2879" i="2"/>
  <c r="AA2880" i="2"/>
  <c r="AA2881" i="2"/>
  <c r="AA2882" i="2"/>
  <c r="AA2883" i="2"/>
  <c r="AA2884" i="2"/>
  <c r="AA2885" i="2"/>
  <c r="AB2876" i="2"/>
  <c r="AA2867" i="2"/>
  <c r="AA2868" i="2"/>
  <c r="AA2869" i="2"/>
  <c r="AA2870" i="2"/>
  <c r="AA2871" i="2"/>
  <c r="AA2872" i="2"/>
  <c r="AA2873" i="2"/>
  <c r="AA2874" i="2"/>
  <c r="AA2875" i="2"/>
  <c r="AB2866" i="2"/>
  <c r="AB2856" i="2"/>
  <c r="Z2826" i="2"/>
  <c r="Z2827" i="2"/>
  <c r="Z2828" i="2"/>
  <c r="Z2829" i="2"/>
  <c r="Z2825" i="2"/>
  <c r="AA2802" i="2"/>
  <c r="AA2803" i="2"/>
  <c r="AA2804" i="2"/>
  <c r="AA2805" i="2"/>
  <c r="AA2806" i="2"/>
  <c r="AA2807" i="2"/>
  <c r="AB2801" i="2"/>
  <c r="Z2811" i="2"/>
  <c r="AA2792" i="2"/>
  <c r="AA2793" i="2"/>
  <c r="AA2794" i="2"/>
  <c r="AA2795" i="2"/>
  <c r="AA2796" i="2"/>
  <c r="AA2797" i="2"/>
  <c r="AA2798" i="2"/>
  <c r="AA2799" i="2"/>
  <c r="AA2800" i="2"/>
  <c r="AB2791" i="2"/>
  <c r="AA2782" i="2"/>
  <c r="AA2783" i="2"/>
  <c r="AA2784" i="2"/>
  <c r="AA2785" i="2"/>
  <c r="AA2786" i="2"/>
  <c r="AA2787" i="2"/>
  <c r="AA2788" i="2"/>
  <c r="AA2789" i="2"/>
  <c r="AA2790" i="2"/>
  <c r="AB2781" i="2"/>
  <c r="AB2771" i="2"/>
  <c r="Z2741" i="2"/>
  <c r="Z2742" i="2"/>
  <c r="Z2743" i="2"/>
  <c r="Z2744" i="2"/>
  <c r="Z2740" i="2"/>
  <c r="Z2726" i="2"/>
  <c r="AA2717" i="2"/>
  <c r="AA2718" i="2"/>
  <c r="AA2719" i="2"/>
  <c r="AA2720" i="2"/>
  <c r="AA2721" i="2"/>
  <c r="AA2722" i="2"/>
  <c r="AB2716" i="2"/>
  <c r="AA2707" i="2"/>
  <c r="AA2708" i="2"/>
  <c r="AA2709" i="2"/>
  <c r="AA2710" i="2"/>
  <c r="AA2711" i="2"/>
  <c r="AA2712" i="2"/>
  <c r="AA2713" i="2"/>
  <c r="AA2714" i="2"/>
  <c r="AA2715" i="2"/>
  <c r="AB2706" i="2"/>
  <c r="AA2697" i="2"/>
  <c r="AA2698" i="2"/>
  <c r="AA2699" i="2"/>
  <c r="AA2700" i="2"/>
  <c r="AA2701" i="2"/>
  <c r="AA2702" i="2"/>
  <c r="AA2703" i="2"/>
  <c r="AA2704" i="2"/>
  <c r="AA2705" i="2"/>
  <c r="AB2696" i="2"/>
  <c r="AB2686" i="2"/>
  <c r="Z2656" i="2"/>
  <c r="Z2657" i="2"/>
  <c r="Z2658" i="2"/>
  <c r="Z2659" i="2"/>
  <c r="Z2655" i="2"/>
  <c r="Z2641" i="2"/>
  <c r="AA2632" i="2"/>
  <c r="AA2633" i="2"/>
  <c r="AA2634" i="2"/>
  <c r="AA2635" i="2"/>
  <c r="AA2636" i="2"/>
  <c r="AA2637" i="2"/>
  <c r="AB2631" i="2"/>
  <c r="AA2622" i="2"/>
  <c r="AA2623" i="2"/>
  <c r="AA2624" i="2"/>
  <c r="AA2625" i="2"/>
  <c r="AA2626" i="2"/>
  <c r="AA2627" i="2"/>
  <c r="AA2628" i="2"/>
  <c r="AA2629" i="2"/>
  <c r="AA2630" i="2"/>
  <c r="AB2621" i="2"/>
  <c r="AA2612" i="2"/>
  <c r="AA2613" i="2"/>
  <c r="AA2614" i="2"/>
  <c r="AA2615" i="2"/>
  <c r="AA2616" i="2"/>
  <c r="AA2617" i="2"/>
  <c r="AA2618" i="2"/>
  <c r="AA2619" i="2"/>
  <c r="AA2620" i="2"/>
  <c r="AB2611" i="2"/>
  <c r="AB2601" i="2"/>
  <c r="Z2571" i="2"/>
  <c r="Z2572" i="2"/>
  <c r="Z2573" i="2"/>
  <c r="Z2574" i="2"/>
  <c r="Z2570" i="2"/>
  <c r="Z2556" i="2"/>
  <c r="AA2547" i="2"/>
  <c r="AA2548" i="2"/>
  <c r="AA2549" i="2"/>
  <c r="AA2550" i="2"/>
  <c r="AA2551" i="2"/>
  <c r="AA2552" i="2"/>
  <c r="AB2546" i="2"/>
  <c r="AA2537" i="2"/>
  <c r="AA2538" i="2"/>
  <c r="AA2539" i="2"/>
  <c r="AA2540" i="2"/>
  <c r="AA2541" i="2"/>
  <c r="AA2542" i="2"/>
  <c r="AA2543" i="2"/>
  <c r="AA2544" i="2"/>
  <c r="AA2545" i="2"/>
  <c r="AB2536" i="2"/>
  <c r="AA2527" i="2"/>
  <c r="AA2528" i="2"/>
  <c r="AA2529" i="2"/>
  <c r="AA2530" i="2"/>
  <c r="AA2531" i="2"/>
  <c r="AA2532" i="2"/>
  <c r="AA2533" i="2"/>
  <c r="AA2534" i="2"/>
  <c r="AA2535" i="2"/>
  <c r="AB2526" i="2"/>
  <c r="AB2516" i="2"/>
  <c r="Z2486" i="2"/>
  <c r="Z2487" i="2"/>
  <c r="Z2488" i="2"/>
  <c r="Z2489" i="2"/>
  <c r="Z2485" i="2"/>
  <c r="Z2471" i="2"/>
  <c r="AA2462" i="2"/>
  <c r="AA2463" i="2"/>
  <c r="AA2464" i="2"/>
  <c r="AA2465" i="2"/>
  <c r="AA2466" i="2"/>
  <c r="AA2467" i="2"/>
  <c r="AB2461" i="2"/>
  <c r="AA2452" i="2"/>
  <c r="AA2453" i="2"/>
  <c r="AA2454" i="2"/>
  <c r="AA2455" i="2"/>
  <c r="AA2456" i="2"/>
  <c r="AA2457" i="2"/>
  <c r="AA2458" i="2"/>
  <c r="AA2459" i="2"/>
  <c r="AA2460" i="2"/>
  <c r="AB2451" i="2"/>
  <c r="AA2442" i="2"/>
  <c r="AA2443" i="2"/>
  <c r="AA2444" i="2"/>
  <c r="AA2445" i="2"/>
  <c r="AA2446" i="2"/>
  <c r="AA2447" i="2"/>
  <c r="AA2448" i="2"/>
  <c r="AA2449" i="2"/>
  <c r="AA2450" i="2"/>
  <c r="AB2441" i="2"/>
  <c r="AB2431" i="2"/>
  <c r="Z2401" i="2"/>
  <c r="Z2402" i="2"/>
  <c r="Z2403" i="2"/>
  <c r="Z2404" i="2"/>
  <c r="Z2400" i="2"/>
  <c r="AA2377" i="2"/>
  <c r="AA2378" i="2"/>
  <c r="AA2379" i="2"/>
  <c r="AA2380" i="2"/>
  <c r="AA2381" i="2"/>
  <c r="AA2382" i="2"/>
  <c r="AB2376" i="2"/>
  <c r="Z2386" i="2"/>
  <c r="AA2367" i="2"/>
  <c r="AA2368" i="2"/>
  <c r="AA2369" i="2"/>
  <c r="AA2370" i="2"/>
  <c r="AA2371" i="2"/>
  <c r="AA2372" i="2"/>
  <c r="AA2373" i="2"/>
  <c r="AA2374" i="2"/>
  <c r="AA2375" i="2"/>
  <c r="AB2366" i="2"/>
  <c r="AA2357" i="2"/>
  <c r="AA2358" i="2"/>
  <c r="AA2359" i="2"/>
  <c r="AA2360" i="2"/>
  <c r="AA2361" i="2"/>
  <c r="AA2362" i="2"/>
  <c r="AA2363" i="2"/>
  <c r="AA2364" i="2"/>
  <c r="AA2365" i="2"/>
  <c r="AB2356" i="2"/>
  <c r="AB2346" i="2"/>
  <c r="Z2316" i="2"/>
  <c r="Z2317" i="2"/>
  <c r="Z2318" i="2"/>
  <c r="Z2319" i="2"/>
  <c r="Z2315" i="2"/>
  <c r="Z2301" i="2"/>
  <c r="AA2292" i="2"/>
  <c r="AA2293" i="2"/>
  <c r="AA2294" i="2"/>
  <c r="AA2295" i="2"/>
  <c r="AA2296" i="2"/>
  <c r="AB2291" i="2"/>
  <c r="AA2282" i="2"/>
  <c r="AA2283" i="2"/>
  <c r="AA2284" i="2"/>
  <c r="AA2285" i="2"/>
  <c r="AA2286" i="2"/>
  <c r="AA2287" i="2"/>
  <c r="AA2288" i="2"/>
  <c r="AA2289" i="2"/>
  <c r="AA2290" i="2"/>
  <c r="AB2281" i="2"/>
  <c r="AA2272" i="2"/>
  <c r="AA2273" i="2"/>
  <c r="AA2274" i="2"/>
  <c r="AA2275" i="2"/>
  <c r="AA2276" i="2"/>
  <c r="AA2277" i="2"/>
  <c r="AA2278" i="2"/>
  <c r="AA2279" i="2"/>
  <c r="AA2280" i="2"/>
  <c r="AB2271" i="2"/>
  <c r="AB2261" i="2"/>
  <c r="Z2231" i="2"/>
  <c r="Z2232" i="2"/>
  <c r="Z2233" i="2"/>
  <c r="Z2234" i="2"/>
  <c r="Z2230" i="2"/>
  <c r="Z2216" i="2"/>
  <c r="AA2207" i="2"/>
  <c r="AA2208" i="2"/>
  <c r="AA2209" i="2"/>
  <c r="AA2210" i="2"/>
  <c r="AA2211" i="2"/>
  <c r="AA2212" i="2"/>
  <c r="AB2206" i="2"/>
  <c r="AA2197" i="2"/>
  <c r="AA2198" i="2"/>
  <c r="AA2199" i="2"/>
  <c r="AA2200" i="2"/>
  <c r="AA2201" i="2"/>
  <c r="AA2202" i="2"/>
  <c r="AA2203" i="2"/>
  <c r="AA2204" i="2"/>
  <c r="AA2205" i="2"/>
  <c r="AB2196" i="2"/>
  <c r="AA2187" i="2"/>
  <c r="AA2188" i="2"/>
  <c r="AA2189" i="2"/>
  <c r="AA2190" i="2"/>
  <c r="AA2191" i="2"/>
  <c r="AA2192" i="2"/>
  <c r="AA2193" i="2"/>
  <c r="AA2194" i="2"/>
  <c r="AA2195" i="2"/>
  <c r="AB2186" i="2"/>
  <c r="AB2176" i="2"/>
  <c r="Z2146" i="2"/>
  <c r="Z2147" i="2"/>
  <c r="Z2148" i="2"/>
  <c r="Z2149" i="2"/>
  <c r="Z2145" i="2"/>
  <c r="Z2131" i="2"/>
  <c r="AA2122" i="2"/>
  <c r="AA2123" i="2"/>
  <c r="AA2124" i="2"/>
  <c r="AA2125" i="2"/>
  <c r="AA2126" i="2"/>
  <c r="AA2127" i="2"/>
  <c r="AB2121" i="2"/>
  <c r="AA2112" i="2"/>
  <c r="AA2113" i="2"/>
  <c r="AA2114" i="2"/>
  <c r="AA2115" i="2"/>
  <c r="AA2116" i="2"/>
  <c r="AA2117" i="2"/>
  <c r="AA2118" i="2"/>
  <c r="AA2119" i="2"/>
  <c r="AA2120" i="2"/>
  <c r="AB2111" i="2"/>
  <c r="AA2102" i="2"/>
  <c r="AA2103" i="2"/>
  <c r="AA2104" i="2"/>
  <c r="AA2105" i="2"/>
  <c r="AA2106" i="2"/>
  <c r="AA2107" i="2"/>
  <c r="AA2108" i="2"/>
  <c r="AA2109" i="2"/>
  <c r="AA2110" i="2"/>
  <c r="AB2101" i="2"/>
  <c r="AB2091" i="2"/>
  <c r="Z2061" i="2"/>
  <c r="Z2062" i="2"/>
  <c r="Z2063" i="2"/>
  <c r="Z2064" i="2"/>
  <c r="Z2060" i="2"/>
  <c r="AA2037" i="2"/>
  <c r="AA2038" i="2"/>
  <c r="AA2039" i="2"/>
  <c r="AA2040" i="2"/>
  <c r="AA2041" i="2"/>
  <c r="AA2042" i="2"/>
  <c r="AB2036" i="2"/>
  <c r="Z2046" i="2"/>
  <c r="AA2027" i="2"/>
  <c r="AA2028" i="2"/>
  <c r="AA2029" i="2"/>
  <c r="AA2030" i="2"/>
  <c r="AA2031" i="2"/>
  <c r="AA2032" i="2"/>
  <c r="AA2033" i="2"/>
  <c r="AA2034" i="2"/>
  <c r="AA2035" i="2"/>
  <c r="AB2026" i="2"/>
  <c r="AA2017" i="2"/>
  <c r="AA2018" i="2"/>
  <c r="AA2019" i="2"/>
  <c r="AA2020" i="2"/>
  <c r="AA2021" i="2"/>
  <c r="AA2022" i="2"/>
  <c r="AA2023" i="2"/>
  <c r="AA2024" i="2"/>
  <c r="AA2025" i="2"/>
  <c r="AB2017" i="2"/>
  <c r="AB2016" i="2"/>
  <c r="Z1976" i="2"/>
  <c r="Z1977" i="2"/>
  <c r="Z1978" i="2"/>
  <c r="Z1979" i="2"/>
  <c r="Z1975" i="2"/>
  <c r="Z1961" i="2"/>
  <c r="AA1952" i="2"/>
  <c r="AA1953" i="2"/>
  <c r="AA1954" i="2"/>
  <c r="AA1955" i="2"/>
  <c r="AA1956" i="2"/>
  <c r="AA1957" i="2"/>
  <c r="AB1951" i="2"/>
  <c r="AA1942" i="2"/>
  <c r="AA1943" i="2"/>
  <c r="AA1944" i="2"/>
  <c r="AA1945" i="2"/>
  <c r="AA1946" i="2"/>
  <c r="AA1947" i="2"/>
  <c r="AA1948" i="2"/>
  <c r="AA1949" i="2"/>
  <c r="AA1950" i="2"/>
  <c r="AB1942" i="2"/>
  <c r="AA1932" i="2"/>
  <c r="AA1933" i="2"/>
  <c r="AA1934" i="2"/>
  <c r="AA1935" i="2"/>
  <c r="AA1936" i="2"/>
  <c r="AA1937" i="2"/>
  <c r="AA1938" i="2"/>
  <c r="AA1939" i="2"/>
  <c r="AA1940" i="2"/>
  <c r="AB1932" i="2"/>
  <c r="AB1920" i="2"/>
  <c r="AA1877" i="2"/>
  <c r="AA1878" i="2"/>
  <c r="AA1879" i="2"/>
  <c r="AA1880" i="2"/>
  <c r="AA1881" i="2"/>
  <c r="AA1882" i="2"/>
  <c r="AA1883" i="2"/>
  <c r="AA1884" i="2"/>
  <c r="AA1885" i="2"/>
  <c r="AA1886" i="2"/>
  <c r="AA1887" i="2"/>
  <c r="AA1888" i="2"/>
  <c r="AA1889" i="2"/>
  <c r="AB1876" i="2"/>
  <c r="Z1891" i="2"/>
  <c r="Z1892" i="2"/>
  <c r="Z1893" i="2"/>
  <c r="Z1894" i="2"/>
  <c r="Z1890" i="2"/>
  <c r="Z1876" i="2"/>
  <c r="AA1867" i="2"/>
  <c r="AA1868" i="2"/>
  <c r="AA1869" i="2"/>
  <c r="AA1870" i="2"/>
  <c r="AA1871" i="2"/>
  <c r="AA1872" i="2"/>
  <c r="AB1867" i="2"/>
  <c r="AA1857" i="2"/>
  <c r="AA1858" i="2"/>
  <c r="AA1859" i="2"/>
  <c r="AA1860" i="2"/>
  <c r="AA1861" i="2"/>
  <c r="AA1862" i="2"/>
  <c r="AA1863" i="2"/>
  <c r="AA1864" i="2"/>
  <c r="AA1865" i="2"/>
  <c r="AB1857" i="2"/>
  <c r="AA1847" i="2"/>
  <c r="AA1848" i="2"/>
  <c r="AA1849" i="2"/>
  <c r="AA1850" i="2"/>
  <c r="AA1851" i="2"/>
  <c r="AA1852" i="2"/>
  <c r="AA1853" i="2"/>
  <c r="AA1854" i="2"/>
  <c r="AA1855" i="2"/>
  <c r="AB1847" i="2"/>
  <c r="AB1838" i="2"/>
  <c r="Z1806" i="2"/>
  <c r="Z1807" i="2"/>
  <c r="Z1808" i="2"/>
  <c r="Z1809" i="2"/>
  <c r="Z1805" i="2"/>
  <c r="Z1791" i="2"/>
  <c r="AA1782" i="2"/>
  <c r="AA1783" i="2"/>
  <c r="AA1784" i="2"/>
  <c r="AA1785" i="2"/>
  <c r="AA1786" i="2"/>
  <c r="AA1787" i="2"/>
  <c r="AB1782" i="2"/>
  <c r="AA1772" i="2"/>
  <c r="AA1773" i="2"/>
  <c r="AA1774" i="2"/>
  <c r="AA1775" i="2"/>
  <c r="AA1776" i="2"/>
  <c r="AA1777" i="2"/>
  <c r="AA1778" i="2"/>
  <c r="AA1779" i="2"/>
  <c r="AA1780" i="2"/>
  <c r="AB1772" i="2"/>
  <c r="AA1762" i="2"/>
  <c r="AA1763" i="2"/>
  <c r="AA1764" i="2"/>
  <c r="AA1765" i="2"/>
  <c r="AA1766" i="2"/>
  <c r="AA1767" i="2"/>
  <c r="AA1768" i="2"/>
  <c r="AA1769" i="2"/>
  <c r="AA1770" i="2"/>
  <c r="Z1721" i="2"/>
  <c r="Z1722" i="2"/>
  <c r="Z1723" i="2"/>
  <c r="Z1724" i="2"/>
  <c r="Z1720" i="2"/>
  <c r="Z1706" i="2"/>
  <c r="AA1697" i="2"/>
  <c r="AA1698" i="2"/>
  <c r="AA1699" i="2"/>
  <c r="AA1700" i="2"/>
  <c r="AA1701" i="2"/>
  <c r="AA1702" i="2"/>
  <c r="AA1687" i="2"/>
  <c r="AA1688" i="2"/>
  <c r="AA1689" i="2"/>
  <c r="AA1690" i="2"/>
  <c r="AA1691" i="2"/>
  <c r="AA1692" i="2"/>
  <c r="AA1693" i="2"/>
  <c r="AA1694" i="2"/>
  <c r="AA1695" i="2"/>
  <c r="AA1677" i="2"/>
  <c r="AA1678" i="2"/>
  <c r="AA1679" i="2"/>
  <c r="AA1680" i="2"/>
  <c r="AA1681" i="2"/>
  <c r="AA1682" i="2"/>
  <c r="AA1683" i="2"/>
  <c r="AA1684" i="2"/>
  <c r="AA1685" i="2"/>
  <c r="Z1636" i="2"/>
  <c r="Z1637" i="2"/>
  <c r="Z1638" i="2"/>
  <c r="Z1639" i="2"/>
  <c r="Z1635" i="2"/>
  <c r="AA1612" i="2"/>
  <c r="AA1613" i="2"/>
  <c r="AA1614" i="2"/>
  <c r="AA1615" i="2"/>
  <c r="AA1616" i="2"/>
  <c r="AA1617" i="2"/>
  <c r="Z1621" i="2"/>
  <c r="AA1602" i="2"/>
  <c r="AA1603" i="2"/>
  <c r="AA1604" i="2"/>
  <c r="AA1605" i="2"/>
  <c r="AA1606" i="2"/>
  <c r="AA1607" i="2"/>
  <c r="AA1608" i="2"/>
  <c r="AA1609" i="2"/>
  <c r="AA1610" i="2"/>
  <c r="AA1592" i="2"/>
  <c r="AA1593" i="2"/>
  <c r="AA1594" i="2"/>
  <c r="AA1595" i="2"/>
  <c r="AA1596" i="2"/>
  <c r="AA1597" i="2"/>
  <c r="AA1598" i="2"/>
  <c r="AA1599" i="2"/>
  <c r="AA1600" i="2"/>
  <c r="Z1551" i="2"/>
  <c r="Z1552" i="2"/>
  <c r="Z1553" i="2"/>
  <c r="Z1554" i="2"/>
  <c r="Z1550" i="2"/>
  <c r="AA1527" i="2"/>
  <c r="AA1528" i="2"/>
  <c r="AA1529" i="2"/>
  <c r="AA1530" i="2"/>
  <c r="AA1531" i="2"/>
  <c r="AA1532" i="2"/>
  <c r="Z1536" i="2"/>
  <c r="AA1517" i="2"/>
  <c r="AA1518" i="2"/>
  <c r="AA1519" i="2"/>
  <c r="AA1520" i="2"/>
  <c r="AA1521" i="2"/>
  <c r="AA1522" i="2"/>
  <c r="AA1523" i="2"/>
  <c r="AA1524" i="2"/>
  <c r="AA1525" i="2"/>
  <c r="AA1507" i="2"/>
  <c r="AA1508" i="2"/>
  <c r="AA1509" i="2"/>
  <c r="AA1510" i="2"/>
  <c r="AA1511" i="2"/>
  <c r="AA1512" i="2"/>
  <c r="AA1513" i="2"/>
  <c r="AA1514" i="2"/>
  <c r="AA1515" i="2"/>
  <c r="Z1466" i="2"/>
  <c r="Z1467" i="2"/>
  <c r="Z1468" i="2"/>
  <c r="Z1469" i="2"/>
  <c r="Z1465" i="2"/>
  <c r="AA1442" i="2"/>
  <c r="AA1443" i="2"/>
  <c r="AA1444" i="2"/>
  <c r="AA1445" i="2"/>
  <c r="AA1446" i="2"/>
  <c r="AA1447" i="2"/>
  <c r="Z1451" i="2"/>
  <c r="AA1432" i="2"/>
  <c r="AA1433" i="2"/>
  <c r="AA1434" i="2"/>
  <c r="AA1435" i="2"/>
  <c r="AA1436" i="2"/>
  <c r="AA1437" i="2"/>
  <c r="AA1438" i="2"/>
  <c r="AA1439" i="2"/>
  <c r="AA1440" i="2"/>
  <c r="AA1422" i="2"/>
  <c r="AA1423" i="2"/>
  <c r="AA1424" i="2"/>
  <c r="AA1425" i="2"/>
  <c r="AA1426" i="2"/>
  <c r="AA1427" i="2"/>
  <c r="AA1428" i="2"/>
  <c r="AA1429" i="2"/>
  <c r="AA1430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Z1381" i="2"/>
  <c r="Z1382" i="2"/>
  <c r="Z1383" i="2"/>
  <c r="Z1384" i="2"/>
  <c r="Z1380" i="2"/>
  <c r="Z1366" i="2"/>
  <c r="AA1358" i="2"/>
  <c r="AA1359" i="2"/>
  <c r="AA1360" i="2"/>
  <c r="AA1361" i="2"/>
  <c r="AA1362" i="2"/>
  <c r="AA1357" i="2"/>
  <c r="AA1347" i="2"/>
  <c r="AA1348" i="2"/>
  <c r="AA1349" i="2"/>
  <c r="AA1350" i="2"/>
  <c r="AA1351" i="2"/>
  <c r="AA1352" i="2"/>
  <c r="AA1353" i="2"/>
  <c r="AA1354" i="2"/>
  <c r="AA1355" i="2"/>
  <c r="AA1337" i="2"/>
  <c r="AA1338" i="2"/>
  <c r="AA1339" i="2"/>
  <c r="AA1340" i="2"/>
  <c r="AA1341" i="2"/>
  <c r="AA1342" i="2"/>
  <c r="AA1343" i="2"/>
  <c r="AA1344" i="2"/>
  <c r="AA1345" i="2"/>
  <c r="Z1296" i="2"/>
  <c r="Z1297" i="2"/>
  <c r="Z1298" i="2"/>
  <c r="Z1299" i="2"/>
  <c r="Z1295" i="2"/>
  <c r="Z1281" i="2"/>
  <c r="AA1272" i="2"/>
  <c r="AA1273" i="2"/>
  <c r="AA1274" i="2"/>
  <c r="AA1275" i="2"/>
  <c r="AA1276" i="2"/>
  <c r="AA1277" i="2"/>
  <c r="AA1262" i="2"/>
  <c r="AA1263" i="2"/>
  <c r="AA1264" i="2"/>
  <c r="AA1265" i="2"/>
  <c r="AA1266" i="2"/>
  <c r="AA1267" i="2"/>
  <c r="AA1268" i="2"/>
  <c r="AA1269" i="2"/>
  <c r="AA1270" i="2"/>
  <c r="AA1252" i="2"/>
  <c r="AA1253" i="2"/>
  <c r="AA1254" i="2"/>
  <c r="AA1255" i="2"/>
  <c r="AA1256" i="2"/>
  <c r="AA1257" i="2"/>
  <c r="AA1258" i="2"/>
  <c r="AA1259" i="2"/>
  <c r="AA1260" i="2"/>
  <c r="Z1196" i="2"/>
  <c r="AA1187" i="2"/>
  <c r="AA1188" i="2"/>
  <c r="AA1189" i="2"/>
  <c r="AA1190" i="2"/>
  <c r="AA1191" i="2"/>
  <c r="AA1192" i="2"/>
  <c r="AA1177" i="2"/>
  <c r="AA1178" i="2"/>
  <c r="AA1179" i="2"/>
  <c r="AA1180" i="2"/>
  <c r="AA1181" i="2"/>
  <c r="AA1182" i="2"/>
  <c r="AA1183" i="2"/>
  <c r="AA1184" i="2"/>
  <c r="AA1185" i="2"/>
  <c r="AA1167" i="2"/>
  <c r="AA1168" i="2"/>
  <c r="AA1169" i="2"/>
  <c r="AA1170" i="2"/>
  <c r="AA1171" i="2"/>
  <c r="AA1172" i="2"/>
  <c r="AA1173" i="2"/>
  <c r="AA1174" i="2"/>
  <c r="AA1175" i="2"/>
  <c r="Z1128" i="2"/>
  <c r="Z1129" i="2"/>
  <c r="Z1127" i="2"/>
  <c r="AA1102" i="2"/>
  <c r="AA1103" i="2"/>
  <c r="AA1104" i="2"/>
  <c r="AA1105" i="2"/>
  <c r="AA1106" i="2"/>
  <c r="AA1107" i="2"/>
  <c r="Z1111" i="2"/>
  <c r="AA1092" i="2"/>
  <c r="AA1093" i="2"/>
  <c r="AA1094" i="2"/>
  <c r="AA1095" i="2"/>
  <c r="AA1096" i="2"/>
  <c r="AA1097" i="2"/>
  <c r="AA1098" i="2"/>
  <c r="AA1099" i="2"/>
  <c r="AA1100" i="2"/>
  <c r="AA1082" i="2"/>
  <c r="AA1083" i="2"/>
  <c r="AA1084" i="2"/>
  <c r="AA1085" i="2"/>
  <c r="AA1086" i="2"/>
  <c r="AA1087" i="2"/>
  <c r="AA1088" i="2"/>
  <c r="AA1089" i="2"/>
  <c r="AA1090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Z1041" i="2"/>
  <c r="Z1042" i="2"/>
  <c r="Z1043" i="2"/>
  <c r="Z1044" i="2"/>
  <c r="Z1040" i="2"/>
  <c r="Z1026" i="2"/>
  <c r="AA1017" i="2"/>
  <c r="AA1018" i="2"/>
  <c r="AA1019" i="2"/>
  <c r="AA1020" i="2"/>
  <c r="AA1021" i="2"/>
  <c r="AA1022" i="2"/>
  <c r="AA1007" i="2"/>
  <c r="AA1008" i="2"/>
  <c r="AA1009" i="2"/>
  <c r="AA1010" i="2"/>
  <c r="AA1011" i="2"/>
  <c r="AA1012" i="2"/>
  <c r="AA1013" i="2"/>
  <c r="AA1014" i="2"/>
  <c r="AA1015" i="2"/>
  <c r="AA997" i="2"/>
  <c r="AA998" i="2"/>
  <c r="AA999" i="2"/>
  <c r="AA1000" i="2"/>
  <c r="AA1001" i="2"/>
  <c r="AA1002" i="2"/>
  <c r="AA1003" i="2"/>
  <c r="AA1004" i="2"/>
  <c r="AA1005" i="2"/>
  <c r="Z956" i="2"/>
  <c r="Z957" i="2"/>
  <c r="Z958" i="2"/>
  <c r="Z959" i="2"/>
  <c r="Z955" i="2"/>
  <c r="Z941" i="2"/>
  <c r="AA932" i="2"/>
  <c r="AA933" i="2"/>
  <c r="AA934" i="2"/>
  <c r="AA935" i="2"/>
  <c r="AA936" i="2"/>
  <c r="AA937" i="2"/>
  <c r="AA922" i="2"/>
  <c r="AA923" i="2"/>
  <c r="AA924" i="2"/>
  <c r="AA925" i="2"/>
  <c r="AA926" i="2"/>
  <c r="AA927" i="2"/>
  <c r="AA928" i="2"/>
  <c r="AA929" i="2"/>
  <c r="AA930" i="2"/>
  <c r="AA912" i="2"/>
  <c r="AA913" i="2"/>
  <c r="AA914" i="2"/>
  <c r="AA915" i="2"/>
  <c r="AA916" i="2"/>
  <c r="AA917" i="2"/>
  <c r="AA918" i="2"/>
  <c r="AA919" i="2"/>
  <c r="AA920" i="2"/>
  <c r="Z871" i="2"/>
  <c r="Z872" i="2"/>
  <c r="Z873" i="2"/>
  <c r="Z874" i="2"/>
  <c r="Z870" i="2"/>
  <c r="Z856" i="2"/>
  <c r="AA847" i="2"/>
  <c r="AA848" i="2"/>
  <c r="AA849" i="2"/>
  <c r="AA850" i="2"/>
  <c r="AA851" i="2"/>
  <c r="AA852" i="2"/>
  <c r="AA837" i="2"/>
  <c r="AA838" i="2"/>
  <c r="AA839" i="2"/>
  <c r="AA840" i="2"/>
  <c r="AA841" i="2"/>
  <c r="AA842" i="2"/>
  <c r="AA843" i="2"/>
  <c r="AA844" i="2"/>
  <c r="AA845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Z792" i="2"/>
  <c r="AA783" i="2"/>
  <c r="AA784" i="2"/>
  <c r="AA785" i="2"/>
  <c r="AA786" i="2"/>
  <c r="AA787" i="2"/>
  <c r="AA788" i="2"/>
  <c r="AA773" i="2"/>
  <c r="AA774" i="2"/>
  <c r="AA775" i="2"/>
  <c r="AA776" i="2"/>
  <c r="AA777" i="2"/>
  <c r="AA778" i="2"/>
  <c r="AA779" i="2"/>
  <c r="AA780" i="2"/>
  <c r="AA781" i="2"/>
  <c r="AA763" i="2"/>
  <c r="AA764" i="2"/>
  <c r="AA765" i="2"/>
  <c r="AA766" i="2"/>
  <c r="AA767" i="2"/>
  <c r="AA768" i="2"/>
  <c r="AA769" i="2"/>
  <c r="AA770" i="2"/>
  <c r="AA771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Z725" i="2"/>
  <c r="AA725" i="2"/>
  <c r="Z724" i="2"/>
  <c r="AA724" i="2"/>
  <c r="Z723" i="2"/>
  <c r="AA723" i="2"/>
  <c r="Z722" i="2"/>
  <c r="AA722" i="2"/>
  <c r="Z721" i="2"/>
  <c r="AA721" i="2"/>
  <c r="Z707" i="2"/>
  <c r="AA698" i="2"/>
  <c r="AA699" i="2"/>
  <c r="AA700" i="2"/>
  <c r="AA701" i="2"/>
  <c r="AA702" i="2"/>
  <c r="AA703" i="2"/>
  <c r="AA688" i="2"/>
  <c r="AA689" i="2"/>
  <c r="AA690" i="2"/>
  <c r="AA691" i="2"/>
  <c r="AA692" i="2"/>
  <c r="AA693" i="2"/>
  <c r="AA694" i="2"/>
  <c r="AA695" i="2"/>
  <c r="AA696" i="2"/>
  <c r="AA678" i="2"/>
  <c r="AA679" i="2"/>
  <c r="AA680" i="2"/>
  <c r="AA681" i="2"/>
  <c r="AA682" i="2"/>
  <c r="AA683" i="2"/>
  <c r="AA684" i="2"/>
  <c r="AA685" i="2"/>
  <c r="AA686" i="2"/>
  <c r="Z637" i="2"/>
  <c r="Z638" i="2"/>
  <c r="Z639" i="2"/>
  <c r="Z640" i="2"/>
  <c r="Z636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Z622" i="2"/>
  <c r="AA593" i="2"/>
  <c r="AA594" i="2"/>
  <c r="AA595" i="2"/>
  <c r="AA596" i="2"/>
  <c r="AA597" i="2"/>
  <c r="AA598" i="2"/>
  <c r="AA599" i="2"/>
  <c r="AA600" i="2"/>
  <c r="AA601" i="2"/>
  <c r="AA528" i="2"/>
  <c r="AA529" i="2"/>
  <c r="AA530" i="2"/>
  <c r="AA531" i="2"/>
  <c r="AA532" i="2"/>
  <c r="AA533" i="2"/>
  <c r="Z555" i="2"/>
  <c r="Z554" i="2"/>
  <c r="Z553" i="2"/>
  <c r="Z552" i="2"/>
  <c r="Z551" i="2"/>
  <c r="Z537" i="2"/>
  <c r="AA518" i="2"/>
  <c r="AA519" i="2"/>
  <c r="AA520" i="2"/>
  <c r="AA521" i="2"/>
  <c r="AA522" i="2"/>
  <c r="AA523" i="2"/>
  <c r="AA524" i="2"/>
  <c r="AA525" i="2"/>
  <c r="AA526" i="2"/>
  <c r="AA508" i="2"/>
  <c r="AA509" i="2"/>
  <c r="AA510" i="2"/>
  <c r="AA511" i="2"/>
  <c r="AA512" i="2"/>
  <c r="AA513" i="2"/>
  <c r="AA514" i="2"/>
  <c r="AA515" i="2"/>
  <c r="AA516" i="2"/>
  <c r="AA443" i="2"/>
  <c r="AA444" i="2"/>
  <c r="AA445" i="2"/>
  <c r="AA446" i="2"/>
  <c r="AA447" i="2"/>
  <c r="AA448" i="2"/>
  <c r="Z470" i="2"/>
  <c r="Z469" i="2"/>
  <c r="Z468" i="2"/>
  <c r="Z467" i="2"/>
  <c r="Z466" i="2"/>
  <c r="Z452" i="2"/>
  <c r="AA433" i="2"/>
  <c r="AA434" i="2"/>
  <c r="AA435" i="2"/>
  <c r="AA436" i="2"/>
  <c r="AA437" i="2"/>
  <c r="AA438" i="2"/>
  <c r="AA439" i="2"/>
  <c r="AA440" i="2"/>
  <c r="AA441" i="2"/>
  <c r="AA423" i="2"/>
  <c r="AA424" i="2"/>
  <c r="AA425" i="2"/>
  <c r="AA426" i="2"/>
  <c r="AA427" i="2"/>
  <c r="AA428" i="2"/>
  <c r="AA429" i="2"/>
  <c r="AA430" i="2"/>
  <c r="AA431" i="2"/>
  <c r="Z385" i="2"/>
  <c r="Z384" i="2"/>
  <c r="Z383" i="2"/>
  <c r="Z382" i="2"/>
  <c r="Z381" i="2"/>
  <c r="Z367" i="2"/>
  <c r="AA358" i="2"/>
  <c r="AA359" i="2"/>
  <c r="AA360" i="2"/>
  <c r="AA361" i="2"/>
  <c r="AA362" i="2"/>
  <c r="AA363" i="2"/>
  <c r="AA348" i="2"/>
  <c r="AA349" i="2"/>
  <c r="AA350" i="2"/>
  <c r="AA351" i="2"/>
  <c r="AA352" i="2"/>
  <c r="AA353" i="2"/>
  <c r="AA354" i="2"/>
  <c r="AA355" i="2"/>
  <c r="AA356" i="2"/>
  <c r="AA338" i="2"/>
  <c r="AA339" i="2"/>
  <c r="AA340" i="2"/>
  <c r="AA341" i="2"/>
  <c r="AA342" i="2"/>
  <c r="AA343" i="2"/>
  <c r="AA344" i="2"/>
  <c r="AA345" i="2"/>
  <c r="AA346" i="2"/>
  <c r="AA273" i="2"/>
  <c r="AA274" i="2"/>
  <c r="AA275" i="2"/>
  <c r="AA276" i="2"/>
  <c r="AA277" i="2"/>
  <c r="AA278" i="2"/>
  <c r="Z300" i="2"/>
  <c r="Z299" i="2"/>
  <c r="Z298" i="2"/>
  <c r="Z297" i="2"/>
  <c r="Z296" i="2"/>
  <c r="Z282" i="2"/>
  <c r="AA263" i="2"/>
  <c r="AA264" i="2"/>
  <c r="AA265" i="2"/>
  <c r="AA266" i="2"/>
  <c r="AA267" i="2"/>
  <c r="AA268" i="2"/>
  <c r="AA269" i="2"/>
  <c r="AA270" i="2"/>
  <c r="AA271" i="2"/>
  <c r="AA253" i="2"/>
  <c r="AA254" i="2"/>
  <c r="AA255" i="2"/>
  <c r="AA256" i="2"/>
  <c r="AA257" i="2"/>
  <c r="AA258" i="2"/>
  <c r="AA259" i="2"/>
  <c r="AA260" i="2"/>
  <c r="AA261" i="2"/>
  <c r="Z215" i="2"/>
  <c r="Z214" i="2"/>
  <c r="AA214" i="2"/>
  <c r="Z213" i="2"/>
  <c r="AA213" i="2"/>
  <c r="Z212" i="2"/>
  <c r="AA212" i="2"/>
  <c r="Z211" i="2"/>
  <c r="AA211" i="2"/>
  <c r="Z197" i="2"/>
  <c r="AA188" i="2"/>
  <c r="AA189" i="2"/>
  <c r="AA190" i="2"/>
  <c r="AA191" i="2"/>
  <c r="AA192" i="2"/>
  <c r="AA193" i="2"/>
  <c r="AA178" i="2"/>
  <c r="AA179" i="2"/>
  <c r="AA180" i="2"/>
  <c r="AA181" i="2"/>
  <c r="AA182" i="2"/>
  <c r="AA183" i="2"/>
  <c r="AA184" i="2"/>
  <c r="AA185" i="2"/>
  <c r="AA186" i="2"/>
  <c r="AA168" i="2"/>
  <c r="AA169" i="2"/>
  <c r="AA170" i="2"/>
  <c r="AA171" i="2"/>
  <c r="AA172" i="2"/>
  <c r="AA173" i="2"/>
  <c r="AA174" i="2"/>
  <c r="AA175" i="2"/>
  <c r="AA176" i="2"/>
  <c r="Z130" i="2"/>
  <c r="Z129" i="2"/>
  <c r="Z128" i="2"/>
  <c r="Z127" i="2"/>
  <c r="Z126" i="2"/>
  <c r="Z112" i="2"/>
  <c r="AA112" i="2"/>
  <c r="Z68" i="2"/>
  <c r="Z67" i="2"/>
  <c r="Z66" i="2"/>
  <c r="Z65" i="2"/>
  <c r="Z64" i="2"/>
  <c r="Z50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142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057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3972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887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02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17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32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547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462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377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292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07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22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37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2952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867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782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697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12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27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442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357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272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187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02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17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32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847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762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677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592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07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22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37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252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167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082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997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12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31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763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678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593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08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23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38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253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168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89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21" i="2"/>
  <c r="M4135" i="2"/>
  <c r="M4137" i="2"/>
  <c r="M4139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133" i="2"/>
  <c r="M4050" i="2"/>
  <c r="M4052" i="2"/>
  <c r="M4054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048" i="2"/>
  <c r="M3965" i="2"/>
  <c r="M3967" i="2"/>
  <c r="M3969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3963" i="2"/>
  <c r="M3880" i="2"/>
  <c r="M3882" i="2"/>
  <c r="M3884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878" i="2"/>
  <c r="M3795" i="2"/>
  <c r="M3797" i="2"/>
  <c r="M3799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793" i="2"/>
  <c r="M3710" i="2"/>
  <c r="M3712" i="2"/>
  <c r="M3714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08" i="2"/>
  <c r="M3625" i="2"/>
  <c r="M3627" i="2"/>
  <c r="M3629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23" i="2"/>
  <c r="M3540" i="2"/>
  <c r="M3542" i="2"/>
  <c r="M3544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538" i="2"/>
  <c r="M3455" i="2"/>
  <c r="M3457" i="2"/>
  <c r="M3459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453" i="2"/>
  <c r="M3370" i="2"/>
  <c r="M3372" i="2"/>
  <c r="M3374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368" i="2"/>
  <c r="M3285" i="2"/>
  <c r="M3287" i="2"/>
  <c r="M3289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283" i="2"/>
  <c r="M3200" i="2"/>
  <c r="M3202" i="2"/>
  <c r="M3204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198" i="2"/>
  <c r="M3115" i="2"/>
  <c r="M3117" i="2"/>
  <c r="M3119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13" i="2"/>
  <c r="M3030" i="2"/>
  <c r="M3032" i="2"/>
  <c r="M3034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28" i="2"/>
  <c r="M2945" i="2"/>
  <c r="M2947" i="2"/>
  <c r="M2949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2943" i="2"/>
  <c r="M2860" i="2"/>
  <c r="M2862" i="2"/>
  <c r="M2864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858" i="2"/>
  <c r="M2775" i="2"/>
  <c r="M2777" i="2"/>
  <c r="M2779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773" i="2"/>
  <c r="M2690" i="2"/>
  <c r="M2692" i="2"/>
  <c r="M2694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688" i="2"/>
  <c r="M2605" i="2"/>
  <c r="M2607" i="2"/>
  <c r="M2609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03" i="2"/>
  <c r="M2520" i="2"/>
  <c r="M2522" i="2"/>
  <c r="M2524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18" i="2"/>
  <c r="M2435" i="2"/>
  <c r="M2437" i="2"/>
  <c r="M2439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433" i="2"/>
  <c r="M2350" i="2"/>
  <c r="M2352" i="2"/>
  <c r="M2354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348" i="2"/>
  <c r="M2265" i="2"/>
  <c r="M2267" i="2"/>
  <c r="M2269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263" i="2"/>
  <c r="M2180" i="2"/>
  <c r="M2182" i="2"/>
  <c r="M2184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178" i="2"/>
  <c r="M2095" i="2"/>
  <c r="M2097" i="2"/>
  <c r="M2099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093" i="2"/>
  <c r="M2010" i="2"/>
  <c r="M2012" i="2"/>
  <c r="M2014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08" i="2"/>
  <c r="M1925" i="2"/>
  <c r="M1927" i="2"/>
  <c r="M1929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23" i="2"/>
  <c r="M1840" i="2"/>
  <c r="M1842" i="2"/>
  <c r="M1844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838" i="2"/>
  <c r="M1755" i="2"/>
  <c r="M1757" i="2"/>
  <c r="M1759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753" i="2"/>
  <c r="M1670" i="2"/>
  <c r="M1672" i="2"/>
  <c r="M1674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668" i="2"/>
  <c r="M1585" i="2"/>
  <c r="M1587" i="2"/>
  <c r="M1589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583" i="2"/>
  <c r="M1500" i="2"/>
  <c r="M1502" i="2"/>
  <c r="M1504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498" i="2"/>
  <c r="M1415" i="2"/>
  <c r="M1417" i="2"/>
  <c r="M1419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13" i="2"/>
  <c r="M1330" i="2"/>
  <c r="M1332" i="2"/>
  <c r="M1334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28" i="2"/>
  <c r="M1245" i="2"/>
  <c r="M1247" i="2"/>
  <c r="M1249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243" i="2"/>
  <c r="M1160" i="2"/>
  <c r="M1162" i="2"/>
  <c r="M1164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158" i="2"/>
  <c r="M1075" i="2"/>
  <c r="M1077" i="2"/>
  <c r="M1079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073" i="2"/>
  <c r="M990" i="2"/>
  <c r="M992" i="2"/>
  <c r="M994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988" i="2"/>
  <c r="M905" i="2"/>
  <c r="M907" i="2"/>
  <c r="M909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03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31" i="2"/>
  <c r="M756" i="2"/>
  <c r="M758" i="2"/>
  <c r="M760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754" i="2"/>
  <c r="M671" i="2"/>
  <c r="M673" i="2"/>
  <c r="M675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669" i="2"/>
  <c r="M586" i="2"/>
  <c r="M588" i="2"/>
  <c r="M590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584" i="2"/>
  <c r="M501" i="2"/>
  <c r="M503" i="2"/>
  <c r="M505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499" i="2"/>
  <c r="M416" i="2"/>
  <c r="M418" i="2"/>
  <c r="M420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14" i="2"/>
  <c r="M331" i="2"/>
  <c r="M333" i="2"/>
  <c r="M335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29" i="2"/>
  <c r="M246" i="2"/>
  <c r="M248" i="2"/>
  <c r="M250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244" i="2"/>
  <c r="M161" i="2"/>
  <c r="M163" i="2"/>
  <c r="M165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15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89" i="2"/>
  <c r="M14" i="2"/>
  <c r="M16" i="2"/>
  <c r="M18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12" i="2"/>
  <c r="P4143" i="2"/>
  <c r="P4144" i="2"/>
  <c r="P4145" i="2"/>
  <c r="P4146" i="2"/>
  <c r="P4147" i="2"/>
  <c r="P4148" i="2"/>
  <c r="P4149" i="2"/>
  <c r="P4150" i="2"/>
  <c r="P4151" i="2"/>
  <c r="P4152" i="2"/>
  <c r="P4153" i="2"/>
  <c r="P4154" i="2"/>
  <c r="P4155" i="2"/>
  <c r="P4156" i="2"/>
  <c r="P4157" i="2"/>
  <c r="P4158" i="2"/>
  <c r="P4159" i="2"/>
  <c r="P4160" i="2"/>
  <c r="P4161" i="2"/>
  <c r="P4162" i="2"/>
  <c r="P4163" i="2"/>
  <c r="P4164" i="2"/>
  <c r="P4165" i="2"/>
  <c r="P4166" i="2"/>
  <c r="P4167" i="2"/>
  <c r="P4168" i="2"/>
  <c r="P4169" i="2"/>
  <c r="P4170" i="2"/>
  <c r="P4171" i="2"/>
  <c r="P4172" i="2"/>
  <c r="P4173" i="2"/>
  <c r="P4174" i="2"/>
  <c r="P4175" i="2"/>
  <c r="P4176" i="2"/>
  <c r="P4177" i="2"/>
  <c r="P4178" i="2"/>
  <c r="P4179" i="2"/>
  <c r="P4180" i="2"/>
  <c r="P4181" i="2"/>
  <c r="P4182" i="2"/>
  <c r="P4183" i="2"/>
  <c r="P4184" i="2"/>
  <c r="P4185" i="2"/>
  <c r="P4186" i="2"/>
  <c r="P4187" i="2"/>
  <c r="P4188" i="2"/>
  <c r="P4189" i="2"/>
  <c r="P4190" i="2"/>
  <c r="P4191" i="2"/>
  <c r="P4192" i="2"/>
  <c r="P4193" i="2"/>
  <c r="P4194" i="2"/>
  <c r="P4195" i="2"/>
  <c r="P4196" i="2"/>
  <c r="P4197" i="2"/>
  <c r="P4198" i="2"/>
  <c r="P4199" i="2"/>
  <c r="P4142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057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3972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887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02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17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32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547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462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377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292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07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22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37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2952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867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782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697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12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27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442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357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272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187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02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17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32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847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762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677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592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07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22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37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252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167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082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997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12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31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763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678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593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08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23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38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253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168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89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21" i="2"/>
  <c r="I4135" i="2"/>
  <c r="I4137" i="2"/>
  <c r="I4139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133" i="2"/>
  <c r="I4050" i="2"/>
  <c r="I4052" i="2"/>
  <c r="I4054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048" i="2"/>
  <c r="I3965" i="2"/>
  <c r="I3967" i="2"/>
  <c r="I3969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3963" i="2"/>
  <c r="I3880" i="2"/>
  <c r="I3882" i="2"/>
  <c r="I3884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878" i="2"/>
  <c r="I3795" i="2"/>
  <c r="I3797" i="2"/>
  <c r="I3799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793" i="2"/>
  <c r="I3710" i="2"/>
  <c r="I3712" i="2"/>
  <c r="I3714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08" i="2"/>
  <c r="I3625" i="2"/>
  <c r="I3627" i="2"/>
  <c r="I3629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23" i="2"/>
  <c r="I3540" i="2"/>
  <c r="I3542" i="2"/>
  <c r="I3544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538" i="2"/>
  <c r="I3455" i="2"/>
  <c r="I3457" i="2"/>
  <c r="I3459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453" i="2"/>
  <c r="I3370" i="2"/>
  <c r="I3372" i="2"/>
  <c r="I3374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368" i="2"/>
  <c r="I3285" i="2"/>
  <c r="I3287" i="2"/>
  <c r="I3289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283" i="2"/>
  <c r="I3200" i="2"/>
  <c r="I3202" i="2"/>
  <c r="I3204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198" i="2"/>
  <c r="I3115" i="2"/>
  <c r="I3117" i="2"/>
  <c r="I3119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13" i="2"/>
  <c r="I3030" i="2"/>
  <c r="I3032" i="2"/>
  <c r="I3034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28" i="2"/>
  <c r="I2945" i="2"/>
  <c r="I2947" i="2"/>
  <c r="I2949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2943" i="2"/>
  <c r="I2860" i="2"/>
  <c r="I2862" i="2"/>
  <c r="I2864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858" i="2"/>
  <c r="I2775" i="2"/>
  <c r="I2777" i="2"/>
  <c r="I2779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773" i="2"/>
  <c r="I2690" i="2"/>
  <c r="I2692" i="2"/>
  <c r="I2694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688" i="2"/>
  <c r="I2605" i="2"/>
  <c r="I2607" i="2"/>
  <c r="I2609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03" i="2"/>
  <c r="I2520" i="2"/>
  <c r="I2522" i="2"/>
  <c r="I2524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18" i="2"/>
  <c r="I2435" i="2"/>
  <c r="I2437" i="2"/>
  <c r="I2439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433" i="2"/>
  <c r="I2350" i="2"/>
  <c r="I2352" i="2"/>
  <c r="I2354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348" i="2"/>
  <c r="I2265" i="2"/>
  <c r="I2267" i="2"/>
  <c r="I2269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263" i="2"/>
  <c r="I2180" i="2"/>
  <c r="I2182" i="2"/>
  <c r="I2184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178" i="2"/>
  <c r="I2095" i="2"/>
  <c r="I2097" i="2"/>
  <c r="I2099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093" i="2"/>
  <c r="I2010" i="2"/>
  <c r="I2012" i="2"/>
  <c r="I2014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08" i="2"/>
  <c r="I1925" i="2"/>
  <c r="I1927" i="2"/>
  <c r="I1929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23" i="2"/>
  <c r="I1840" i="2"/>
  <c r="I1842" i="2"/>
  <c r="I1844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838" i="2"/>
  <c r="I1755" i="2"/>
  <c r="I1757" i="2"/>
  <c r="I1759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753" i="2"/>
  <c r="I1670" i="2"/>
  <c r="I1672" i="2"/>
  <c r="I1674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668" i="2"/>
  <c r="I1585" i="2"/>
  <c r="I1587" i="2"/>
  <c r="I1589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583" i="2"/>
  <c r="I1500" i="2"/>
  <c r="I1502" i="2"/>
  <c r="I1504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498" i="2"/>
  <c r="I1415" i="2"/>
  <c r="I1417" i="2"/>
  <c r="I1419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13" i="2"/>
  <c r="I1330" i="2"/>
  <c r="I1332" i="2"/>
  <c r="I1334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28" i="2"/>
  <c r="I1245" i="2"/>
  <c r="I1247" i="2"/>
  <c r="I1249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243" i="2"/>
  <c r="I1160" i="2"/>
  <c r="I1162" i="2"/>
  <c r="I1164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158" i="2"/>
  <c r="I1075" i="2"/>
  <c r="I1077" i="2"/>
  <c r="I1079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073" i="2"/>
  <c r="I990" i="2"/>
  <c r="I992" i="2"/>
  <c r="I994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988" i="2"/>
  <c r="I905" i="2"/>
  <c r="I907" i="2"/>
  <c r="I909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03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31" i="2"/>
  <c r="I756" i="2"/>
  <c r="I758" i="2"/>
  <c r="I760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754" i="2"/>
  <c r="I671" i="2"/>
  <c r="I673" i="2"/>
  <c r="I675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669" i="2"/>
  <c r="I586" i="2"/>
  <c r="I588" i="2"/>
  <c r="I590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584" i="2"/>
  <c r="I501" i="2"/>
  <c r="I503" i="2"/>
  <c r="I505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499" i="2"/>
  <c r="I416" i="2"/>
  <c r="I418" i="2"/>
  <c r="I420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14" i="2"/>
  <c r="I331" i="2"/>
  <c r="I333" i="2"/>
  <c r="I335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29" i="2"/>
  <c r="I246" i="2"/>
  <c r="I248" i="2"/>
  <c r="I250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244" i="2"/>
  <c r="I161" i="2"/>
  <c r="I163" i="2"/>
  <c r="I165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15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89" i="2"/>
  <c r="I14" i="2"/>
  <c r="I16" i="2"/>
  <c r="I18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12" i="2"/>
  <c r="G4137" i="2"/>
  <c r="G4139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135" i="2"/>
  <c r="G4052" i="2"/>
  <c r="G4054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050" i="2"/>
  <c r="G3967" i="2"/>
  <c r="G3969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3965" i="2"/>
  <c r="G3882" i="2"/>
  <c r="G3884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880" i="2"/>
  <c r="G3797" i="2"/>
  <c r="G3799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795" i="2"/>
  <c r="G3712" i="2"/>
  <c r="G3714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10" i="2"/>
  <c r="G3627" i="2"/>
  <c r="G3629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25" i="2"/>
  <c r="G3542" i="2"/>
  <c r="G3544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540" i="2"/>
  <c r="G3457" i="2"/>
  <c r="G3459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455" i="2"/>
  <c r="G3372" i="2"/>
  <c r="G3374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370" i="2"/>
  <c r="G3287" i="2"/>
  <c r="G3289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285" i="2"/>
  <c r="G3202" i="2"/>
  <c r="G3204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00" i="2"/>
  <c r="G3117" i="2"/>
  <c r="G3119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15" i="2"/>
  <c r="G3032" i="2"/>
  <c r="G3034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30" i="2"/>
  <c r="G2947" i="2"/>
  <c r="G2949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2945" i="2"/>
  <c r="G2862" i="2"/>
  <c r="G2864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860" i="2"/>
  <c r="G2777" i="2"/>
  <c r="G2779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775" i="2"/>
  <c r="G2692" i="2"/>
  <c r="G2694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690" i="2"/>
  <c r="G2607" i="2"/>
  <c r="G2609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05" i="2"/>
  <c r="G2522" i="2"/>
  <c r="G2524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20" i="2"/>
  <c r="G2437" i="2"/>
  <c r="G2439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435" i="2"/>
  <c r="G2352" i="2"/>
  <c r="G2354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350" i="2"/>
  <c r="G2267" i="2"/>
  <c r="G2269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265" i="2"/>
  <c r="G2182" i="2"/>
  <c r="G2184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180" i="2"/>
  <c r="G2097" i="2"/>
  <c r="G2099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095" i="2"/>
  <c r="G2012" i="2"/>
  <c r="G2014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10" i="2"/>
  <c r="G1927" i="2"/>
  <c r="G1929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25" i="2"/>
  <c r="G1842" i="2"/>
  <c r="G1844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840" i="2"/>
  <c r="G1757" i="2"/>
  <c r="G1759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755" i="2"/>
  <c r="G1672" i="2"/>
  <c r="G1674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670" i="2"/>
  <c r="G1587" i="2"/>
  <c r="G1589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585" i="2"/>
  <c r="G1502" i="2"/>
  <c r="G1504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00" i="2"/>
  <c r="G1417" i="2"/>
  <c r="G1419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15" i="2"/>
  <c r="G1332" i="2"/>
  <c r="G1334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30" i="2"/>
  <c r="G1247" i="2"/>
  <c r="G1249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245" i="2"/>
  <c r="G1162" i="2"/>
  <c r="G1164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160" i="2"/>
  <c r="G1077" i="2"/>
  <c r="G1079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075" i="2"/>
  <c r="G992" i="2"/>
  <c r="G994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990" i="2"/>
  <c r="G907" i="2"/>
  <c r="G909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05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32" i="2"/>
  <c r="G758" i="2"/>
  <c r="G760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756" i="2"/>
  <c r="G673" i="2"/>
  <c r="G675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671" i="2"/>
  <c r="G588" i="2"/>
  <c r="G590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586" i="2"/>
  <c r="G503" i="2"/>
  <c r="G505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01" i="2"/>
  <c r="G418" i="2"/>
  <c r="G420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16" i="2"/>
  <c r="G333" i="2"/>
  <c r="G335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31" i="2"/>
  <c r="G248" i="2"/>
  <c r="G250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246" i="2"/>
  <c r="G163" i="2"/>
  <c r="G165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161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90" i="2"/>
  <c r="G16" i="2"/>
  <c r="G18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14" i="2"/>
</calcChain>
</file>

<file path=xl/sharedStrings.xml><?xml version="1.0" encoding="utf-8"?>
<sst xmlns="http://schemas.openxmlformats.org/spreadsheetml/2006/main" count="4132" uniqueCount="363">
  <si>
    <t>VA</t>
    <phoneticPr fontId="2" type="noConversion"/>
  </si>
  <si>
    <t>WA</t>
    <phoneticPr fontId="2" type="noConversion"/>
  </si>
  <si>
    <t>WV</t>
    <phoneticPr fontId="2" type="noConversion"/>
  </si>
  <si>
    <t>WI</t>
    <phoneticPr fontId="2" type="noConversion"/>
  </si>
  <si>
    <t>WY</t>
    <phoneticPr fontId="2" type="noConversion"/>
  </si>
  <si>
    <t>TN</t>
  </si>
  <si>
    <t>IGR from fed</t>
  </si>
  <si>
    <t>AL</t>
    <phoneticPr fontId="2" type="noConversion"/>
  </si>
  <si>
    <t>general pop</t>
    <phoneticPr fontId="2" type="noConversion"/>
  </si>
  <si>
    <t>personal income</t>
    <phoneticPr fontId="2" type="noConversion"/>
  </si>
  <si>
    <t>AK</t>
    <phoneticPr fontId="2" type="noConversion"/>
  </si>
  <si>
    <t>AZ</t>
    <phoneticPr fontId="2" type="noConversion"/>
  </si>
  <si>
    <t>AR</t>
    <phoneticPr fontId="2" type="noConversion"/>
  </si>
  <si>
    <t>CA</t>
    <phoneticPr fontId="2" type="noConversion"/>
  </si>
  <si>
    <t>CO</t>
    <phoneticPr fontId="2" type="noConversion"/>
  </si>
  <si>
    <t>CT</t>
    <phoneticPr fontId="2" type="noConversion"/>
  </si>
  <si>
    <t>DE</t>
    <phoneticPr fontId="2" type="noConversion"/>
  </si>
  <si>
    <t>FL</t>
    <phoneticPr fontId="2" type="noConversion"/>
  </si>
  <si>
    <t>GA</t>
    <phoneticPr fontId="2" type="noConversion"/>
  </si>
  <si>
    <t>HI</t>
    <phoneticPr fontId="2" type="noConversion"/>
  </si>
  <si>
    <t>ID</t>
    <phoneticPr fontId="2" type="noConversion"/>
  </si>
  <si>
    <t>IL</t>
    <phoneticPr fontId="2" type="noConversion"/>
  </si>
  <si>
    <t>IN</t>
    <phoneticPr fontId="2" type="noConversion"/>
  </si>
  <si>
    <t>IA</t>
    <phoneticPr fontId="2" type="noConversion"/>
  </si>
  <si>
    <t>KS</t>
    <phoneticPr fontId="2" type="noConversion"/>
  </si>
  <si>
    <t>KY</t>
    <phoneticPr fontId="2" type="noConversion"/>
  </si>
  <si>
    <t>LA</t>
    <phoneticPr fontId="2" type="noConversion"/>
  </si>
  <si>
    <t>ME</t>
    <phoneticPr fontId="2" type="noConversion"/>
  </si>
  <si>
    <t>MD</t>
    <phoneticPr fontId="2" type="noConversion"/>
  </si>
  <si>
    <t>MA</t>
    <phoneticPr fontId="2" type="noConversion"/>
  </si>
  <si>
    <t>MI</t>
    <phoneticPr fontId="2" type="noConversion"/>
  </si>
  <si>
    <t>IA</t>
    <phoneticPr fontId="2" type="noConversion"/>
  </si>
  <si>
    <t>KS</t>
    <phoneticPr fontId="2" type="noConversion"/>
  </si>
  <si>
    <t>KY</t>
    <phoneticPr fontId="2" type="noConversion"/>
  </si>
  <si>
    <t>LA</t>
    <phoneticPr fontId="2" type="noConversion"/>
  </si>
  <si>
    <t>ME</t>
    <phoneticPr fontId="2" type="noConversion"/>
  </si>
  <si>
    <t>MD</t>
    <phoneticPr fontId="2" type="noConversion"/>
  </si>
  <si>
    <t>MA</t>
    <phoneticPr fontId="2" type="noConversion"/>
  </si>
  <si>
    <t>MI</t>
    <phoneticPr fontId="2" type="noConversion"/>
  </si>
  <si>
    <t>MN</t>
    <phoneticPr fontId="2" type="noConversion"/>
  </si>
  <si>
    <t>MS</t>
    <phoneticPr fontId="2" type="noConversion"/>
  </si>
  <si>
    <t>MO</t>
    <phoneticPr fontId="2" type="noConversion"/>
  </si>
  <si>
    <t>MT</t>
    <phoneticPr fontId="2" type="noConversion"/>
  </si>
  <si>
    <t>NE</t>
    <phoneticPr fontId="2" type="noConversion"/>
  </si>
  <si>
    <t>NV</t>
    <phoneticPr fontId="2" type="noConversion"/>
  </si>
  <si>
    <t>NH</t>
    <phoneticPr fontId="2" type="noConversion"/>
  </si>
  <si>
    <t>NJ</t>
    <phoneticPr fontId="2" type="noConversion"/>
  </si>
  <si>
    <t>NM</t>
    <phoneticPr fontId="2" type="noConversion"/>
  </si>
  <si>
    <t>NY</t>
    <phoneticPr fontId="2" type="noConversion"/>
  </si>
  <si>
    <t>NC</t>
    <phoneticPr fontId="2" type="noConversion"/>
  </si>
  <si>
    <t>ND</t>
    <phoneticPr fontId="2" type="noConversion"/>
  </si>
  <si>
    <t>OH</t>
    <phoneticPr fontId="2" type="noConversion"/>
  </si>
  <si>
    <t>OK</t>
    <phoneticPr fontId="2" type="noConversion"/>
  </si>
  <si>
    <t>OR</t>
    <phoneticPr fontId="2" type="noConversion"/>
  </si>
  <si>
    <t>PA</t>
    <phoneticPr fontId="2" type="noConversion"/>
  </si>
  <si>
    <t>RI</t>
    <phoneticPr fontId="2" type="noConversion"/>
  </si>
  <si>
    <t>SC</t>
    <phoneticPr fontId="2" type="noConversion"/>
  </si>
  <si>
    <t>SD</t>
    <phoneticPr fontId="2" type="noConversion"/>
  </si>
  <si>
    <t>TN</t>
    <phoneticPr fontId="2" type="noConversion"/>
  </si>
  <si>
    <t>TX</t>
    <phoneticPr fontId="2" type="noConversion"/>
  </si>
  <si>
    <t>UT</t>
    <phoneticPr fontId="2" type="noConversion"/>
  </si>
  <si>
    <t>VT</t>
    <phoneticPr fontId="2" type="noConversion"/>
  </si>
  <si>
    <t>VA</t>
    <phoneticPr fontId="2" type="noConversion"/>
  </si>
  <si>
    <t>WA</t>
    <phoneticPr fontId="2" type="noConversion"/>
  </si>
  <si>
    <t>WV</t>
    <phoneticPr fontId="2" type="noConversion"/>
  </si>
  <si>
    <t>WI</t>
    <phoneticPr fontId="2" type="noConversion"/>
  </si>
  <si>
    <t>WY</t>
    <phoneticPr fontId="2" type="noConversion"/>
  </si>
  <si>
    <t>AL</t>
    <phoneticPr fontId="2" type="noConversion"/>
  </si>
  <si>
    <t>AK</t>
    <phoneticPr fontId="2" type="noConversion"/>
  </si>
  <si>
    <t>AZ</t>
    <phoneticPr fontId="2" type="noConversion"/>
  </si>
  <si>
    <t>AR</t>
    <phoneticPr fontId="2" type="noConversion"/>
  </si>
  <si>
    <t>CA</t>
    <phoneticPr fontId="2" type="noConversion"/>
  </si>
  <si>
    <t>CO</t>
    <phoneticPr fontId="2" type="noConversion"/>
  </si>
  <si>
    <t>CT</t>
    <phoneticPr fontId="2" type="noConversion"/>
  </si>
  <si>
    <t>DE</t>
    <phoneticPr fontId="2" type="noConversion"/>
  </si>
  <si>
    <t>FL</t>
    <phoneticPr fontId="2" type="noConversion"/>
  </si>
  <si>
    <t>GA</t>
    <phoneticPr fontId="2" type="noConversion"/>
  </si>
  <si>
    <t>HI</t>
    <phoneticPr fontId="2" type="noConversion"/>
  </si>
  <si>
    <t>ID</t>
    <phoneticPr fontId="2" type="noConversion"/>
  </si>
  <si>
    <t>IL</t>
    <phoneticPr fontId="2" type="noConversion"/>
  </si>
  <si>
    <t>IN</t>
    <phoneticPr fontId="2" type="noConversion"/>
  </si>
  <si>
    <t>KS</t>
    <phoneticPr fontId="2" type="noConversion"/>
  </si>
  <si>
    <t>MA</t>
    <phoneticPr fontId="2" type="noConversion"/>
  </si>
  <si>
    <t>MI</t>
    <phoneticPr fontId="2" type="noConversion"/>
  </si>
  <si>
    <t>OH</t>
    <phoneticPr fontId="2" type="noConversion"/>
  </si>
  <si>
    <t>OK</t>
    <phoneticPr fontId="2" type="noConversion"/>
  </si>
  <si>
    <t>OR</t>
    <phoneticPr fontId="2" type="noConversion"/>
  </si>
  <si>
    <t>SC</t>
    <phoneticPr fontId="2" type="noConversion"/>
  </si>
  <si>
    <t>SD</t>
    <phoneticPr fontId="2" type="noConversion"/>
  </si>
  <si>
    <t>VT</t>
    <phoneticPr fontId="2" type="noConversion"/>
  </si>
  <si>
    <t>VA</t>
    <phoneticPr fontId="2" type="noConversion"/>
  </si>
  <si>
    <t>WA</t>
    <phoneticPr fontId="2" type="noConversion"/>
  </si>
  <si>
    <t>WV</t>
    <phoneticPr fontId="2" type="noConversion"/>
  </si>
  <si>
    <t>WI</t>
    <phoneticPr fontId="2" type="noConversion"/>
  </si>
  <si>
    <t>WY</t>
    <phoneticPr fontId="2" type="noConversion"/>
  </si>
  <si>
    <t>AZ</t>
    <phoneticPr fontId="2" type="noConversion"/>
  </si>
  <si>
    <t>AR</t>
    <phoneticPr fontId="2" type="noConversion"/>
  </si>
  <si>
    <t>CO</t>
    <phoneticPr fontId="2" type="noConversion"/>
  </si>
  <si>
    <t>FL</t>
    <phoneticPr fontId="2" type="noConversion"/>
  </si>
  <si>
    <t>GA</t>
    <phoneticPr fontId="2" type="noConversion"/>
  </si>
  <si>
    <t>HI</t>
    <phoneticPr fontId="2" type="noConversion"/>
  </si>
  <si>
    <t>ID</t>
    <phoneticPr fontId="2" type="noConversion"/>
  </si>
  <si>
    <t>IL</t>
    <phoneticPr fontId="2" type="noConversion"/>
  </si>
  <si>
    <t>IN</t>
    <phoneticPr fontId="2" type="noConversion"/>
  </si>
  <si>
    <t>IA</t>
    <phoneticPr fontId="2" type="noConversion"/>
  </si>
  <si>
    <t>KS</t>
    <phoneticPr fontId="2" type="noConversion"/>
  </si>
  <si>
    <t>LA</t>
    <phoneticPr fontId="2" type="noConversion"/>
  </si>
  <si>
    <t>MA</t>
    <phoneticPr fontId="2" type="noConversion"/>
  </si>
  <si>
    <t>MI</t>
    <phoneticPr fontId="2" type="noConversion"/>
  </si>
  <si>
    <t>MN</t>
    <phoneticPr fontId="2" type="noConversion"/>
  </si>
  <si>
    <t>NE</t>
    <phoneticPr fontId="2" type="noConversion"/>
  </si>
  <si>
    <t>NV</t>
    <phoneticPr fontId="2" type="noConversion"/>
  </si>
  <si>
    <t>NH</t>
    <phoneticPr fontId="2" type="noConversion"/>
  </si>
  <si>
    <t>NJ</t>
    <phoneticPr fontId="2" type="noConversion"/>
  </si>
  <si>
    <t>NY</t>
    <phoneticPr fontId="2" type="noConversion"/>
  </si>
  <si>
    <t>NC</t>
    <phoneticPr fontId="2" type="noConversion"/>
  </si>
  <si>
    <t>ND</t>
    <phoneticPr fontId="2" type="noConversion"/>
  </si>
  <si>
    <t>OH</t>
    <phoneticPr fontId="2" type="noConversion"/>
  </si>
  <si>
    <t>OK</t>
    <phoneticPr fontId="2" type="noConversion"/>
  </si>
  <si>
    <t>OR</t>
    <phoneticPr fontId="2" type="noConversion"/>
  </si>
  <si>
    <t>PA</t>
    <phoneticPr fontId="2" type="noConversion"/>
  </si>
  <si>
    <t>RI</t>
    <phoneticPr fontId="2" type="noConversion"/>
  </si>
  <si>
    <t>SC</t>
    <phoneticPr fontId="2" type="noConversion"/>
  </si>
  <si>
    <t>SD</t>
    <phoneticPr fontId="2" type="noConversion"/>
  </si>
  <si>
    <t>TN</t>
    <phoneticPr fontId="2" type="noConversion"/>
  </si>
  <si>
    <t>TX</t>
    <phoneticPr fontId="2" type="noConversion"/>
  </si>
  <si>
    <t>UT</t>
    <phoneticPr fontId="2" type="noConversion"/>
  </si>
  <si>
    <t>VT</t>
    <phoneticPr fontId="2" type="noConversion"/>
  </si>
  <si>
    <t>VA</t>
    <phoneticPr fontId="2" type="noConversion"/>
  </si>
  <si>
    <t>WA</t>
    <phoneticPr fontId="2" type="noConversion"/>
  </si>
  <si>
    <t>WV</t>
    <phoneticPr fontId="2" type="noConversion"/>
  </si>
  <si>
    <t>WI</t>
    <phoneticPr fontId="2" type="noConversion"/>
  </si>
  <si>
    <t>WY</t>
    <phoneticPr fontId="2" type="noConversion"/>
  </si>
  <si>
    <t>AR</t>
    <phoneticPr fontId="2" type="noConversion"/>
  </si>
  <si>
    <t>CA</t>
    <phoneticPr fontId="2" type="noConversion"/>
  </si>
  <si>
    <t>CO</t>
    <phoneticPr fontId="2" type="noConversion"/>
  </si>
  <si>
    <t>FL</t>
    <phoneticPr fontId="2" type="noConversion"/>
  </si>
  <si>
    <t>IN</t>
    <phoneticPr fontId="2" type="noConversion"/>
  </si>
  <si>
    <t>KY</t>
    <phoneticPr fontId="2" type="noConversion"/>
  </si>
  <si>
    <t>ME</t>
    <phoneticPr fontId="2" type="noConversion"/>
  </si>
  <si>
    <t>MD</t>
    <phoneticPr fontId="2" type="noConversion"/>
  </si>
  <si>
    <t>MI</t>
    <phoneticPr fontId="2" type="noConversion"/>
  </si>
  <si>
    <t>MO</t>
    <phoneticPr fontId="2" type="noConversion"/>
  </si>
  <si>
    <t>NY</t>
    <phoneticPr fontId="2" type="noConversion"/>
  </si>
  <si>
    <t>OH</t>
    <phoneticPr fontId="2" type="noConversion"/>
  </si>
  <si>
    <t>OK</t>
    <phoneticPr fontId="2" type="noConversion"/>
  </si>
  <si>
    <t>PA</t>
    <phoneticPr fontId="2" type="noConversion"/>
  </si>
  <si>
    <t>RI</t>
    <phoneticPr fontId="2" type="noConversion"/>
  </si>
  <si>
    <t>AL</t>
    <phoneticPr fontId="2" type="noConversion"/>
  </si>
  <si>
    <t>intergovernmental revenue</t>
    <phoneticPr fontId="2" type="noConversion"/>
  </si>
  <si>
    <t>total revenue</t>
    <phoneticPr fontId="2" type="noConversion"/>
  </si>
  <si>
    <t>total expenditure</t>
    <phoneticPr fontId="2" type="noConversion"/>
  </si>
  <si>
    <t>police protection</t>
    <phoneticPr fontId="2" type="noConversion"/>
  </si>
  <si>
    <t>AK</t>
    <phoneticPr fontId="2" type="noConversion"/>
  </si>
  <si>
    <t>AZ</t>
    <phoneticPr fontId="2" type="noConversion"/>
  </si>
  <si>
    <t>AR</t>
    <phoneticPr fontId="2" type="noConversion"/>
  </si>
  <si>
    <t>CA</t>
    <phoneticPr fontId="2" type="noConversion"/>
  </si>
  <si>
    <t>CO</t>
    <phoneticPr fontId="2" type="noConversion"/>
  </si>
  <si>
    <t>CT</t>
    <phoneticPr fontId="2" type="noConversion"/>
  </si>
  <si>
    <t>DE</t>
    <phoneticPr fontId="2" type="noConversion"/>
  </si>
  <si>
    <t>FL</t>
    <phoneticPr fontId="2" type="noConversion"/>
  </si>
  <si>
    <t>GA</t>
    <phoneticPr fontId="2" type="noConversion"/>
  </si>
  <si>
    <t>HI</t>
    <phoneticPr fontId="2" type="noConversion"/>
  </si>
  <si>
    <t>ID</t>
    <phoneticPr fontId="2" type="noConversion"/>
  </si>
  <si>
    <t>IL</t>
    <phoneticPr fontId="2" type="noConversion"/>
  </si>
  <si>
    <t>IN</t>
    <phoneticPr fontId="2" type="noConversion"/>
  </si>
  <si>
    <t>IA</t>
    <phoneticPr fontId="2" type="noConversion"/>
  </si>
  <si>
    <t>KS</t>
    <phoneticPr fontId="2" type="noConversion"/>
  </si>
  <si>
    <t>KY</t>
    <phoneticPr fontId="2" type="noConversion"/>
  </si>
  <si>
    <t>LA</t>
    <phoneticPr fontId="2" type="noConversion"/>
  </si>
  <si>
    <t>ME</t>
    <phoneticPr fontId="2" type="noConversion"/>
  </si>
  <si>
    <t>MD</t>
    <phoneticPr fontId="2" type="noConversion"/>
  </si>
  <si>
    <t>MA</t>
    <phoneticPr fontId="2" type="noConversion"/>
  </si>
  <si>
    <t>MA</t>
    <phoneticPr fontId="2" type="noConversion"/>
  </si>
  <si>
    <t>MI</t>
    <phoneticPr fontId="2" type="noConversion"/>
  </si>
  <si>
    <t>MN</t>
    <phoneticPr fontId="2" type="noConversion"/>
  </si>
  <si>
    <t>MS</t>
    <phoneticPr fontId="2" type="noConversion"/>
  </si>
  <si>
    <t>MO</t>
    <phoneticPr fontId="2" type="noConversion"/>
  </si>
  <si>
    <t>MT</t>
    <phoneticPr fontId="2" type="noConversion"/>
  </si>
  <si>
    <t>NE</t>
    <phoneticPr fontId="2" type="noConversion"/>
  </si>
  <si>
    <t>NV</t>
    <phoneticPr fontId="2" type="noConversion"/>
  </si>
  <si>
    <t>NH</t>
    <phoneticPr fontId="2" type="noConversion"/>
  </si>
  <si>
    <t>NJ</t>
    <phoneticPr fontId="2" type="noConversion"/>
  </si>
  <si>
    <t>NM</t>
    <phoneticPr fontId="2" type="noConversion"/>
  </si>
  <si>
    <t>NY</t>
    <phoneticPr fontId="2" type="noConversion"/>
  </si>
  <si>
    <t>NC</t>
    <phoneticPr fontId="2" type="noConversion"/>
  </si>
  <si>
    <t>ND</t>
    <phoneticPr fontId="2" type="noConversion"/>
  </si>
  <si>
    <t>OH</t>
    <phoneticPr fontId="2" type="noConversion"/>
  </si>
  <si>
    <t>OK</t>
    <phoneticPr fontId="2" type="noConversion"/>
  </si>
  <si>
    <t>OR</t>
    <phoneticPr fontId="2" type="noConversion"/>
  </si>
  <si>
    <t>PA</t>
    <phoneticPr fontId="2" type="noConversion"/>
  </si>
  <si>
    <t>RI</t>
    <phoneticPr fontId="2" type="noConversion"/>
  </si>
  <si>
    <t>SC</t>
    <phoneticPr fontId="2" type="noConversion"/>
  </si>
  <si>
    <t>SD</t>
    <phoneticPr fontId="2" type="noConversion"/>
  </si>
  <si>
    <t>TX</t>
    <phoneticPr fontId="2" type="noConversion"/>
  </si>
  <si>
    <t>UT</t>
    <phoneticPr fontId="2" type="noConversion"/>
  </si>
  <si>
    <t>UT</t>
    <phoneticPr fontId="2" type="noConversion"/>
  </si>
  <si>
    <t>VT</t>
    <phoneticPr fontId="2" type="noConversion"/>
  </si>
  <si>
    <t>ND</t>
    <phoneticPr fontId="2" type="noConversion"/>
  </si>
  <si>
    <t>OH</t>
    <phoneticPr fontId="2" type="noConversion"/>
  </si>
  <si>
    <t>OK</t>
    <phoneticPr fontId="2" type="noConversion"/>
  </si>
  <si>
    <t>PA</t>
    <phoneticPr fontId="2" type="noConversion"/>
  </si>
  <si>
    <t>UT</t>
    <phoneticPr fontId="2" type="noConversion"/>
  </si>
  <si>
    <t>VT</t>
    <phoneticPr fontId="2" type="noConversion"/>
  </si>
  <si>
    <t>WA</t>
    <phoneticPr fontId="2" type="noConversion"/>
  </si>
  <si>
    <t>WI</t>
    <phoneticPr fontId="2" type="noConversion"/>
  </si>
  <si>
    <t>WY</t>
    <phoneticPr fontId="2" type="noConversion"/>
  </si>
  <si>
    <t>AR</t>
    <phoneticPr fontId="2" type="noConversion"/>
  </si>
  <si>
    <t>FL</t>
    <phoneticPr fontId="2" type="noConversion"/>
  </si>
  <si>
    <t>GA</t>
    <phoneticPr fontId="2" type="noConversion"/>
  </si>
  <si>
    <t>ID</t>
    <phoneticPr fontId="2" type="noConversion"/>
  </si>
  <si>
    <t>IN</t>
    <phoneticPr fontId="2" type="noConversion"/>
  </si>
  <si>
    <t>KS</t>
    <phoneticPr fontId="2" type="noConversion"/>
  </si>
  <si>
    <t>LA</t>
    <phoneticPr fontId="2" type="noConversion"/>
  </si>
  <si>
    <t>MA</t>
    <phoneticPr fontId="2" type="noConversion"/>
  </si>
  <si>
    <t>MS</t>
    <phoneticPr fontId="2" type="noConversion"/>
  </si>
  <si>
    <t>NE</t>
    <phoneticPr fontId="2" type="noConversion"/>
  </si>
  <si>
    <t>NV</t>
    <phoneticPr fontId="2" type="noConversion"/>
  </si>
  <si>
    <t>NM</t>
    <phoneticPr fontId="2" type="noConversion"/>
  </si>
  <si>
    <t>NY</t>
    <phoneticPr fontId="2" type="noConversion"/>
  </si>
  <si>
    <t>RI</t>
    <phoneticPr fontId="2" type="noConversion"/>
  </si>
  <si>
    <t>TN</t>
    <phoneticPr fontId="2" type="noConversion"/>
  </si>
  <si>
    <t>TX</t>
    <phoneticPr fontId="2" type="noConversion"/>
  </si>
  <si>
    <t>UT</t>
    <phoneticPr fontId="2" type="noConversion"/>
  </si>
  <si>
    <t>AK</t>
    <phoneticPr fontId="2" type="noConversion"/>
  </si>
  <si>
    <t>AZ</t>
    <phoneticPr fontId="2" type="noConversion"/>
  </si>
  <si>
    <t>CA</t>
    <phoneticPr fontId="2" type="noConversion"/>
  </si>
  <si>
    <t>CT</t>
    <phoneticPr fontId="2" type="noConversion"/>
  </si>
  <si>
    <t>DE</t>
    <phoneticPr fontId="2" type="noConversion"/>
  </si>
  <si>
    <t>GA</t>
    <phoneticPr fontId="2" type="noConversion"/>
  </si>
  <si>
    <t>HI</t>
    <phoneticPr fontId="2" type="noConversion"/>
  </si>
  <si>
    <t>ID</t>
    <phoneticPr fontId="2" type="noConversion"/>
  </si>
  <si>
    <t>MN</t>
    <phoneticPr fontId="2" type="noConversion"/>
  </si>
  <si>
    <t>MS</t>
    <phoneticPr fontId="2" type="noConversion"/>
  </si>
  <si>
    <t>MO</t>
    <phoneticPr fontId="2" type="noConversion"/>
  </si>
  <si>
    <t>MT</t>
    <phoneticPr fontId="2" type="noConversion"/>
  </si>
  <si>
    <t>NE</t>
    <phoneticPr fontId="2" type="noConversion"/>
  </si>
  <si>
    <t>NV</t>
    <phoneticPr fontId="2" type="noConversion"/>
  </si>
  <si>
    <t>NH</t>
    <phoneticPr fontId="2" type="noConversion"/>
  </si>
  <si>
    <t>NJ</t>
    <phoneticPr fontId="2" type="noConversion"/>
  </si>
  <si>
    <t>NM</t>
    <phoneticPr fontId="2" type="noConversion"/>
  </si>
  <si>
    <t>NY</t>
    <phoneticPr fontId="2" type="noConversion"/>
  </si>
  <si>
    <t>NC</t>
    <phoneticPr fontId="2" type="noConversion"/>
  </si>
  <si>
    <t>TX</t>
  </si>
  <si>
    <t>UT</t>
  </si>
  <si>
    <t>VT</t>
  </si>
  <si>
    <t>VA</t>
  </si>
  <si>
    <t>WA</t>
  </si>
  <si>
    <t>WV</t>
  </si>
  <si>
    <t>WI</t>
  </si>
  <si>
    <t>WY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</si>
  <si>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</si>
  <si>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</si>
  <si>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</si>
  <si>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</si>
  <si>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</si>
  <si>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</si>
  <si>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</si>
  <si>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</si>
  <si>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</si>
  <si>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</si>
  <si>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</si>
  <si>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</si>
  <si>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</si>
  <si>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</si>
  <si>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</si>
  <si>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</si>
  <si>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</si>
  <si>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</si>
  <si>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</si>
  <si>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</si>
  <si>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</si>
  <si>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</si>
  <si>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</si>
  <si>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</si>
  <si>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</si>
  <si>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</si>
  <si>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</si>
  <si>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</si>
  <si>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</si>
  <si>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</si>
  <si>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</si>
  <si>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</si>
  <si>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</si>
  <si>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</si>
  <si>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</si>
  <si>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</si>
  <si>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</si>
  <si>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</si>
  <si>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</si>
  <si>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</si>
  <si>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</si>
  <si>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OR</t>
    <phoneticPr fontId="2" type="noConversion"/>
  </si>
  <si>
    <t>PA</t>
    <phoneticPr fontId="2" type="noConversion"/>
  </si>
  <si>
    <t>RI</t>
    <phoneticPr fontId="2" type="noConversion"/>
  </si>
  <si>
    <t>SC</t>
    <phoneticPr fontId="2" type="noConversion"/>
  </si>
  <si>
    <t>SD</t>
    <phoneticPr fontId="2" type="noConversion"/>
  </si>
  <si>
    <t>TN</t>
    <phoneticPr fontId="2" type="noConversion"/>
  </si>
  <si>
    <t>TX</t>
    <phoneticPr fontId="2" type="noConversion"/>
  </si>
  <si>
    <t>UT</t>
    <phoneticPr fontId="2" type="noConversion"/>
  </si>
  <si>
    <t>VT</t>
    <phoneticPr fontId="2" type="noConversion"/>
  </si>
  <si>
    <t>VA</t>
    <phoneticPr fontId="2" type="noConversion"/>
  </si>
  <si>
    <t>WA</t>
    <phoneticPr fontId="2" type="noConversion"/>
  </si>
  <si>
    <t>WV</t>
    <phoneticPr fontId="2" type="noConversion"/>
  </si>
  <si>
    <t>WI</t>
    <phoneticPr fontId="2" type="noConversion"/>
  </si>
  <si>
    <t>WY</t>
    <phoneticPr fontId="2" type="noConversion"/>
  </si>
  <si>
    <t>AL</t>
    <phoneticPr fontId="2" type="noConversion"/>
  </si>
  <si>
    <t>AK</t>
    <phoneticPr fontId="2" type="noConversion"/>
  </si>
  <si>
    <t>AZ</t>
    <phoneticPr fontId="2" type="noConversion"/>
  </si>
  <si>
    <t>AR</t>
    <phoneticPr fontId="2" type="noConversion"/>
  </si>
  <si>
    <t>CA</t>
    <phoneticPr fontId="2" type="noConversion"/>
  </si>
  <si>
    <t>CO</t>
    <phoneticPr fontId="2" type="noConversion"/>
  </si>
  <si>
    <t>CT</t>
    <phoneticPr fontId="2" type="noConversion"/>
  </si>
  <si>
    <t>DE</t>
    <phoneticPr fontId="2" type="noConversion"/>
  </si>
  <si>
    <t>FL</t>
    <phoneticPr fontId="2" type="noConversion"/>
  </si>
  <si>
    <t>GA</t>
    <phoneticPr fontId="2" type="noConversion"/>
  </si>
  <si>
    <t>HI</t>
    <phoneticPr fontId="2" type="noConversion"/>
  </si>
  <si>
    <t>ID</t>
    <phoneticPr fontId="2" type="noConversion"/>
  </si>
  <si>
    <t>IL</t>
    <phoneticPr fontId="2" type="noConversion"/>
  </si>
  <si>
    <t>IN</t>
    <phoneticPr fontId="2" type="noConversion"/>
  </si>
  <si>
    <t>IA</t>
    <phoneticPr fontId="2" type="noConversion"/>
  </si>
  <si>
    <t>KS</t>
    <phoneticPr fontId="2" type="noConversion"/>
  </si>
  <si>
    <t>KY</t>
    <phoneticPr fontId="2" type="noConversion"/>
  </si>
  <si>
    <t>LA</t>
    <phoneticPr fontId="2" type="noConversion"/>
  </si>
  <si>
    <t>ME</t>
    <phoneticPr fontId="2" type="noConversion"/>
  </si>
  <si>
    <t>MD</t>
    <phoneticPr fontId="2" type="noConversion"/>
  </si>
  <si>
    <t>MA</t>
    <phoneticPr fontId="2" type="noConversion"/>
  </si>
  <si>
    <t>MI</t>
    <phoneticPr fontId="2" type="noConversion"/>
  </si>
  <si>
    <t>MN</t>
    <phoneticPr fontId="2" type="noConversion"/>
  </si>
  <si>
    <t>MS</t>
    <phoneticPr fontId="2" type="noConversion"/>
  </si>
  <si>
    <t>MO</t>
    <phoneticPr fontId="2" type="noConversion"/>
  </si>
  <si>
    <t>MT</t>
    <phoneticPr fontId="2" type="noConversion"/>
  </si>
  <si>
    <t>NE</t>
    <phoneticPr fontId="2" type="noConversion"/>
  </si>
  <si>
    <t>NV</t>
    <phoneticPr fontId="2" type="noConversion"/>
  </si>
  <si>
    <t>NH</t>
    <phoneticPr fontId="2" type="noConversion"/>
  </si>
  <si>
    <t>NJ</t>
    <phoneticPr fontId="2" type="noConversion"/>
  </si>
  <si>
    <t>NM</t>
    <phoneticPr fontId="2" type="noConversion"/>
  </si>
  <si>
    <t>NY</t>
    <phoneticPr fontId="2" type="noConversion"/>
  </si>
  <si>
    <t>NC</t>
    <phoneticPr fontId="2" type="noConversion"/>
  </si>
  <si>
    <t>ND</t>
    <phoneticPr fontId="2" type="noConversion"/>
  </si>
  <si>
    <t xml:space="preserve">LA </t>
  </si>
  <si>
    <t>NV`</t>
  </si>
  <si>
    <t xml:space="preserve">AK </t>
  </si>
  <si>
    <t xml:space="preserve">  </t>
  </si>
  <si>
    <t xml:space="preserve">IN </t>
  </si>
  <si>
    <t>total public safety expenditure</t>
  </si>
  <si>
    <t>Total Corrections Expenditures</t>
  </si>
  <si>
    <t>Total Judicial Expenditures</t>
  </si>
  <si>
    <t>Total Legislative Expenditure</t>
  </si>
  <si>
    <t>Prison pop</t>
  </si>
  <si>
    <t>IGR from fed annual % change</t>
  </si>
  <si>
    <t>IGR from fed / total revenue</t>
  </si>
  <si>
    <t>total public safety expenditure / total expenditure</t>
  </si>
  <si>
    <t>total corrections expenditures / total expenditures</t>
  </si>
  <si>
    <t>Pris pop avg source</t>
  </si>
  <si>
    <t>contrasting sources</t>
  </si>
  <si>
    <t>IGR / total revenue</t>
  </si>
  <si>
    <t>Intergovernmental Revenue annual % change</t>
  </si>
  <si>
    <t>total corrections expenditures / total public safety expenditure</t>
  </si>
  <si>
    <t xml:space="preserve">constr Prison pop </t>
  </si>
  <si>
    <t>const prison pop / general population</t>
  </si>
  <si>
    <t>census population</t>
  </si>
  <si>
    <t>pop 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</si>
</sst>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11" x14ac:knownFonts="1">
    <font>
      <sz val="10"/>
      <name val="Verdana"/>
    </font>
    <font>
      <sz val="10"/>
      <name val="Verdana"/>
    </font>
    <font>
      <sz val="8"/>
      <name val="Verdana"/>
    </font>
    <font>
      <sz val="10"/>
      <color indexed="8"/>
      <name val="SansSerif"/>
    </font>
    <font>
      <u/>
      <sz val="10"/>
      <color indexed="12"/>
      <name val="Verdana"/>
    </font>
    <font>
      <u/>
      <sz val="10"/>
      <color indexed="2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000000"/>
      <name val="Verdana"/>
    </font>
    <font>
      <sz val="12"/>
      <color rgb="FF000000"/>
      <name val="Verdana"/>
    </font>
    <font>
      <sz val="10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540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1" fontId="0" fillId="0" borderId="0" xfId="0" applyNumberFormat="1"/>
    <xf numFmtId="0" fontId="0" fillId="0" borderId="0" xfId="0" applyFill="1"/>
    <xf numFmtId="3" fontId="0" fillId="0" borderId="0" xfId="1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3" fillId="2" borderId="0" xfId="0" applyNumberFormat="1" applyFont="1" applyFill="1" applyBorder="1" applyAlignment="1">
      <alignment horizontal="right" vertical="top"/>
    </xf>
    <xf numFmtId="0" fontId="0" fillId="0" borderId="0" xfId="0" applyAlignment="1"/>
    <xf numFmtId="1" fontId="0" fillId="0" borderId="0" xfId="0" applyNumberFormat="1" applyFill="1"/>
    <xf numFmtId="0" fontId="0" fillId="3" borderId="0" xfId="0" applyFill="1"/>
    <xf numFmtId="0" fontId="0" fillId="0" borderId="0" xfId="0" applyFont="1" applyFill="1"/>
    <xf numFmtId="1" fontId="0" fillId="0" borderId="0" xfId="1" applyNumberFormat="1" applyFont="1" applyBorder="1" applyAlignment="1">
      <alignment horizontal="right"/>
    </xf>
    <xf numFmtId="9" fontId="0" fillId="0" borderId="0" xfId="0" applyNumberFormat="1"/>
    <xf numFmtId="10" fontId="0" fillId="0" borderId="0" xfId="0" applyNumberFormat="1"/>
    <xf numFmtId="0" fontId="0" fillId="0" borderId="0" xfId="0" applyFont="1" applyAlignment="1">
      <alignment horizontal="center" wrapText="1"/>
    </xf>
    <xf numFmtId="10" fontId="0" fillId="0" borderId="0" xfId="0" applyNumberFormat="1" applyFill="1"/>
    <xf numFmtId="1" fontId="0" fillId="0" borderId="0" xfId="0" applyNumberFormat="1" applyFont="1" applyAlignment="1">
      <alignment horizontal="center" wrapText="1"/>
    </xf>
    <xf numFmtId="1" fontId="0" fillId="0" borderId="0" xfId="0" applyNumberFormat="1" applyFont="1"/>
    <xf numFmtId="1" fontId="8" fillId="0" borderId="0" xfId="0" applyNumberFormat="1" applyFont="1"/>
    <xf numFmtId="1" fontId="0" fillId="0" borderId="0" xfId="0" applyNumberFormat="1" applyFont="1" applyFill="1"/>
    <xf numFmtId="1" fontId="9" fillId="0" borderId="0" xfId="0" applyNumberFormat="1" applyFont="1"/>
    <xf numFmtId="0" fontId="0" fillId="0" borderId="0" xfId="0" applyFont="1"/>
    <xf numFmtId="1" fontId="0" fillId="0" borderId="0" xfId="0" applyNumberFormat="1" applyBorder="1" applyAlignment="1">
      <alignment horizontal="right"/>
    </xf>
    <xf numFmtId="1" fontId="3" fillId="2" borderId="0" xfId="0" applyNumberFormat="1" applyFont="1" applyFill="1" applyBorder="1" applyAlignment="1">
      <alignment horizontal="right" vertical="top"/>
    </xf>
    <xf numFmtId="1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0" xfId="1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/>
    <xf numFmtId="9" fontId="0" fillId="0" borderId="0" xfId="0" applyNumberFormat="1" applyFill="1"/>
    <xf numFmtId="3" fontId="10" fillId="0" borderId="0" xfId="0" applyNumberFormat="1" applyFont="1" applyBorder="1" applyAlignment="1" applyProtection="1">
      <alignment horizontal="right"/>
      <protection locked="0"/>
    </xf>
    <xf numFmtId="164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</cellXfs>
  <cellStyles count="154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08"/>
  <sheetViews>
    <sheetView tabSelected="1" topLeftCell="S1" workbookViewId="0">
      <pane xSplit="23100" ySplit="2400" topLeftCell="C1" activePane="bottomLeft"/>
      <selection activeCell="AA4125" sqref="AA4125:AA4207"/>
      <selection pane="topRight" activeCell="U2" sqref="U2"/>
      <selection pane="bottomLeft" activeCell="D140" sqref="D140"/>
      <selection pane="bottomRight" activeCell="C3803" sqref="C3803"/>
    </sheetView>
  </sheetViews>
  <sheetFormatPr baseColWidth="10" defaultRowHeight="13" x14ac:dyDescent="0"/>
  <cols>
    <col min="1" max="1" width="5" bestFit="1" customWidth="1"/>
    <col min="2" max="2" width="3" bestFit="1" customWidth="1"/>
    <col min="3" max="3" width="7.42578125" bestFit="1" customWidth="1"/>
    <col min="4" max="4" width="20.7109375" bestFit="1" customWidth="1"/>
    <col min="5" max="5" width="20.7109375" customWidth="1"/>
    <col min="7" max="7" width="16.140625" customWidth="1"/>
    <col min="8" max="8" width="11.7109375" bestFit="1" customWidth="1"/>
    <col min="9" max="10" width="14" customWidth="1"/>
    <col min="11" max="11" width="13.42578125" bestFit="1" customWidth="1"/>
    <col min="12" max="13" width="13.42578125" customWidth="1"/>
    <col min="14" max="14" width="14" customWidth="1"/>
    <col min="18" max="18" width="14" customWidth="1"/>
    <col min="24" max="24" width="10.7109375" style="16"/>
    <col min="26" max="26" width="10.7109375" style="1"/>
  </cols>
  <sheetData>
    <row r="2" spans="1:28" s="13" customFormat="1" ht="68" customHeight="1">
      <c r="D2" s="13" t="s">
        <v>149</v>
      </c>
      <c r="E2" s="13" t="s">
        <v>357</v>
      </c>
      <c r="F2" s="13" t="s">
        <v>6</v>
      </c>
      <c r="G2" s="13" t="s">
        <v>350</v>
      </c>
      <c r="H2" s="13" t="s">
        <v>150</v>
      </c>
      <c r="I2" s="13" t="s">
        <v>351</v>
      </c>
      <c r="J2" s="13" t="s">
        <v>356</v>
      </c>
      <c r="K2" s="13" t="s">
        <v>151</v>
      </c>
      <c r="L2" s="13" t="s">
        <v>345</v>
      </c>
      <c r="M2" s="13" t="s">
        <v>352</v>
      </c>
      <c r="N2" s="13" t="s">
        <v>152</v>
      </c>
      <c r="O2" s="13" t="s">
        <v>346</v>
      </c>
      <c r="P2" s="13" t="s">
        <v>353</v>
      </c>
      <c r="Q2" s="13" t="s">
        <v>358</v>
      </c>
      <c r="R2" s="13" t="s">
        <v>347</v>
      </c>
      <c r="S2" s="13" t="s">
        <v>348</v>
      </c>
      <c r="T2" s="13" t="s">
        <v>8</v>
      </c>
      <c r="U2" s="13" t="s">
        <v>362</v>
      </c>
      <c r="V2" s="13" t="s">
        <v>361</v>
      </c>
      <c r="W2" s="13" t="s">
        <v>9</v>
      </c>
      <c r="X2" s="15" t="s">
        <v>349</v>
      </c>
      <c r="Y2" s="13" t="s">
        <v>355</v>
      </c>
      <c r="Z2" s="15" t="s">
        <v>354</v>
      </c>
      <c r="AA2" s="13" t="s">
        <v>359</v>
      </c>
      <c r="AB2" s="13" t="s">
        <v>360</v>
      </c>
    </row>
    <row r="4" spans="1:28">
      <c r="A4">
        <v>1</v>
      </c>
      <c r="B4" t="s">
        <v>251</v>
      </c>
      <c r="C4">
        <v>1880</v>
      </c>
      <c r="X4" s="16">
        <v>387</v>
      </c>
      <c r="Z4" s="16">
        <v>387</v>
      </c>
      <c r="AA4" s="16">
        <v>387</v>
      </c>
    </row>
    <row r="5" spans="1:28">
      <c r="A5">
        <v>1</v>
      </c>
      <c r="B5" t="s">
        <v>251</v>
      </c>
      <c r="C5">
        <v>1890</v>
      </c>
      <c r="X5" s="16">
        <v>1086</v>
      </c>
      <c r="Z5" s="16">
        <v>1086</v>
      </c>
      <c r="AA5" s="16">
        <v>1086</v>
      </c>
    </row>
    <row r="6" spans="1:28">
      <c r="A6">
        <v>1</v>
      </c>
      <c r="B6" t="s">
        <v>251</v>
      </c>
      <c r="C6">
        <v>1904</v>
      </c>
      <c r="U6" s="30">
        <v>1978</v>
      </c>
      <c r="V6">
        <f>(U6*1000)</f>
        <v>1978000</v>
      </c>
      <c r="X6" s="16">
        <v>1890</v>
      </c>
      <c r="Z6" s="16">
        <v>1890</v>
      </c>
      <c r="AA6" s="16">
        <v>1890</v>
      </c>
      <c r="AB6" s="27"/>
    </row>
    <row r="7" spans="1:28">
      <c r="A7">
        <v>1</v>
      </c>
      <c r="B7" t="s">
        <v>251</v>
      </c>
      <c r="C7">
        <v>1910</v>
      </c>
      <c r="U7" s="30">
        <v>2150</v>
      </c>
      <c r="V7">
        <f t="shared" ref="V7:V75" si="0">(U7*1000)</f>
        <v>2150000</v>
      </c>
      <c r="X7" s="16">
        <v>3381</v>
      </c>
      <c r="Z7" s="16">
        <v>3381</v>
      </c>
      <c r="AA7" s="16">
        <v>3381</v>
      </c>
    </row>
    <row r="8" spans="1:28">
      <c r="A8">
        <v>1</v>
      </c>
      <c r="B8" t="s">
        <v>251</v>
      </c>
      <c r="C8">
        <v>1923</v>
      </c>
      <c r="U8" s="30">
        <v>2464</v>
      </c>
      <c r="V8">
        <f t="shared" si="0"/>
        <v>2464000</v>
      </c>
      <c r="X8" s="16">
        <v>3169</v>
      </c>
      <c r="Z8" s="16">
        <v>3169</v>
      </c>
      <c r="AA8" s="16">
        <v>3169</v>
      </c>
    </row>
    <row r="9" spans="1:28">
      <c r="A9">
        <v>1</v>
      </c>
      <c r="B9" t="s">
        <v>251</v>
      </c>
      <c r="C9">
        <v>1930</v>
      </c>
      <c r="U9" s="30">
        <v>2647</v>
      </c>
      <c r="V9">
        <f t="shared" si="0"/>
        <v>2647000</v>
      </c>
      <c r="AA9" s="16">
        <v>4807</v>
      </c>
    </row>
    <row r="10" spans="1:28">
      <c r="A10">
        <v>1</v>
      </c>
      <c r="B10" t="s">
        <v>251</v>
      </c>
      <c r="C10">
        <v>1940</v>
      </c>
      <c r="U10" s="30">
        <v>2845</v>
      </c>
      <c r="V10">
        <f t="shared" si="0"/>
        <v>2845000</v>
      </c>
      <c r="X10" s="16">
        <v>6446</v>
      </c>
      <c r="Z10" s="16">
        <v>6446</v>
      </c>
      <c r="AA10" s="16">
        <v>6446</v>
      </c>
    </row>
    <row r="11" spans="1:28">
      <c r="A11">
        <v>1</v>
      </c>
      <c r="B11" t="s">
        <v>251</v>
      </c>
      <c r="C11">
        <v>1941</v>
      </c>
      <c r="U11" s="30">
        <v>2902</v>
      </c>
      <c r="V11">
        <f t="shared" si="0"/>
        <v>2902000</v>
      </c>
      <c r="Z11" s="16"/>
      <c r="AA11" s="16">
        <f>AA10-(AA10-AA12)/2</f>
        <v>6282</v>
      </c>
    </row>
    <row r="12" spans="1:28">
      <c r="A12">
        <v>1</v>
      </c>
      <c r="B12" t="s">
        <v>251</v>
      </c>
      <c r="C12">
        <v>1942</v>
      </c>
      <c r="D12" s="1">
        <v>11839</v>
      </c>
      <c r="E12" s="1"/>
      <c r="F12" s="1">
        <v>11587</v>
      </c>
      <c r="G12" s="1"/>
      <c r="H12">
        <v>95580</v>
      </c>
      <c r="I12" s="12">
        <f t="shared" ref="I12:I47" si="1">(F12/H12)</f>
        <v>0.12122829043732998</v>
      </c>
      <c r="J12" s="12">
        <f>(D12/H12)</f>
        <v>0.12386482527725466</v>
      </c>
      <c r="K12" s="1">
        <v>77296</v>
      </c>
      <c r="L12">
        <v>2696</v>
      </c>
      <c r="M12" s="12">
        <f>(L12/K12)</f>
        <v>3.4878907058580003E-2</v>
      </c>
      <c r="T12">
        <v>2941</v>
      </c>
      <c r="U12" s="30">
        <v>2941</v>
      </c>
      <c r="V12">
        <f t="shared" si="0"/>
        <v>2941000</v>
      </c>
      <c r="W12">
        <v>1520</v>
      </c>
      <c r="AA12" s="16">
        <v>6118</v>
      </c>
      <c r="AB12" s="27"/>
    </row>
    <row r="13" spans="1:28">
      <c r="A13">
        <v>1</v>
      </c>
      <c r="B13" t="s">
        <v>251</v>
      </c>
      <c r="C13">
        <v>1943</v>
      </c>
      <c r="D13" s="1"/>
      <c r="E13" s="1"/>
      <c r="F13" s="1"/>
      <c r="G13" s="1"/>
      <c r="I13" s="12"/>
      <c r="J13" s="12"/>
      <c r="K13" s="1"/>
      <c r="M13" s="12"/>
      <c r="U13" s="30">
        <v>2902</v>
      </c>
      <c r="V13">
        <f t="shared" si="0"/>
        <v>2902000</v>
      </c>
      <c r="AA13" s="16">
        <f>AA12-(AA12-AA14)/2</f>
        <v>5954</v>
      </c>
      <c r="AB13" s="27"/>
    </row>
    <row r="14" spans="1:28">
      <c r="A14">
        <v>1</v>
      </c>
      <c r="B14" t="s">
        <v>251</v>
      </c>
      <c r="C14">
        <v>1944</v>
      </c>
      <c r="D14" s="1">
        <v>14948</v>
      </c>
      <c r="E14" s="12">
        <f>(D14-D12)/(D12)</f>
        <v>0.26260663907424614</v>
      </c>
      <c r="F14" s="1">
        <v>14614</v>
      </c>
      <c r="G14" s="11">
        <f>(F14-F12)/(F12)</f>
        <v>0.26124104599982739</v>
      </c>
      <c r="H14">
        <v>124818</v>
      </c>
      <c r="I14" s="12">
        <f t="shared" si="1"/>
        <v>0.11708247207934754</v>
      </c>
      <c r="J14" s="12">
        <f t="shared" ref="J14:J80" si="2">(D14/H14)</f>
        <v>0.11975836818407601</v>
      </c>
      <c r="K14" s="1">
        <v>89887</v>
      </c>
      <c r="L14">
        <v>2832</v>
      </c>
      <c r="M14" s="12">
        <f t="shared" ref="M14:M78" si="3">(L14/K14)</f>
        <v>3.1506224481849435E-2</v>
      </c>
      <c r="T14">
        <v>2802</v>
      </c>
      <c r="U14" s="30">
        <v>2802</v>
      </c>
      <c r="V14">
        <f t="shared" si="0"/>
        <v>2802000</v>
      </c>
      <c r="W14">
        <v>2058</v>
      </c>
      <c r="AA14" s="16">
        <v>5790</v>
      </c>
      <c r="AB14" s="27"/>
    </row>
    <row r="15" spans="1:28">
      <c r="A15">
        <v>1</v>
      </c>
      <c r="B15" t="s">
        <v>251</v>
      </c>
      <c r="C15">
        <v>1945</v>
      </c>
      <c r="D15" s="1"/>
      <c r="E15" s="12"/>
      <c r="F15" s="1"/>
      <c r="G15" s="11"/>
      <c r="I15" s="12"/>
      <c r="J15" s="12"/>
      <c r="K15" s="1"/>
      <c r="M15" s="12"/>
      <c r="U15" s="30">
        <v>2775</v>
      </c>
      <c r="V15">
        <f t="shared" si="0"/>
        <v>2775000</v>
      </c>
      <c r="AA15" s="16">
        <f>AA14-(AA14-AA16)/2</f>
        <v>5626</v>
      </c>
      <c r="AB15" s="27"/>
    </row>
    <row r="16" spans="1:28">
      <c r="A16">
        <v>1</v>
      </c>
      <c r="B16" t="s">
        <v>251</v>
      </c>
      <c r="C16">
        <v>1946</v>
      </c>
      <c r="D16" s="1">
        <v>13249</v>
      </c>
      <c r="E16" s="12">
        <f>(D16-D14)/(D14)</f>
        <v>-0.11366069039336366</v>
      </c>
      <c r="F16" s="1">
        <v>12546</v>
      </c>
      <c r="G16" s="11">
        <f>(F16-F14)/(F14)</f>
        <v>-0.14150814287669358</v>
      </c>
      <c r="H16">
        <v>137816</v>
      </c>
      <c r="I16" s="12">
        <f t="shared" si="1"/>
        <v>9.1034422708538926E-2</v>
      </c>
      <c r="J16" s="12">
        <f t="shared" si="2"/>
        <v>9.6135426946073022E-2</v>
      </c>
      <c r="K16" s="1">
        <v>112520</v>
      </c>
      <c r="L16">
        <v>3240</v>
      </c>
      <c r="M16" s="12">
        <f t="shared" si="3"/>
        <v>2.8794880910060435E-2</v>
      </c>
      <c r="T16">
        <v>2911</v>
      </c>
      <c r="U16" s="30">
        <v>2911</v>
      </c>
      <c r="V16">
        <f t="shared" si="0"/>
        <v>2911000</v>
      </c>
      <c r="W16">
        <v>2176</v>
      </c>
      <c r="AA16" s="16">
        <v>5462</v>
      </c>
      <c r="AB16" s="27"/>
    </row>
    <row r="17" spans="1:28">
      <c r="A17">
        <v>1</v>
      </c>
      <c r="B17" t="s">
        <v>251</v>
      </c>
      <c r="C17">
        <v>1947</v>
      </c>
      <c r="D17" s="1"/>
      <c r="E17" s="12"/>
      <c r="F17" s="1"/>
      <c r="G17" s="11"/>
      <c r="I17" s="12"/>
      <c r="J17" s="12"/>
      <c r="K17" s="1"/>
      <c r="M17" s="12"/>
      <c r="U17" s="30">
        <v>2942</v>
      </c>
      <c r="V17">
        <f t="shared" si="0"/>
        <v>2942000</v>
      </c>
      <c r="AA17" s="16">
        <f>AA16-(AA16-AA18)/2</f>
        <v>5298</v>
      </c>
      <c r="AB17" s="27"/>
    </row>
    <row r="18" spans="1:28">
      <c r="A18">
        <v>1</v>
      </c>
      <c r="B18" t="s">
        <v>251</v>
      </c>
      <c r="C18">
        <v>1948</v>
      </c>
      <c r="D18" s="1">
        <v>35624</v>
      </c>
      <c r="E18" s="12">
        <f>(D18-D16)/(D16)</f>
        <v>1.6888067023926334</v>
      </c>
      <c r="F18" s="1">
        <v>32448</v>
      </c>
      <c r="G18" s="11">
        <f>(F18-F16)/(F16)</f>
        <v>1.5863223338115735</v>
      </c>
      <c r="H18">
        <v>203650</v>
      </c>
      <c r="I18" s="12">
        <f t="shared" si="1"/>
        <v>0.15933218757672477</v>
      </c>
      <c r="J18" s="12">
        <f t="shared" si="2"/>
        <v>0.17492757181438742</v>
      </c>
      <c r="K18" s="1">
        <v>190844</v>
      </c>
      <c r="L18">
        <v>4201</v>
      </c>
      <c r="M18" s="12">
        <f t="shared" si="3"/>
        <v>2.2012743392509065E-2</v>
      </c>
      <c r="T18">
        <v>2969</v>
      </c>
      <c r="U18" s="30">
        <v>2969</v>
      </c>
      <c r="V18">
        <f t="shared" si="0"/>
        <v>2969000</v>
      </c>
      <c r="W18">
        <v>2590</v>
      </c>
      <c r="AA18" s="16">
        <v>5134</v>
      </c>
      <c r="AB18" s="27"/>
    </row>
    <row r="19" spans="1:28">
      <c r="A19">
        <v>1</v>
      </c>
      <c r="B19" t="s">
        <v>251</v>
      </c>
      <c r="C19">
        <v>1949</v>
      </c>
      <c r="D19" s="1"/>
      <c r="E19" s="12"/>
      <c r="F19" s="1"/>
      <c r="G19" s="11"/>
      <c r="I19" s="12"/>
      <c r="J19" s="12"/>
      <c r="K19" s="1"/>
      <c r="M19" s="12"/>
      <c r="U19" s="30">
        <v>3000</v>
      </c>
      <c r="V19">
        <f t="shared" si="0"/>
        <v>3000000</v>
      </c>
      <c r="AA19" s="16">
        <f>AA18-(AA18-AA20)/2</f>
        <v>4968.5</v>
      </c>
      <c r="AB19" s="27"/>
    </row>
    <row r="20" spans="1:28">
      <c r="A20">
        <v>1</v>
      </c>
      <c r="B20" t="s">
        <v>251</v>
      </c>
      <c r="C20">
        <v>1950</v>
      </c>
      <c r="D20" s="1">
        <v>46709</v>
      </c>
      <c r="E20" s="12">
        <f>(D20-D18)/(D18)</f>
        <v>0.31116662923871546</v>
      </c>
      <c r="F20" s="1">
        <v>44296</v>
      </c>
      <c r="G20" s="11">
        <f>(F20-F18)/(F18)</f>
        <v>0.36513806706114399</v>
      </c>
      <c r="H20">
        <v>240650</v>
      </c>
      <c r="I20" s="12">
        <f t="shared" si="1"/>
        <v>0.18406814876376482</v>
      </c>
      <c r="J20" s="12">
        <f t="shared" si="2"/>
        <v>0.19409515894452525</v>
      </c>
      <c r="K20" s="1">
        <v>236178</v>
      </c>
      <c r="L20">
        <v>4363</v>
      </c>
      <c r="M20" s="12">
        <f t="shared" si="3"/>
        <v>1.8473354842534023E-2</v>
      </c>
      <c r="T20">
        <v>3058</v>
      </c>
      <c r="U20" s="30">
        <v>3058</v>
      </c>
      <c r="V20">
        <f t="shared" si="0"/>
        <v>3058000</v>
      </c>
      <c r="W20">
        <v>2763</v>
      </c>
      <c r="X20" s="16">
        <v>4803</v>
      </c>
      <c r="Z20" s="16">
        <v>4803</v>
      </c>
      <c r="AA20" s="16">
        <v>4803</v>
      </c>
      <c r="AB20" s="27"/>
    </row>
    <row r="21" spans="1:28">
      <c r="A21">
        <v>1</v>
      </c>
      <c r="B21" t="s">
        <v>251</v>
      </c>
      <c r="C21">
        <v>1951</v>
      </c>
      <c r="D21" s="1">
        <v>54479</v>
      </c>
      <c r="E21" s="12">
        <f t="shared" ref="E21:E81" si="4">(D21-D20)/(D20)</f>
        <v>0.1663490976043161</v>
      </c>
      <c r="F21" s="1">
        <v>51239</v>
      </c>
      <c r="G21" s="11">
        <f t="shared" ref="G21:G78" si="5">(F21-F20)/(F20)</f>
        <v>0.15674101499006682</v>
      </c>
      <c r="H21">
        <v>245272</v>
      </c>
      <c r="I21" s="12">
        <f t="shared" si="1"/>
        <v>0.2089068462767866</v>
      </c>
      <c r="J21" s="12">
        <f t="shared" si="2"/>
        <v>0.22211667047196582</v>
      </c>
      <c r="K21" s="1">
        <v>247216</v>
      </c>
      <c r="L21">
        <v>3945</v>
      </c>
      <c r="M21" s="12">
        <f t="shared" si="3"/>
        <v>1.5957705002912433E-2</v>
      </c>
      <c r="N21">
        <v>1243</v>
      </c>
      <c r="O21">
        <v>2162</v>
      </c>
      <c r="P21" s="12">
        <f>(O21/K21)</f>
        <v>8.7453886479839493E-3</v>
      </c>
      <c r="Q21" s="12">
        <f>(O21/L21)</f>
        <v>0.54803548795944235</v>
      </c>
      <c r="R21" s="2">
        <v>894</v>
      </c>
      <c r="S21" s="2">
        <v>276</v>
      </c>
      <c r="T21">
        <v>3059</v>
      </c>
      <c r="U21" s="30">
        <v>3059</v>
      </c>
      <c r="V21">
        <f t="shared" si="0"/>
        <v>3059000</v>
      </c>
      <c r="W21">
        <v>3181</v>
      </c>
      <c r="AA21" s="16">
        <v>4875</v>
      </c>
      <c r="AB21" s="27"/>
    </row>
    <row r="22" spans="1:28">
      <c r="A22">
        <v>1</v>
      </c>
      <c r="B22" t="s">
        <v>251</v>
      </c>
      <c r="C22">
        <v>1952</v>
      </c>
      <c r="D22" s="1">
        <v>56877</v>
      </c>
      <c r="E22" s="12">
        <f t="shared" si="4"/>
        <v>4.4016960663741993E-2</v>
      </c>
      <c r="F22" s="1">
        <v>53943</v>
      </c>
      <c r="G22" s="11">
        <f t="shared" si="5"/>
        <v>5.2772302347820994E-2</v>
      </c>
      <c r="H22">
        <v>270246</v>
      </c>
      <c r="I22" s="12">
        <f t="shared" si="1"/>
        <v>0.19960702471081904</v>
      </c>
      <c r="J22" s="12">
        <f t="shared" si="2"/>
        <v>0.2104637996492085</v>
      </c>
      <c r="K22" s="1">
        <v>256397</v>
      </c>
      <c r="L22">
        <v>4146</v>
      </c>
      <c r="M22" s="12">
        <f t="shared" si="3"/>
        <v>1.6170236001201262E-2</v>
      </c>
      <c r="N22">
        <v>1195</v>
      </c>
      <c r="O22">
        <v>2458</v>
      </c>
      <c r="P22" s="12">
        <f t="shared" ref="P22:P85" si="6">(O22/K22)</f>
        <v>9.5866956321641831E-3</v>
      </c>
      <c r="Q22" s="12">
        <f t="shared" ref="Q22:Q78" si="7">(O22/L22)</f>
        <v>0.59286058851905454</v>
      </c>
      <c r="R22" s="2">
        <v>940</v>
      </c>
      <c r="S22" s="2">
        <v>939</v>
      </c>
      <c r="T22">
        <v>3068</v>
      </c>
      <c r="U22" s="30">
        <v>3068</v>
      </c>
      <c r="V22">
        <f t="shared" si="0"/>
        <v>3068000</v>
      </c>
      <c r="W22">
        <v>3380</v>
      </c>
      <c r="AA22" s="16">
        <v>4947</v>
      </c>
      <c r="AB22" s="27"/>
    </row>
    <row r="23" spans="1:28">
      <c r="A23">
        <v>1</v>
      </c>
      <c r="B23" t="s">
        <v>251</v>
      </c>
      <c r="C23">
        <v>1953</v>
      </c>
      <c r="D23" s="1">
        <v>61262</v>
      </c>
      <c r="E23" s="12">
        <f t="shared" si="4"/>
        <v>7.7096190024087061E-2</v>
      </c>
      <c r="F23" s="1">
        <v>56398</v>
      </c>
      <c r="G23" s="11">
        <f t="shared" si="5"/>
        <v>4.5511002354336985E-2</v>
      </c>
      <c r="H23">
        <v>307711</v>
      </c>
      <c r="I23" s="12">
        <f t="shared" si="1"/>
        <v>0.18328236559629002</v>
      </c>
      <c r="J23" s="12">
        <f t="shared" si="2"/>
        <v>0.1990894053186269</v>
      </c>
      <c r="K23" s="1">
        <v>283087</v>
      </c>
      <c r="L23">
        <v>4580</v>
      </c>
      <c r="M23" s="12">
        <f t="shared" si="3"/>
        <v>1.6178771896978666E-2</v>
      </c>
      <c r="N23">
        <v>1784</v>
      </c>
      <c r="O23">
        <v>2407</v>
      </c>
      <c r="P23" s="12">
        <f t="shared" si="6"/>
        <v>8.5026864532811476E-3</v>
      </c>
      <c r="Q23" s="12">
        <f t="shared" si="7"/>
        <v>0.52554585152838429</v>
      </c>
      <c r="R23" s="2">
        <v>1141</v>
      </c>
      <c r="S23" s="2">
        <v>236</v>
      </c>
      <c r="T23">
        <v>3053</v>
      </c>
      <c r="U23" s="30">
        <v>3053</v>
      </c>
      <c r="V23">
        <f t="shared" si="0"/>
        <v>3053000</v>
      </c>
      <c r="W23">
        <v>3528</v>
      </c>
      <c r="AA23" s="16">
        <v>5019</v>
      </c>
      <c r="AB23" s="27"/>
    </row>
    <row r="24" spans="1:28">
      <c r="A24">
        <v>1</v>
      </c>
      <c r="B24" t="s">
        <v>251</v>
      </c>
      <c r="C24">
        <v>1954</v>
      </c>
      <c r="D24" s="1">
        <v>60432</v>
      </c>
      <c r="E24" s="12">
        <f t="shared" si="4"/>
        <v>-1.3548366034409585E-2</v>
      </c>
      <c r="F24" s="1">
        <v>55065</v>
      </c>
      <c r="G24" s="11">
        <f t="shared" si="5"/>
        <v>-2.3635589914535977E-2</v>
      </c>
      <c r="H24">
        <v>306298</v>
      </c>
      <c r="I24" s="12">
        <f t="shared" si="1"/>
        <v>0.17977590451129291</v>
      </c>
      <c r="J24" s="12">
        <f t="shared" si="2"/>
        <v>0.19729805614140478</v>
      </c>
      <c r="K24" s="1">
        <v>296496</v>
      </c>
      <c r="L24">
        <v>5434</v>
      </c>
      <c r="M24" s="12">
        <f t="shared" si="3"/>
        <v>1.8327397334196752E-2</v>
      </c>
      <c r="N24">
        <v>2228</v>
      </c>
      <c r="O24">
        <v>2550</v>
      </c>
      <c r="P24" s="12">
        <f t="shared" si="6"/>
        <v>8.6004532944795216E-3</v>
      </c>
      <c r="Q24" s="12">
        <f t="shared" si="7"/>
        <v>0.46926757453073242</v>
      </c>
      <c r="R24">
        <v>1096</v>
      </c>
      <c r="S24">
        <v>663</v>
      </c>
      <c r="T24">
        <v>3014</v>
      </c>
      <c r="U24" s="30">
        <v>3014</v>
      </c>
      <c r="V24">
        <f t="shared" si="0"/>
        <v>3014000</v>
      </c>
      <c r="W24">
        <v>3410</v>
      </c>
      <c r="AA24" s="16">
        <v>5091</v>
      </c>
      <c r="AB24" s="27"/>
    </row>
    <row r="25" spans="1:28">
      <c r="A25">
        <v>1</v>
      </c>
      <c r="B25" t="s">
        <v>251</v>
      </c>
      <c r="C25">
        <v>1955</v>
      </c>
      <c r="D25" s="1">
        <v>65382</v>
      </c>
      <c r="E25" s="12">
        <f t="shared" si="4"/>
        <v>8.1910246227164418E-2</v>
      </c>
      <c r="F25" s="1">
        <v>59152</v>
      </c>
      <c r="G25" s="11">
        <f t="shared" si="5"/>
        <v>7.4221374738944884E-2</v>
      </c>
      <c r="H25">
        <v>313845</v>
      </c>
      <c r="I25" s="12">
        <f t="shared" si="1"/>
        <v>0.18847520272746102</v>
      </c>
      <c r="J25" s="12">
        <f t="shared" si="2"/>
        <v>0.20832576590355112</v>
      </c>
      <c r="K25" s="1">
        <v>326560</v>
      </c>
      <c r="L25">
        <v>7847</v>
      </c>
      <c r="M25" s="12">
        <f t="shared" si="3"/>
        <v>2.4029274865262126E-2</v>
      </c>
      <c r="N25">
        <v>2183</v>
      </c>
      <c r="O25">
        <v>4218</v>
      </c>
      <c r="P25" s="12">
        <f t="shared" si="6"/>
        <v>1.2916462518373346E-2</v>
      </c>
      <c r="Q25" s="12">
        <f t="shared" si="7"/>
        <v>0.53753026634382561</v>
      </c>
      <c r="R25" s="2">
        <v>1157</v>
      </c>
      <c r="S25" s="2">
        <v>199</v>
      </c>
      <c r="T25">
        <v>3050</v>
      </c>
      <c r="U25" s="30">
        <v>3050</v>
      </c>
      <c r="V25">
        <f t="shared" si="0"/>
        <v>3050000</v>
      </c>
      <c r="W25">
        <v>3870</v>
      </c>
      <c r="AA25" s="16">
        <v>5163</v>
      </c>
      <c r="AB25" s="27"/>
    </row>
    <row r="26" spans="1:28">
      <c r="A26">
        <v>1</v>
      </c>
      <c r="B26" t="s">
        <v>251</v>
      </c>
      <c r="C26">
        <v>1956</v>
      </c>
      <c r="D26" s="1">
        <v>87768</v>
      </c>
      <c r="E26" s="12">
        <f t="shared" si="4"/>
        <v>0.34238781315958522</v>
      </c>
      <c r="F26" s="1">
        <v>80400</v>
      </c>
      <c r="G26" s="11">
        <f t="shared" si="5"/>
        <v>0.35921017040843928</v>
      </c>
      <c r="H26">
        <v>405058</v>
      </c>
      <c r="I26" s="12">
        <f t="shared" si="1"/>
        <v>0.19849009277683691</v>
      </c>
      <c r="J26" s="12">
        <f t="shared" si="2"/>
        <v>0.21668008038355002</v>
      </c>
      <c r="K26" s="1">
        <v>398440</v>
      </c>
      <c r="L26">
        <v>7292</v>
      </c>
      <c r="M26" s="12">
        <f t="shared" si="3"/>
        <v>1.8301375363919285E-2</v>
      </c>
      <c r="N26">
        <v>2139</v>
      </c>
      <c r="O26">
        <v>3658</v>
      </c>
      <c r="P26" s="12">
        <f t="shared" si="6"/>
        <v>9.1808051400461797E-3</v>
      </c>
      <c r="Q26" s="12">
        <f t="shared" si="7"/>
        <v>0.50164563905650028</v>
      </c>
      <c r="R26" s="2">
        <v>1384</v>
      </c>
      <c r="S26" s="2">
        <v>873</v>
      </c>
      <c r="T26">
        <v>3071</v>
      </c>
      <c r="U26" s="30">
        <v>3071</v>
      </c>
      <c r="V26">
        <f t="shared" si="0"/>
        <v>3071000</v>
      </c>
      <c r="W26">
        <v>4152</v>
      </c>
      <c r="AA26" s="16">
        <v>5235</v>
      </c>
      <c r="AB26" s="27"/>
    </row>
    <row r="27" spans="1:28">
      <c r="A27">
        <v>1</v>
      </c>
      <c r="B27" t="s">
        <v>251</v>
      </c>
      <c r="C27">
        <v>1957</v>
      </c>
      <c r="D27" s="1">
        <v>99837</v>
      </c>
      <c r="E27" s="12">
        <f t="shared" si="4"/>
        <v>0.13751025430680885</v>
      </c>
      <c r="F27" s="1">
        <v>93156</v>
      </c>
      <c r="G27" s="11">
        <f t="shared" si="5"/>
        <v>0.15865671641791046</v>
      </c>
      <c r="H27">
        <v>435228</v>
      </c>
      <c r="I27" s="12">
        <f t="shared" si="1"/>
        <v>0.21403953789737792</v>
      </c>
      <c r="J27" s="12">
        <f t="shared" si="2"/>
        <v>0.22939011276847998</v>
      </c>
      <c r="K27" s="1">
        <v>440733</v>
      </c>
      <c r="L27">
        <v>8984</v>
      </c>
      <c r="M27" s="12">
        <f t="shared" si="3"/>
        <v>2.0384223554850669E-2</v>
      </c>
      <c r="N27">
        <v>2263</v>
      </c>
      <c r="O27">
        <v>4877</v>
      </c>
      <c r="P27" s="12">
        <f t="shared" si="6"/>
        <v>1.1065656531278575E-2</v>
      </c>
      <c r="Q27" s="12">
        <f t="shared" si="7"/>
        <v>0.54285396260017804</v>
      </c>
      <c r="R27">
        <v>1384</v>
      </c>
      <c r="S27">
        <v>990</v>
      </c>
      <c r="T27">
        <v>3109</v>
      </c>
      <c r="U27" s="30">
        <v>3109</v>
      </c>
      <c r="V27">
        <f t="shared" si="0"/>
        <v>3109000</v>
      </c>
      <c r="W27">
        <v>4403</v>
      </c>
      <c r="AA27" s="16">
        <v>5307</v>
      </c>
      <c r="AB27" s="27"/>
    </row>
    <row r="28" spans="1:28">
      <c r="A28">
        <v>1</v>
      </c>
      <c r="B28" t="s">
        <v>251</v>
      </c>
      <c r="C28">
        <v>1958</v>
      </c>
      <c r="D28" s="1">
        <v>109667</v>
      </c>
      <c r="E28" s="12">
        <f t="shared" si="4"/>
        <v>9.8460490599677472E-2</v>
      </c>
      <c r="F28" s="1">
        <v>104787</v>
      </c>
      <c r="G28" s="11">
        <f t="shared" si="5"/>
        <v>0.12485508179827386</v>
      </c>
      <c r="H28">
        <v>447201</v>
      </c>
      <c r="I28" s="12">
        <f t="shared" si="1"/>
        <v>0.23431745456740929</v>
      </c>
      <c r="J28" s="12">
        <f t="shared" si="2"/>
        <v>0.24522977363646326</v>
      </c>
      <c r="K28" s="1">
        <v>458222</v>
      </c>
      <c r="L28">
        <v>9398</v>
      </c>
      <c r="M28" s="12">
        <f t="shared" si="3"/>
        <v>2.0509709267560267E-2</v>
      </c>
      <c r="N28">
        <v>2632</v>
      </c>
      <c r="O28" s="2">
        <v>4972</v>
      </c>
      <c r="P28" s="12">
        <f t="shared" si="6"/>
        <v>1.085063571805806E-2</v>
      </c>
      <c r="Q28" s="12">
        <f t="shared" si="7"/>
        <v>0.52904873377314321</v>
      </c>
      <c r="R28" s="2">
        <v>1429</v>
      </c>
      <c r="S28" s="2">
        <v>348</v>
      </c>
      <c r="T28">
        <v>3163</v>
      </c>
      <c r="U28" s="30">
        <v>3163</v>
      </c>
      <c r="V28">
        <f t="shared" si="0"/>
        <v>3163000</v>
      </c>
      <c r="W28">
        <v>4595</v>
      </c>
      <c r="AA28" s="16">
        <v>5379</v>
      </c>
      <c r="AB28" s="27"/>
    </row>
    <row r="29" spans="1:28">
      <c r="A29">
        <v>1</v>
      </c>
      <c r="B29" t="s">
        <v>251</v>
      </c>
      <c r="C29">
        <v>1959</v>
      </c>
      <c r="D29" s="1">
        <v>129372</v>
      </c>
      <c r="E29" s="12">
        <f t="shared" si="4"/>
        <v>0.17968030492308534</v>
      </c>
      <c r="F29" s="1">
        <v>123646</v>
      </c>
      <c r="G29" s="11">
        <f t="shared" si="5"/>
        <v>0.17997461517172933</v>
      </c>
      <c r="H29">
        <v>485253</v>
      </c>
      <c r="I29" s="12">
        <f t="shared" si="1"/>
        <v>0.25480728609611891</v>
      </c>
      <c r="J29" s="12">
        <f t="shared" si="2"/>
        <v>0.26660731618351663</v>
      </c>
      <c r="K29" s="1">
        <v>488987</v>
      </c>
      <c r="L29">
        <v>8961</v>
      </c>
      <c r="M29" s="12">
        <f t="shared" si="3"/>
        <v>1.8325640558951466E-2</v>
      </c>
      <c r="N29">
        <v>2518</v>
      </c>
      <c r="O29">
        <v>4728</v>
      </c>
      <c r="P29" s="12">
        <f t="shared" si="6"/>
        <v>9.6689687046894908E-3</v>
      </c>
      <c r="Q29" s="12">
        <f t="shared" si="7"/>
        <v>0.52761968530297954</v>
      </c>
      <c r="R29">
        <v>1457</v>
      </c>
      <c r="S29">
        <v>1348</v>
      </c>
      <c r="T29">
        <v>3204</v>
      </c>
      <c r="U29" s="30">
        <v>3204</v>
      </c>
      <c r="V29">
        <f t="shared" si="0"/>
        <v>3204000</v>
      </c>
      <c r="W29">
        <v>4832</v>
      </c>
      <c r="AA29" s="16">
        <v>5451</v>
      </c>
      <c r="AB29" s="27"/>
    </row>
    <row r="30" spans="1:28">
      <c r="A30">
        <v>1</v>
      </c>
      <c r="B30" t="s">
        <v>251</v>
      </c>
      <c r="C30">
        <v>1960</v>
      </c>
      <c r="D30" s="1">
        <v>150851</v>
      </c>
      <c r="E30" s="12">
        <f t="shared" si="4"/>
        <v>0.16602510589617536</v>
      </c>
      <c r="F30" s="1">
        <v>141813</v>
      </c>
      <c r="G30" s="11">
        <f t="shared" si="5"/>
        <v>0.14692751888455752</v>
      </c>
      <c r="H30">
        <v>543686</v>
      </c>
      <c r="I30" s="12">
        <f t="shared" si="1"/>
        <v>0.26083621796404544</v>
      </c>
      <c r="J30" s="12">
        <f t="shared" si="2"/>
        <v>0.27745978377225089</v>
      </c>
      <c r="K30" s="1">
        <v>565342</v>
      </c>
      <c r="L30">
        <v>8020</v>
      </c>
      <c r="M30" s="12">
        <f t="shared" si="3"/>
        <v>1.418610327907709E-2</v>
      </c>
      <c r="N30">
        <v>2883</v>
      </c>
      <c r="O30">
        <v>5137</v>
      </c>
      <c r="P30" s="12">
        <f t="shared" si="6"/>
        <v>9.0865352300023711E-3</v>
      </c>
      <c r="Q30" s="12">
        <f t="shared" si="7"/>
        <v>0.64052369077306737</v>
      </c>
      <c r="R30">
        <v>1824</v>
      </c>
      <c r="S30">
        <v>724</v>
      </c>
      <c r="T30">
        <v>3274</v>
      </c>
      <c r="U30" s="30">
        <v>3274</v>
      </c>
      <c r="V30">
        <f t="shared" si="0"/>
        <v>3274000</v>
      </c>
      <c r="W30">
        <v>5040</v>
      </c>
      <c r="X30" s="16">
        <v>5525</v>
      </c>
      <c r="Z30" s="16">
        <v>5525</v>
      </c>
      <c r="AA30" s="16">
        <v>5525</v>
      </c>
      <c r="AB30" s="27"/>
    </row>
    <row r="31" spans="1:28">
      <c r="A31">
        <v>1</v>
      </c>
      <c r="B31" t="s">
        <v>251</v>
      </c>
      <c r="C31">
        <v>1961</v>
      </c>
      <c r="D31" s="1">
        <v>160769</v>
      </c>
      <c r="E31" s="12">
        <f t="shared" si="4"/>
        <v>6.5746995379546702E-2</v>
      </c>
      <c r="F31" s="1">
        <v>155045</v>
      </c>
      <c r="G31" s="11">
        <f t="shared" si="5"/>
        <v>9.3305973359282993E-2</v>
      </c>
      <c r="H31">
        <v>565591</v>
      </c>
      <c r="I31" s="12">
        <f t="shared" si="1"/>
        <v>0.27412918522395158</v>
      </c>
      <c r="J31" s="12">
        <f t="shared" si="2"/>
        <v>0.28424957257099209</v>
      </c>
      <c r="K31" s="1">
        <v>613667</v>
      </c>
      <c r="L31">
        <v>8559</v>
      </c>
      <c r="M31" s="12">
        <f t="shared" si="3"/>
        <v>1.3947303667950207E-2</v>
      </c>
      <c r="N31">
        <v>2938</v>
      </c>
      <c r="O31">
        <v>5621</v>
      </c>
      <c r="P31" s="12">
        <f t="shared" si="6"/>
        <v>9.1596908421016608E-3</v>
      </c>
      <c r="Q31" s="12">
        <f t="shared" si="7"/>
        <v>0.65673559995326558</v>
      </c>
      <c r="R31">
        <v>1790</v>
      </c>
      <c r="S31">
        <v>984</v>
      </c>
      <c r="T31">
        <v>3316</v>
      </c>
      <c r="U31" s="30">
        <v>3316</v>
      </c>
      <c r="V31">
        <f t="shared" si="0"/>
        <v>3316000</v>
      </c>
      <c r="W31">
        <v>5197</v>
      </c>
      <c r="AA31" s="16">
        <v>5323</v>
      </c>
      <c r="AB31" s="27"/>
    </row>
    <row r="32" spans="1:28">
      <c r="A32">
        <v>1</v>
      </c>
      <c r="B32" t="s">
        <v>251</v>
      </c>
      <c r="C32">
        <v>1962</v>
      </c>
      <c r="D32" s="1">
        <v>170392</v>
      </c>
      <c r="E32" s="12">
        <f t="shared" si="4"/>
        <v>5.9856066779043225E-2</v>
      </c>
      <c r="F32" s="1">
        <v>163604</v>
      </c>
      <c r="G32" s="11">
        <f t="shared" si="5"/>
        <v>5.5203328066045339E-2</v>
      </c>
      <c r="H32">
        <v>607272</v>
      </c>
      <c r="I32" s="12">
        <f t="shared" si="1"/>
        <v>0.26940810707557733</v>
      </c>
      <c r="J32" s="12">
        <f t="shared" si="2"/>
        <v>0.28058596477361053</v>
      </c>
      <c r="K32" s="1">
        <v>620938</v>
      </c>
      <c r="L32">
        <v>8876</v>
      </c>
      <c r="M32" s="12">
        <f t="shared" si="3"/>
        <v>1.4294502832811005E-2</v>
      </c>
      <c r="N32">
        <v>3495</v>
      </c>
      <c r="O32">
        <v>5381</v>
      </c>
      <c r="P32" s="12">
        <f t="shared" si="6"/>
        <v>8.6659215573857609E-3</v>
      </c>
      <c r="Q32" s="12">
        <f t="shared" si="7"/>
        <v>0.60624155024785942</v>
      </c>
      <c r="R32">
        <v>1837</v>
      </c>
      <c r="S32">
        <v>575</v>
      </c>
      <c r="T32">
        <v>3323</v>
      </c>
      <c r="U32" s="30">
        <v>3323</v>
      </c>
      <c r="V32">
        <f t="shared" si="0"/>
        <v>3323000</v>
      </c>
      <c r="W32">
        <v>5464</v>
      </c>
      <c r="AA32" s="16">
        <v>5121</v>
      </c>
      <c r="AB32" s="27"/>
    </row>
    <row r="33" spans="1:28">
      <c r="A33">
        <v>1</v>
      </c>
      <c r="B33" t="s">
        <v>251</v>
      </c>
      <c r="C33">
        <v>1963</v>
      </c>
      <c r="D33" s="1">
        <v>171501</v>
      </c>
      <c r="E33" s="12">
        <f t="shared" si="4"/>
        <v>6.508521526832246E-3</v>
      </c>
      <c r="F33" s="1">
        <v>159274</v>
      </c>
      <c r="G33" s="11">
        <f t="shared" si="5"/>
        <v>-2.6466345566123078E-2</v>
      </c>
      <c r="H33">
        <v>645964</v>
      </c>
      <c r="I33" s="12">
        <f t="shared" si="1"/>
        <v>0.246567920193695</v>
      </c>
      <c r="J33" s="12">
        <f t="shared" si="2"/>
        <v>0.26549621960356923</v>
      </c>
      <c r="K33" s="1">
        <v>631995</v>
      </c>
      <c r="L33">
        <v>8638</v>
      </c>
      <c r="M33" s="12">
        <f t="shared" si="3"/>
        <v>1.3667829650551033E-2</v>
      </c>
      <c r="N33">
        <v>3258</v>
      </c>
      <c r="O33">
        <v>5380</v>
      </c>
      <c r="P33" s="12">
        <f t="shared" si="6"/>
        <v>8.5127255753605652E-3</v>
      </c>
      <c r="Q33" s="12">
        <f t="shared" si="7"/>
        <v>0.62282935864783517</v>
      </c>
      <c r="R33">
        <v>1896</v>
      </c>
      <c r="S33">
        <v>1378</v>
      </c>
      <c r="T33">
        <v>3358</v>
      </c>
      <c r="U33" s="30">
        <v>3358</v>
      </c>
      <c r="V33">
        <f t="shared" si="0"/>
        <v>3358000</v>
      </c>
      <c r="W33">
        <v>5822</v>
      </c>
      <c r="AA33" s="16">
        <v>4919</v>
      </c>
      <c r="AB33" s="27"/>
    </row>
    <row r="34" spans="1:28">
      <c r="A34">
        <v>1</v>
      </c>
      <c r="B34" t="s">
        <v>251</v>
      </c>
      <c r="C34">
        <v>1964</v>
      </c>
      <c r="D34" s="1">
        <v>203053</v>
      </c>
      <c r="E34" s="12">
        <f t="shared" si="4"/>
        <v>0.1839756036407951</v>
      </c>
      <c r="F34" s="1">
        <v>197134</v>
      </c>
      <c r="G34" s="11">
        <f t="shared" si="5"/>
        <v>0.23770357999422378</v>
      </c>
      <c r="H34">
        <v>739891</v>
      </c>
      <c r="I34" s="12">
        <f t="shared" si="1"/>
        <v>0.26643654267993527</v>
      </c>
      <c r="J34" s="12">
        <f t="shared" si="2"/>
        <v>0.27443636968148011</v>
      </c>
      <c r="K34" s="1">
        <v>719031</v>
      </c>
      <c r="L34">
        <v>10344</v>
      </c>
      <c r="M34" s="12">
        <f t="shared" si="3"/>
        <v>1.4386027862498279E-2</v>
      </c>
      <c r="N34">
        <v>4311</v>
      </c>
      <c r="O34">
        <v>6033</v>
      </c>
      <c r="P34" s="12">
        <f t="shared" si="6"/>
        <v>8.3904588258364374E-3</v>
      </c>
      <c r="Q34" s="12">
        <f t="shared" si="7"/>
        <v>0.58323665893271459</v>
      </c>
      <c r="R34">
        <v>1952</v>
      </c>
      <c r="S34">
        <v>592</v>
      </c>
      <c r="T34">
        <v>3395</v>
      </c>
      <c r="U34" s="30">
        <v>3395</v>
      </c>
      <c r="V34">
        <f t="shared" si="0"/>
        <v>3395000</v>
      </c>
      <c r="W34">
        <v>6327</v>
      </c>
      <c r="AA34" s="16">
        <v>4717</v>
      </c>
      <c r="AB34" s="27"/>
    </row>
    <row r="35" spans="1:28">
      <c r="A35">
        <v>1</v>
      </c>
      <c r="B35" t="s">
        <v>251</v>
      </c>
      <c r="C35">
        <v>1965</v>
      </c>
      <c r="D35" s="1">
        <v>230774</v>
      </c>
      <c r="E35" s="12">
        <f t="shared" si="4"/>
        <v>0.13652100683072893</v>
      </c>
      <c r="F35" s="1">
        <v>225056</v>
      </c>
      <c r="G35" s="11">
        <f t="shared" si="5"/>
        <v>0.14163969685594571</v>
      </c>
      <c r="H35">
        <v>809438</v>
      </c>
      <c r="I35" s="12">
        <f t="shared" si="1"/>
        <v>0.27803982516264369</v>
      </c>
      <c r="J35" s="12">
        <f t="shared" si="2"/>
        <v>0.28510398572836954</v>
      </c>
      <c r="K35" s="1">
        <v>781328</v>
      </c>
      <c r="L35">
        <v>10235</v>
      </c>
      <c r="M35" s="12">
        <f t="shared" si="3"/>
        <v>1.3099492146704073E-2</v>
      </c>
      <c r="N35">
        <v>4757</v>
      </c>
      <c r="O35">
        <v>5478</v>
      </c>
      <c r="P35" s="12">
        <f t="shared" si="6"/>
        <v>7.0111400077816233E-3</v>
      </c>
      <c r="Q35" s="12">
        <f t="shared" si="7"/>
        <v>0.53522227650219834</v>
      </c>
      <c r="R35">
        <v>2168</v>
      </c>
      <c r="S35">
        <v>1592</v>
      </c>
      <c r="T35">
        <v>3443</v>
      </c>
      <c r="U35" s="30">
        <v>3443</v>
      </c>
      <c r="V35">
        <f t="shared" si="0"/>
        <v>3443000</v>
      </c>
      <c r="W35">
        <v>6884</v>
      </c>
      <c r="AA35" s="16">
        <v>4515</v>
      </c>
      <c r="AB35" s="27"/>
    </row>
    <row r="36" spans="1:28">
      <c r="A36">
        <v>1</v>
      </c>
      <c r="B36" t="s">
        <v>251</v>
      </c>
      <c r="C36">
        <v>1966</v>
      </c>
      <c r="D36" s="1">
        <v>308752</v>
      </c>
      <c r="E36" s="12">
        <f t="shared" si="4"/>
        <v>0.33789768344787541</v>
      </c>
      <c r="F36" s="1">
        <v>301574</v>
      </c>
      <c r="G36" s="11">
        <f t="shared" si="5"/>
        <v>0.33999537892791126</v>
      </c>
      <c r="H36">
        <v>953785</v>
      </c>
      <c r="I36" s="12">
        <f t="shared" si="1"/>
        <v>0.31618656196102896</v>
      </c>
      <c r="J36" s="12">
        <f t="shared" si="2"/>
        <v>0.32371236704288703</v>
      </c>
      <c r="K36" s="1">
        <v>933996</v>
      </c>
      <c r="L36">
        <v>11546</v>
      </c>
      <c r="M36" s="12">
        <f t="shared" si="3"/>
        <v>1.2361937310224027E-2</v>
      </c>
      <c r="N36">
        <v>5208</v>
      </c>
      <c r="O36">
        <v>6338</v>
      </c>
      <c r="P36" s="12">
        <f t="shared" si="6"/>
        <v>6.7858962993417532E-3</v>
      </c>
      <c r="Q36" s="12">
        <f t="shared" si="7"/>
        <v>0.54893469599861422</v>
      </c>
      <c r="R36">
        <v>2463</v>
      </c>
      <c r="S36">
        <v>776</v>
      </c>
      <c r="T36">
        <v>3464</v>
      </c>
      <c r="U36" s="30">
        <v>3464</v>
      </c>
      <c r="V36">
        <f t="shared" si="0"/>
        <v>3464000</v>
      </c>
      <c r="W36">
        <v>7386</v>
      </c>
      <c r="AA36" s="16">
        <v>4313</v>
      </c>
      <c r="AB36" s="27"/>
    </row>
    <row r="37" spans="1:28">
      <c r="A37">
        <v>1</v>
      </c>
      <c r="B37" t="s">
        <v>251</v>
      </c>
      <c r="C37">
        <v>1967</v>
      </c>
      <c r="D37" s="1">
        <v>286137</v>
      </c>
      <c r="E37" s="12">
        <f t="shared" si="4"/>
        <v>-7.324648909156864E-2</v>
      </c>
      <c r="F37" s="1">
        <v>280105</v>
      </c>
      <c r="G37" s="11">
        <f t="shared" si="5"/>
        <v>-7.1189824056450496E-2</v>
      </c>
      <c r="H37">
        <v>969840</v>
      </c>
      <c r="I37" s="12">
        <f t="shared" si="1"/>
        <v>0.28881568093706178</v>
      </c>
      <c r="J37" s="12">
        <f t="shared" si="2"/>
        <v>0.29503526354862658</v>
      </c>
      <c r="K37" s="1">
        <v>1007067</v>
      </c>
      <c r="L37">
        <v>12510</v>
      </c>
      <c r="M37" s="12">
        <f t="shared" si="3"/>
        <v>1.2422212226197462E-2</v>
      </c>
      <c r="N37">
        <v>5410</v>
      </c>
      <c r="O37">
        <v>7100</v>
      </c>
      <c r="P37" s="12">
        <f t="shared" si="6"/>
        <v>7.0501764033574724E-3</v>
      </c>
      <c r="Q37" s="12">
        <f t="shared" si="7"/>
        <v>0.56754596322941642</v>
      </c>
      <c r="R37">
        <v>2736</v>
      </c>
      <c r="S37">
        <v>1800</v>
      </c>
      <c r="T37">
        <v>3458</v>
      </c>
      <c r="U37" s="30">
        <v>3458</v>
      </c>
      <c r="V37">
        <f t="shared" si="0"/>
        <v>3458000</v>
      </c>
      <c r="W37">
        <v>7802</v>
      </c>
      <c r="AA37" s="16">
        <v>4111</v>
      </c>
      <c r="AB37" s="27"/>
    </row>
    <row r="38" spans="1:28">
      <c r="A38">
        <v>1</v>
      </c>
      <c r="B38" t="s">
        <v>251</v>
      </c>
      <c r="C38">
        <v>1968</v>
      </c>
      <c r="D38" s="1">
        <v>316195</v>
      </c>
      <c r="E38" s="12">
        <f t="shared" si="4"/>
        <v>0.10504758210227967</v>
      </c>
      <c r="F38" s="1">
        <v>308335</v>
      </c>
      <c r="G38" s="11">
        <f t="shared" si="5"/>
        <v>0.10078363470841292</v>
      </c>
      <c r="H38">
        <v>1078364</v>
      </c>
      <c r="I38" s="12">
        <f t="shared" si="1"/>
        <v>0.28592849909677992</v>
      </c>
      <c r="J38" s="12">
        <f t="shared" si="2"/>
        <v>0.29321731808554441</v>
      </c>
      <c r="K38" s="1">
        <v>1117439</v>
      </c>
      <c r="L38">
        <v>22612</v>
      </c>
      <c r="M38" s="12">
        <f t="shared" si="3"/>
        <v>2.0235556482277779E-2</v>
      </c>
      <c r="N38">
        <v>5796</v>
      </c>
      <c r="O38">
        <v>16816</v>
      </c>
      <c r="P38" s="12">
        <f t="shared" si="6"/>
        <v>1.5048696170439729E-2</v>
      </c>
      <c r="Q38" s="12">
        <f t="shared" si="7"/>
        <v>0.74367592428798868</v>
      </c>
      <c r="R38">
        <v>2282</v>
      </c>
      <c r="S38">
        <v>1025</v>
      </c>
      <c r="T38">
        <v>3446</v>
      </c>
      <c r="U38" s="30">
        <v>3446</v>
      </c>
      <c r="V38">
        <f t="shared" si="0"/>
        <v>3446000</v>
      </c>
      <c r="W38">
        <v>8526</v>
      </c>
      <c r="AA38" s="16">
        <v>3909</v>
      </c>
      <c r="AB38" s="27"/>
    </row>
    <row r="39" spans="1:28">
      <c r="A39">
        <v>1</v>
      </c>
      <c r="B39" t="s">
        <v>251</v>
      </c>
      <c r="C39">
        <v>1969</v>
      </c>
      <c r="D39" s="1">
        <v>339379</v>
      </c>
      <c r="E39" s="12">
        <f t="shared" si="4"/>
        <v>7.3321842533879411E-2</v>
      </c>
      <c r="F39" s="1">
        <v>330532</v>
      </c>
      <c r="G39" s="11">
        <f t="shared" si="5"/>
        <v>7.1989881135777645E-2</v>
      </c>
      <c r="H39">
        <v>1169105</v>
      </c>
      <c r="I39" s="12">
        <f t="shared" si="1"/>
        <v>0.28272225334764628</v>
      </c>
      <c r="J39" s="12">
        <f t="shared" si="2"/>
        <v>0.29028958049105941</v>
      </c>
      <c r="K39" s="1">
        <v>1167542</v>
      </c>
      <c r="L39">
        <v>16030</v>
      </c>
      <c r="M39" s="12">
        <f t="shared" si="3"/>
        <v>1.3729698803126569E-2</v>
      </c>
      <c r="N39">
        <v>5958</v>
      </c>
      <c r="O39">
        <v>10072</v>
      </c>
      <c r="P39" s="12">
        <f t="shared" si="6"/>
        <v>8.6266703895876984E-3</v>
      </c>
      <c r="Q39" s="12">
        <f t="shared" si="7"/>
        <v>0.62832189644416714</v>
      </c>
      <c r="R39">
        <v>2543</v>
      </c>
      <c r="S39">
        <v>1998</v>
      </c>
      <c r="T39">
        <v>3440</v>
      </c>
      <c r="U39" s="30">
        <v>3440</v>
      </c>
      <c r="V39">
        <f t="shared" si="0"/>
        <v>3440000</v>
      </c>
      <c r="W39">
        <v>9405</v>
      </c>
      <c r="AA39" s="16">
        <v>3707</v>
      </c>
      <c r="AB39" s="27"/>
    </row>
    <row r="40" spans="1:28">
      <c r="A40">
        <v>1</v>
      </c>
      <c r="B40" t="s">
        <v>251</v>
      </c>
      <c r="C40">
        <v>1970</v>
      </c>
      <c r="D40" s="1">
        <v>416272</v>
      </c>
      <c r="E40" s="12">
        <f t="shared" si="4"/>
        <v>0.22656970525577599</v>
      </c>
      <c r="F40" s="1">
        <v>409266</v>
      </c>
      <c r="G40" s="11">
        <f t="shared" si="5"/>
        <v>0.23820386528384543</v>
      </c>
      <c r="H40">
        <v>1351141</v>
      </c>
      <c r="I40" s="12">
        <f t="shared" si="1"/>
        <v>0.30290399003508889</v>
      </c>
      <c r="J40" s="12">
        <f t="shared" si="2"/>
        <v>0.308089237170658</v>
      </c>
      <c r="K40" s="1">
        <v>1369773</v>
      </c>
      <c r="L40">
        <v>17727</v>
      </c>
      <c r="M40" s="12">
        <f t="shared" si="3"/>
        <v>1.2941560389933222E-2</v>
      </c>
      <c r="N40">
        <v>7159</v>
      </c>
      <c r="O40">
        <v>10568</v>
      </c>
      <c r="P40" s="12">
        <f t="shared" si="6"/>
        <v>7.715146962306893E-3</v>
      </c>
      <c r="Q40" s="12">
        <f t="shared" si="7"/>
        <v>0.59615276132453321</v>
      </c>
      <c r="R40">
        <v>2956</v>
      </c>
      <c r="S40">
        <v>1109</v>
      </c>
      <c r="T40">
        <v>3444</v>
      </c>
      <c r="U40" s="30">
        <v>3444.3539999999998</v>
      </c>
      <c r="V40">
        <f t="shared" si="0"/>
        <v>3444354</v>
      </c>
      <c r="W40">
        <v>10219</v>
      </c>
      <c r="X40" s="16">
        <v>3502</v>
      </c>
      <c r="Z40" s="16">
        <v>3502</v>
      </c>
      <c r="AA40" s="16">
        <v>3502</v>
      </c>
      <c r="AB40" s="27"/>
    </row>
    <row r="41" spans="1:28">
      <c r="A41">
        <v>1</v>
      </c>
      <c r="B41" t="s">
        <v>251</v>
      </c>
      <c r="C41">
        <v>1971</v>
      </c>
      <c r="D41" s="1">
        <v>492565</v>
      </c>
      <c r="E41" s="12">
        <f t="shared" si="4"/>
        <v>0.18327679978475611</v>
      </c>
      <c r="F41" s="1">
        <v>483801</v>
      </c>
      <c r="G41" s="11">
        <f t="shared" si="5"/>
        <v>0.1821187198545689</v>
      </c>
      <c r="H41">
        <v>1519367</v>
      </c>
      <c r="I41" s="12">
        <f t="shared" si="1"/>
        <v>0.31842273789018716</v>
      </c>
      <c r="J41" s="12">
        <f t="shared" si="2"/>
        <v>0.32419092951209288</v>
      </c>
      <c r="K41" s="1">
        <v>1547437</v>
      </c>
      <c r="L41">
        <v>18668</v>
      </c>
      <c r="M41" s="12">
        <f t="shared" si="3"/>
        <v>1.2063819076317808E-2</v>
      </c>
      <c r="N41">
        <v>8145</v>
      </c>
      <c r="O41">
        <v>10523</v>
      </c>
      <c r="P41" s="12">
        <f t="shared" si="6"/>
        <v>6.800276844873168E-3</v>
      </c>
      <c r="Q41" s="12">
        <f t="shared" si="7"/>
        <v>0.56369187915148922</v>
      </c>
      <c r="R41">
        <v>3441</v>
      </c>
      <c r="S41">
        <v>2314</v>
      </c>
      <c r="T41">
        <v>3497</v>
      </c>
      <c r="U41" s="30">
        <v>3497.076</v>
      </c>
      <c r="V41">
        <f t="shared" si="0"/>
        <v>3497076</v>
      </c>
      <c r="W41">
        <v>11212</v>
      </c>
      <c r="AA41" s="16">
        <v>3419</v>
      </c>
      <c r="AB41" s="27"/>
    </row>
    <row r="42" spans="1:28">
      <c r="A42">
        <v>1</v>
      </c>
      <c r="B42" t="s">
        <v>251</v>
      </c>
      <c r="C42">
        <v>1972</v>
      </c>
      <c r="D42" s="1">
        <v>536534</v>
      </c>
      <c r="E42" s="12">
        <f t="shared" si="4"/>
        <v>8.9265376143250127E-2</v>
      </c>
      <c r="F42" s="1">
        <v>524193</v>
      </c>
      <c r="G42" s="11">
        <f t="shared" si="5"/>
        <v>8.3488872490962193E-2</v>
      </c>
      <c r="H42">
        <v>1701803</v>
      </c>
      <c r="I42" s="12">
        <f t="shared" si="1"/>
        <v>0.30802213887271324</v>
      </c>
      <c r="J42" s="12">
        <f t="shared" si="2"/>
        <v>0.31527385954778547</v>
      </c>
      <c r="K42" s="1">
        <v>1666891</v>
      </c>
      <c r="L42">
        <v>20547</v>
      </c>
      <c r="M42" s="12">
        <f t="shared" si="3"/>
        <v>1.2326540847601913E-2</v>
      </c>
      <c r="N42">
        <v>9489</v>
      </c>
      <c r="O42">
        <v>11058</v>
      </c>
      <c r="P42" s="12">
        <f t="shared" si="6"/>
        <v>6.6339070761075557E-3</v>
      </c>
      <c r="Q42" s="12">
        <f t="shared" si="7"/>
        <v>0.53818075631479045</v>
      </c>
      <c r="R42">
        <v>3740</v>
      </c>
      <c r="S42">
        <v>1878</v>
      </c>
      <c r="T42">
        <v>3539</v>
      </c>
      <c r="U42" s="30">
        <v>3539.4</v>
      </c>
      <c r="V42">
        <f t="shared" si="0"/>
        <v>3539400</v>
      </c>
      <c r="W42">
        <v>12483</v>
      </c>
      <c r="AA42" s="16">
        <v>3337</v>
      </c>
      <c r="AB42" s="27"/>
    </row>
    <row r="43" spans="1:28">
      <c r="A43">
        <v>1</v>
      </c>
      <c r="B43" t="s">
        <v>251</v>
      </c>
      <c r="C43">
        <v>1973</v>
      </c>
      <c r="D43" s="1">
        <v>559651</v>
      </c>
      <c r="E43" s="12">
        <f t="shared" si="4"/>
        <v>4.3085806304912641E-2</v>
      </c>
      <c r="F43" s="1">
        <v>545649</v>
      </c>
      <c r="G43" s="11">
        <f t="shared" si="5"/>
        <v>4.0931488974480776E-2</v>
      </c>
      <c r="H43">
        <v>1889867</v>
      </c>
      <c r="I43" s="12">
        <f t="shared" si="1"/>
        <v>0.28872349218225407</v>
      </c>
      <c r="J43" s="12">
        <f t="shared" si="2"/>
        <v>0.29613247916387769</v>
      </c>
      <c r="K43" s="1">
        <v>1767650</v>
      </c>
      <c r="L43">
        <v>23243</v>
      </c>
      <c r="M43" s="12">
        <f t="shared" si="3"/>
        <v>1.3149096257743331E-2</v>
      </c>
      <c r="N43">
        <v>10313</v>
      </c>
      <c r="O43">
        <v>12930</v>
      </c>
      <c r="P43" s="12">
        <f t="shared" si="6"/>
        <v>7.3147964812038582E-3</v>
      </c>
      <c r="Q43" s="12">
        <f t="shared" si="7"/>
        <v>0.55629651938217961</v>
      </c>
      <c r="R43">
        <v>4469</v>
      </c>
      <c r="S43">
        <v>2264</v>
      </c>
      <c r="T43">
        <v>3580</v>
      </c>
      <c r="U43" s="30">
        <v>3579.78</v>
      </c>
      <c r="V43">
        <f t="shared" si="0"/>
        <v>3579780</v>
      </c>
      <c r="W43">
        <v>14118</v>
      </c>
      <c r="AA43" s="16">
        <v>3255</v>
      </c>
      <c r="AB43" s="27"/>
    </row>
    <row r="44" spans="1:28">
      <c r="A44">
        <v>1</v>
      </c>
      <c r="B44" t="s">
        <v>251</v>
      </c>
      <c r="C44">
        <v>1974</v>
      </c>
      <c r="D44" s="1">
        <v>578502</v>
      </c>
      <c r="E44" s="12">
        <f t="shared" si="4"/>
        <v>3.3683492033427978E-2</v>
      </c>
      <c r="F44" s="1">
        <v>558282</v>
      </c>
      <c r="G44" s="11">
        <f t="shared" si="5"/>
        <v>2.3152246224221067E-2</v>
      </c>
      <c r="H44">
        <v>2073445</v>
      </c>
      <c r="I44" s="12">
        <f t="shared" si="1"/>
        <v>0.26925334407230478</v>
      </c>
      <c r="J44" s="12">
        <f t="shared" si="2"/>
        <v>0.27900523042569253</v>
      </c>
      <c r="K44" s="1">
        <v>1994183</v>
      </c>
      <c r="L44">
        <v>30791</v>
      </c>
      <c r="M44" s="12">
        <f t="shared" si="3"/>
        <v>1.5440408427912583E-2</v>
      </c>
      <c r="N44">
        <v>14178</v>
      </c>
      <c r="O44">
        <v>16613</v>
      </c>
      <c r="P44" s="12">
        <f t="shared" si="6"/>
        <v>8.3307299279955747E-3</v>
      </c>
      <c r="Q44" s="12">
        <f t="shared" si="7"/>
        <v>0.539540774901757</v>
      </c>
      <c r="R44">
        <v>5079</v>
      </c>
      <c r="S44">
        <v>1475</v>
      </c>
      <c r="T44">
        <v>3626</v>
      </c>
      <c r="U44" s="30">
        <v>3626.4989999999998</v>
      </c>
      <c r="V44">
        <f t="shared" si="0"/>
        <v>3626499</v>
      </c>
      <c r="W44">
        <v>15731</v>
      </c>
      <c r="AA44" s="16">
        <v>3173</v>
      </c>
      <c r="AB44" s="27"/>
    </row>
    <row r="45" spans="1:28">
      <c r="A45">
        <v>1</v>
      </c>
      <c r="B45" t="s">
        <v>251</v>
      </c>
      <c r="C45">
        <v>1975</v>
      </c>
      <c r="D45" s="1">
        <v>687309</v>
      </c>
      <c r="E45" s="12">
        <f t="shared" si="4"/>
        <v>0.18808405156766961</v>
      </c>
      <c r="F45" s="1">
        <v>666879</v>
      </c>
      <c r="G45" s="11">
        <f t="shared" si="5"/>
        <v>0.1945199737766935</v>
      </c>
      <c r="H45">
        <v>2317561</v>
      </c>
      <c r="I45" s="12">
        <f t="shared" si="1"/>
        <v>0.2877503547910929</v>
      </c>
      <c r="J45" s="12">
        <f t="shared" si="2"/>
        <v>0.29656565673999519</v>
      </c>
      <c r="K45" s="1">
        <v>2332629</v>
      </c>
      <c r="L45">
        <v>35446</v>
      </c>
      <c r="M45" s="12">
        <f t="shared" si="3"/>
        <v>1.5195729796722925E-2</v>
      </c>
      <c r="N45">
        <v>15518</v>
      </c>
      <c r="O45">
        <v>19928</v>
      </c>
      <c r="P45" s="12">
        <f t="shared" si="6"/>
        <v>8.5431502394937211E-3</v>
      </c>
      <c r="Q45" s="12">
        <f t="shared" si="7"/>
        <v>0.56220730124696727</v>
      </c>
      <c r="R45">
        <v>6984</v>
      </c>
      <c r="S45">
        <v>3574</v>
      </c>
      <c r="T45">
        <v>3679</v>
      </c>
      <c r="U45" s="30">
        <v>3678.8139999999999</v>
      </c>
      <c r="V45">
        <f t="shared" si="0"/>
        <v>3678814</v>
      </c>
      <c r="W45">
        <v>17543</v>
      </c>
      <c r="AA45" s="16">
        <v>3091</v>
      </c>
      <c r="AB45" s="27"/>
    </row>
    <row r="46" spans="1:28">
      <c r="A46">
        <v>1</v>
      </c>
      <c r="B46" t="s">
        <v>251</v>
      </c>
      <c r="C46">
        <v>1976</v>
      </c>
      <c r="D46" s="1">
        <v>788859</v>
      </c>
      <c r="E46" s="12">
        <f t="shared" si="4"/>
        <v>0.14775013858395569</v>
      </c>
      <c r="F46" s="1">
        <v>775005</v>
      </c>
      <c r="G46" s="11">
        <f t="shared" si="5"/>
        <v>0.16213735925107853</v>
      </c>
      <c r="H46">
        <v>2826853</v>
      </c>
      <c r="I46" s="12">
        <f t="shared" si="1"/>
        <v>0.27415822471136631</v>
      </c>
      <c r="J46" s="12">
        <f t="shared" si="2"/>
        <v>0.27905908089313453</v>
      </c>
      <c r="K46" s="1">
        <v>2844643</v>
      </c>
      <c r="L46">
        <v>43176</v>
      </c>
      <c r="M46" s="12">
        <f t="shared" si="3"/>
        <v>1.5178003004243415E-2</v>
      </c>
      <c r="N46">
        <v>17762</v>
      </c>
      <c r="O46">
        <v>25414</v>
      </c>
      <c r="P46" s="12">
        <f t="shared" si="6"/>
        <v>8.9339857409172253E-3</v>
      </c>
      <c r="Q46" s="12">
        <f t="shared" si="7"/>
        <v>0.58861404483972579</v>
      </c>
      <c r="R46">
        <v>8298</v>
      </c>
      <c r="S46">
        <v>3694</v>
      </c>
      <c r="T46">
        <v>3735</v>
      </c>
      <c r="U46" s="30">
        <v>3735.1390000000001</v>
      </c>
      <c r="V46">
        <f t="shared" si="0"/>
        <v>3735139</v>
      </c>
      <c r="W46">
        <v>19857</v>
      </c>
      <c r="AA46" s="16">
        <v>3009</v>
      </c>
      <c r="AB46" s="27"/>
    </row>
    <row r="47" spans="1:28">
      <c r="A47">
        <v>1</v>
      </c>
      <c r="B47" t="s">
        <v>251</v>
      </c>
      <c r="C47">
        <v>1977</v>
      </c>
      <c r="D47" s="1">
        <v>897438</v>
      </c>
      <c r="E47" s="12">
        <f t="shared" si="4"/>
        <v>0.1376405669454237</v>
      </c>
      <c r="F47" s="1">
        <v>875280</v>
      </c>
      <c r="G47" s="11">
        <f t="shared" si="5"/>
        <v>0.12938626202411596</v>
      </c>
      <c r="H47">
        <v>3124417</v>
      </c>
      <c r="I47" s="12">
        <f t="shared" si="1"/>
        <v>0.28014186326601093</v>
      </c>
      <c r="J47" s="12">
        <f t="shared" si="2"/>
        <v>0.28723374632771492</v>
      </c>
      <c r="K47" s="1">
        <v>2966281</v>
      </c>
      <c r="L47">
        <v>48807</v>
      </c>
      <c r="M47" s="12">
        <f t="shared" si="3"/>
        <v>1.6453936764588385E-2</v>
      </c>
      <c r="N47">
        <v>19479</v>
      </c>
      <c r="O47">
        <v>29328</v>
      </c>
      <c r="P47" s="12">
        <f t="shared" si="6"/>
        <v>9.8871280232722385E-3</v>
      </c>
      <c r="Q47" s="12">
        <f t="shared" si="7"/>
        <v>0.60089741225643867</v>
      </c>
      <c r="R47">
        <v>12380</v>
      </c>
      <c r="S47">
        <v>3649</v>
      </c>
      <c r="T47">
        <v>3780</v>
      </c>
      <c r="U47" s="30">
        <v>3780.4029999999998</v>
      </c>
      <c r="V47">
        <f t="shared" si="0"/>
        <v>3780403</v>
      </c>
      <c r="W47">
        <v>21918</v>
      </c>
      <c r="X47" s="16">
        <v>2921</v>
      </c>
      <c r="Z47" s="16">
        <v>2921</v>
      </c>
      <c r="AA47" s="16">
        <v>2921</v>
      </c>
      <c r="AB47" s="27"/>
    </row>
    <row r="48" spans="1:28">
      <c r="A48">
        <v>1</v>
      </c>
      <c r="B48" t="s">
        <v>251</v>
      </c>
      <c r="C48">
        <v>1978</v>
      </c>
      <c r="D48" s="1">
        <v>959971</v>
      </c>
      <c r="E48" s="12">
        <f t="shared" si="4"/>
        <v>6.9679465322395537E-2</v>
      </c>
      <c r="F48" s="1">
        <v>937663</v>
      </c>
      <c r="G48" s="11">
        <f t="shared" si="5"/>
        <v>7.1272050086829353E-2</v>
      </c>
      <c r="H48">
        <v>3385436</v>
      </c>
      <c r="I48" s="12">
        <f t="shared" ref="I48:I78" si="8">(F48/H48)</f>
        <v>0.27696964290567005</v>
      </c>
      <c r="J48" s="12">
        <f t="shared" si="2"/>
        <v>0.28355904527511377</v>
      </c>
      <c r="K48" s="1">
        <v>3251165</v>
      </c>
      <c r="L48">
        <v>72685</v>
      </c>
      <c r="M48" s="12">
        <f t="shared" si="3"/>
        <v>2.2356601402881735E-2</v>
      </c>
      <c r="N48">
        <v>22042</v>
      </c>
      <c r="O48">
        <v>50643</v>
      </c>
      <c r="P48" s="12">
        <f t="shared" si="6"/>
        <v>1.5576877826871291E-2</v>
      </c>
      <c r="Q48" s="12">
        <f t="shared" si="7"/>
        <v>0.69674623374836619</v>
      </c>
      <c r="R48">
        <v>25789</v>
      </c>
      <c r="S48">
        <v>3802</v>
      </c>
      <c r="T48">
        <v>3832</v>
      </c>
      <c r="U48" s="30">
        <v>3831.8359999999998</v>
      </c>
      <c r="V48">
        <f t="shared" si="0"/>
        <v>3831836</v>
      </c>
      <c r="W48">
        <v>24783</v>
      </c>
      <c r="X48" s="16">
        <v>4286</v>
      </c>
      <c r="Z48" s="16">
        <v>4286</v>
      </c>
      <c r="AA48" s="16">
        <v>4286</v>
      </c>
      <c r="AB48" s="27"/>
    </row>
    <row r="49" spans="1:28">
      <c r="A49">
        <v>1</v>
      </c>
      <c r="B49" t="s">
        <v>251</v>
      </c>
      <c r="C49">
        <v>1979</v>
      </c>
      <c r="D49" s="1">
        <v>1094247</v>
      </c>
      <c r="E49" s="12">
        <f t="shared" si="4"/>
        <v>0.13987505872573233</v>
      </c>
      <c r="F49" s="1">
        <v>1072439</v>
      </c>
      <c r="G49" s="11">
        <f t="shared" si="5"/>
        <v>0.14373607575429553</v>
      </c>
      <c r="H49">
        <v>3770597</v>
      </c>
      <c r="I49" s="12">
        <f t="shared" si="8"/>
        <v>0.28442153855211788</v>
      </c>
      <c r="J49" s="12">
        <f t="shared" si="2"/>
        <v>0.29020523805646692</v>
      </c>
      <c r="K49" s="1">
        <v>3558214</v>
      </c>
      <c r="L49">
        <v>69639</v>
      </c>
      <c r="M49" s="12">
        <f t="shared" si="3"/>
        <v>1.9571335507083048E-2</v>
      </c>
      <c r="N49">
        <v>24823</v>
      </c>
      <c r="O49">
        <v>44816</v>
      </c>
      <c r="P49" s="12">
        <f t="shared" si="6"/>
        <v>1.2595082814018494E-2</v>
      </c>
      <c r="Q49" s="12">
        <f t="shared" si="7"/>
        <v>0.64354743749910248</v>
      </c>
      <c r="R49">
        <v>29117</v>
      </c>
      <c r="S49">
        <v>4290</v>
      </c>
      <c r="T49">
        <v>3866</v>
      </c>
      <c r="U49" s="30">
        <v>3866.248</v>
      </c>
      <c r="V49">
        <f t="shared" si="0"/>
        <v>3866248</v>
      </c>
      <c r="W49">
        <v>27625</v>
      </c>
      <c r="X49" s="16">
        <v>4028</v>
      </c>
      <c r="Z49" s="16">
        <v>4028</v>
      </c>
      <c r="AA49" s="16">
        <v>4028</v>
      </c>
      <c r="AB49" s="27"/>
    </row>
    <row r="50" spans="1:28">
      <c r="A50">
        <v>1</v>
      </c>
      <c r="B50" t="s">
        <v>251</v>
      </c>
      <c r="C50">
        <v>1980</v>
      </c>
      <c r="D50" s="1">
        <v>1252576</v>
      </c>
      <c r="E50" s="12">
        <f t="shared" si="4"/>
        <v>0.14469219472386033</v>
      </c>
      <c r="F50" s="1">
        <v>1232153</v>
      </c>
      <c r="G50" s="11">
        <f t="shared" si="5"/>
        <v>0.1489259528980203</v>
      </c>
      <c r="H50">
        <v>4153588</v>
      </c>
      <c r="I50" s="12">
        <f t="shared" si="8"/>
        <v>0.29664786204120391</v>
      </c>
      <c r="J50" s="12">
        <f t="shared" si="2"/>
        <v>0.30156481576892075</v>
      </c>
      <c r="K50" s="1">
        <v>4001856</v>
      </c>
      <c r="L50">
        <v>85350</v>
      </c>
      <c r="M50" s="12">
        <f t="shared" si="3"/>
        <v>2.132760399174783E-2</v>
      </c>
      <c r="N50">
        <v>29378</v>
      </c>
      <c r="O50">
        <v>55972</v>
      </c>
      <c r="P50" s="12">
        <f t="shared" si="6"/>
        <v>1.3986510259239714E-2</v>
      </c>
      <c r="Q50" s="12">
        <f t="shared" si="7"/>
        <v>0.6557937902753368</v>
      </c>
      <c r="R50">
        <v>32017</v>
      </c>
      <c r="S50">
        <v>4473</v>
      </c>
      <c r="T50">
        <v>3894</v>
      </c>
      <c r="U50" s="30">
        <v>3900.3679999999999</v>
      </c>
      <c r="V50">
        <f t="shared" si="0"/>
        <v>3900368</v>
      </c>
      <c r="W50">
        <v>30522</v>
      </c>
      <c r="X50" s="16">
        <v>4551</v>
      </c>
      <c r="Y50">
        <v>3688</v>
      </c>
      <c r="Z50" s="1">
        <f>(Y50+X50)/2</f>
        <v>4119.5</v>
      </c>
      <c r="AA50" s="1">
        <v>4120</v>
      </c>
      <c r="AB50" s="27"/>
    </row>
    <row r="51" spans="1:28">
      <c r="A51">
        <v>1</v>
      </c>
      <c r="B51" t="s">
        <v>251</v>
      </c>
      <c r="C51">
        <v>1981</v>
      </c>
      <c r="D51" s="1">
        <v>1360892</v>
      </c>
      <c r="E51" s="12">
        <f t="shared" si="4"/>
        <v>8.6474593158419127E-2</v>
      </c>
      <c r="F51" s="1">
        <v>1238662</v>
      </c>
      <c r="G51" s="11">
        <f t="shared" si="5"/>
        <v>5.2826231807251208E-3</v>
      </c>
      <c r="H51">
        <v>5105414</v>
      </c>
      <c r="I51" s="12">
        <f t="shared" si="8"/>
        <v>0.24261734699673718</v>
      </c>
      <c r="J51" s="12">
        <f t="shared" si="2"/>
        <v>0.26655859838203133</v>
      </c>
      <c r="K51" s="1">
        <v>4373725</v>
      </c>
      <c r="L51">
        <v>99465</v>
      </c>
      <c r="M51" s="12">
        <f t="shared" si="3"/>
        <v>2.2741484661244135E-2</v>
      </c>
      <c r="N51">
        <v>33377</v>
      </c>
      <c r="O51">
        <v>66088</v>
      </c>
      <c r="P51" s="12">
        <f t="shared" si="6"/>
        <v>1.5110232124790653E-2</v>
      </c>
      <c r="Q51" s="12">
        <f t="shared" si="7"/>
        <v>0.66443472578293872</v>
      </c>
      <c r="R51">
        <v>36948</v>
      </c>
      <c r="S51">
        <v>5327</v>
      </c>
      <c r="T51">
        <v>3919</v>
      </c>
      <c r="U51" s="30">
        <v>3918.5309999999999</v>
      </c>
      <c r="V51">
        <f t="shared" si="0"/>
        <v>3918531</v>
      </c>
      <c r="W51">
        <v>33931</v>
      </c>
      <c r="X51" s="16">
        <v>6185</v>
      </c>
      <c r="Z51" s="16">
        <v>6185</v>
      </c>
      <c r="AA51" s="16">
        <v>6185</v>
      </c>
      <c r="AB51" s="27"/>
    </row>
    <row r="52" spans="1:28">
      <c r="A52">
        <v>1</v>
      </c>
      <c r="B52" t="s">
        <v>251</v>
      </c>
      <c r="C52">
        <v>1982</v>
      </c>
      <c r="D52" s="1">
        <v>1178508</v>
      </c>
      <c r="E52" s="12">
        <f t="shared" si="4"/>
        <v>-0.13401798232335851</v>
      </c>
      <c r="F52" s="1">
        <v>1151110</v>
      </c>
      <c r="G52" s="11">
        <f t="shared" si="5"/>
        <v>-7.068272054846278E-2</v>
      </c>
      <c r="H52">
        <v>4819764</v>
      </c>
      <c r="I52" s="12">
        <f t="shared" si="8"/>
        <v>0.23883119588427981</v>
      </c>
      <c r="J52" s="12">
        <f t="shared" si="2"/>
        <v>0.2445157065781644</v>
      </c>
      <c r="K52" s="1">
        <v>4666822</v>
      </c>
      <c r="L52">
        <v>125605</v>
      </c>
      <c r="M52" s="12">
        <f t="shared" si="3"/>
        <v>2.6914461275788962E-2</v>
      </c>
      <c r="N52">
        <v>35413</v>
      </c>
      <c r="O52">
        <v>90192</v>
      </c>
      <c r="P52" s="12">
        <f t="shared" si="6"/>
        <v>1.9326213856024507E-2</v>
      </c>
      <c r="Q52" s="12">
        <f t="shared" si="7"/>
        <v>0.71806058676008122</v>
      </c>
      <c r="R52">
        <v>42086</v>
      </c>
      <c r="S52">
        <v>7084</v>
      </c>
      <c r="T52">
        <v>3925</v>
      </c>
      <c r="U52" s="30">
        <v>3925.2660000000001</v>
      </c>
      <c r="V52">
        <f t="shared" si="0"/>
        <v>3925266</v>
      </c>
      <c r="W52">
        <v>35926</v>
      </c>
      <c r="X52" s="16">
        <v>8120</v>
      </c>
      <c r="Z52" s="16">
        <v>8120</v>
      </c>
      <c r="AA52" s="16">
        <v>8120</v>
      </c>
      <c r="AB52" s="27"/>
    </row>
    <row r="53" spans="1:28">
      <c r="A53">
        <v>1</v>
      </c>
      <c r="B53" t="s">
        <v>251</v>
      </c>
      <c r="C53">
        <v>1983</v>
      </c>
      <c r="D53" s="1">
        <v>1224801</v>
      </c>
      <c r="E53" s="12">
        <f t="shared" si="4"/>
        <v>3.9281023124153588E-2</v>
      </c>
      <c r="F53" s="1">
        <v>1200725</v>
      </c>
      <c r="G53" s="11">
        <f t="shared" si="5"/>
        <v>4.3101875580960985E-2</v>
      </c>
      <c r="H53">
        <v>5250162</v>
      </c>
      <c r="I53" s="12">
        <f t="shared" si="8"/>
        <v>0.2287024667048369</v>
      </c>
      <c r="J53" s="12">
        <f t="shared" si="2"/>
        <v>0.23328822996318971</v>
      </c>
      <c r="K53" s="1">
        <v>5220496</v>
      </c>
      <c r="L53">
        <v>120490</v>
      </c>
      <c r="M53" s="12">
        <f t="shared" si="3"/>
        <v>2.3080182419448265E-2</v>
      </c>
      <c r="N53">
        <v>38350</v>
      </c>
      <c r="O53">
        <v>82140</v>
      </c>
      <c r="P53" s="12">
        <f t="shared" si="6"/>
        <v>1.5734137139459547E-2</v>
      </c>
      <c r="Q53" s="12">
        <f t="shared" si="7"/>
        <v>0.68171632500622459</v>
      </c>
      <c r="R53">
        <v>64496</v>
      </c>
      <c r="S53">
        <v>6409</v>
      </c>
      <c r="T53">
        <v>3934</v>
      </c>
      <c r="U53" s="30">
        <v>3934.1019999999999</v>
      </c>
      <c r="V53">
        <f t="shared" si="0"/>
        <v>3934102</v>
      </c>
      <c r="W53">
        <v>38443</v>
      </c>
      <c r="X53" s="16">
        <v>8855</v>
      </c>
      <c r="Z53" s="16">
        <v>8855</v>
      </c>
      <c r="AA53" s="16">
        <v>8855</v>
      </c>
      <c r="AB53" s="27"/>
    </row>
    <row r="54" spans="1:28">
      <c r="A54">
        <v>1</v>
      </c>
      <c r="B54" t="s">
        <v>251</v>
      </c>
      <c r="C54">
        <v>1984</v>
      </c>
      <c r="D54" s="1">
        <v>1313988</v>
      </c>
      <c r="E54" s="12">
        <f t="shared" si="4"/>
        <v>7.2817543421339462E-2</v>
      </c>
      <c r="F54" s="1">
        <v>1270346</v>
      </c>
      <c r="G54" s="11">
        <f t="shared" si="5"/>
        <v>5.7982468925024462E-2</v>
      </c>
      <c r="H54">
        <v>6194896</v>
      </c>
      <c r="I54" s="12">
        <f t="shared" si="8"/>
        <v>0.2050633295538779</v>
      </c>
      <c r="J54" s="12">
        <f t="shared" si="2"/>
        <v>0.21210816129923732</v>
      </c>
      <c r="K54" s="1">
        <v>5191055</v>
      </c>
      <c r="L54">
        <v>127919</v>
      </c>
      <c r="M54" s="12">
        <f t="shared" si="3"/>
        <v>2.4642197010049018E-2</v>
      </c>
      <c r="N54">
        <v>35328</v>
      </c>
      <c r="O54">
        <v>92591</v>
      </c>
      <c r="P54" s="12">
        <f t="shared" si="6"/>
        <v>1.783664399625895E-2</v>
      </c>
      <c r="Q54" s="12">
        <f t="shared" si="7"/>
        <v>0.72382523315535607</v>
      </c>
      <c r="R54">
        <v>62171</v>
      </c>
      <c r="S54">
        <v>7471</v>
      </c>
      <c r="T54">
        <v>3952</v>
      </c>
      <c r="U54" s="30">
        <v>3951.82</v>
      </c>
      <c r="V54">
        <f t="shared" si="0"/>
        <v>3951820</v>
      </c>
      <c r="W54">
        <v>42488</v>
      </c>
      <c r="X54" s="16">
        <v>10025</v>
      </c>
      <c r="Z54" s="16">
        <v>10025</v>
      </c>
      <c r="AA54" s="16">
        <v>10025</v>
      </c>
      <c r="AB54" s="27"/>
    </row>
    <row r="55" spans="1:28">
      <c r="A55">
        <v>1</v>
      </c>
      <c r="B55" t="s">
        <v>251</v>
      </c>
      <c r="C55">
        <v>1985</v>
      </c>
      <c r="D55" s="1">
        <v>1545381</v>
      </c>
      <c r="E55" s="12">
        <f t="shared" si="4"/>
        <v>0.17609978173316651</v>
      </c>
      <c r="F55" s="1">
        <v>1514688</v>
      </c>
      <c r="G55" s="11">
        <f t="shared" si="5"/>
        <v>0.1923428735163491</v>
      </c>
      <c r="H55">
        <v>6618332</v>
      </c>
      <c r="I55" s="12">
        <f t="shared" si="8"/>
        <v>0.22886249888944829</v>
      </c>
      <c r="J55" s="12">
        <f t="shared" si="2"/>
        <v>0.23350007222363581</v>
      </c>
      <c r="K55" s="1">
        <v>6082189</v>
      </c>
      <c r="L55">
        <v>157252</v>
      </c>
      <c r="M55" s="12">
        <f t="shared" si="3"/>
        <v>2.5854507316362581E-2</v>
      </c>
      <c r="N55">
        <v>43631</v>
      </c>
      <c r="O55">
        <v>113621</v>
      </c>
      <c r="P55" s="12">
        <f t="shared" si="6"/>
        <v>1.8680938721239999E-2</v>
      </c>
      <c r="Q55" s="12">
        <f t="shared" si="7"/>
        <v>0.72254088978200592</v>
      </c>
      <c r="R55">
        <v>71161</v>
      </c>
      <c r="S55">
        <v>12169</v>
      </c>
      <c r="T55">
        <v>3973</v>
      </c>
      <c r="U55" s="30">
        <v>3972.5230000000001</v>
      </c>
      <c r="V55">
        <f t="shared" si="0"/>
        <v>3972523</v>
      </c>
      <c r="W55">
        <v>45699</v>
      </c>
      <c r="X55" s="16">
        <v>10715</v>
      </c>
      <c r="Z55" s="16">
        <v>10715</v>
      </c>
      <c r="AA55" s="16">
        <v>10715</v>
      </c>
      <c r="AB55" s="27"/>
    </row>
    <row r="56" spans="1:28">
      <c r="A56">
        <v>1</v>
      </c>
      <c r="B56" t="s">
        <v>251</v>
      </c>
      <c r="C56">
        <v>1986</v>
      </c>
      <c r="D56" s="1">
        <v>1549087</v>
      </c>
      <c r="E56" s="12">
        <f t="shared" si="4"/>
        <v>2.3981141220191008E-3</v>
      </c>
      <c r="F56" s="1">
        <v>1520193</v>
      </c>
      <c r="G56" s="11">
        <f t="shared" si="5"/>
        <v>3.6344118392698695E-3</v>
      </c>
      <c r="H56">
        <v>6800976</v>
      </c>
      <c r="I56" s="12">
        <f t="shared" si="8"/>
        <v>0.22352571160374629</v>
      </c>
      <c r="J56" s="12">
        <f t="shared" si="2"/>
        <v>0.22777421946497092</v>
      </c>
      <c r="K56" s="1">
        <v>6347706</v>
      </c>
      <c r="L56">
        <v>174656</v>
      </c>
      <c r="M56" s="12">
        <f t="shared" si="3"/>
        <v>2.7514821889986715E-2</v>
      </c>
      <c r="N56">
        <v>46493</v>
      </c>
      <c r="O56">
        <v>128163</v>
      </c>
      <c r="P56" s="12">
        <f t="shared" si="6"/>
        <v>2.0190443602775554E-2</v>
      </c>
      <c r="Q56" s="12">
        <f t="shared" si="7"/>
        <v>0.73380244595089772</v>
      </c>
      <c r="R56">
        <v>75457</v>
      </c>
      <c r="S56">
        <v>10845</v>
      </c>
      <c r="T56">
        <v>3992</v>
      </c>
      <c r="U56" s="30">
        <v>3991.569</v>
      </c>
      <c r="V56">
        <f t="shared" si="0"/>
        <v>3991569</v>
      </c>
      <c r="W56">
        <v>48219</v>
      </c>
      <c r="X56" s="16">
        <v>11335</v>
      </c>
      <c r="Z56" s="16">
        <v>11335</v>
      </c>
      <c r="AA56" s="16">
        <v>11335</v>
      </c>
      <c r="AB56" s="27"/>
    </row>
    <row r="57" spans="1:28">
      <c r="A57">
        <v>1</v>
      </c>
      <c r="B57" t="s">
        <v>251</v>
      </c>
      <c r="C57">
        <v>1987</v>
      </c>
      <c r="D57" s="1">
        <v>1514717</v>
      </c>
      <c r="E57" s="12">
        <f t="shared" si="4"/>
        <v>-2.2187262561754118E-2</v>
      </c>
      <c r="F57" s="1">
        <v>1481298</v>
      </c>
      <c r="G57" s="11">
        <f t="shared" si="5"/>
        <v>-2.558556709575692E-2</v>
      </c>
      <c r="H57">
        <v>7085440</v>
      </c>
      <c r="I57" s="12">
        <f t="shared" si="8"/>
        <v>0.20906224595790804</v>
      </c>
      <c r="J57" s="12">
        <f t="shared" si="2"/>
        <v>0.21377881966398699</v>
      </c>
      <c r="K57" s="1">
        <v>6332995</v>
      </c>
      <c r="L57">
        <v>177697</v>
      </c>
      <c r="M57" s="12">
        <f t="shared" si="3"/>
        <v>2.8058919989673133E-2</v>
      </c>
      <c r="N57">
        <v>48283</v>
      </c>
      <c r="O57">
        <v>129414</v>
      </c>
      <c r="P57" s="12">
        <f t="shared" si="6"/>
        <v>2.0434881126544392E-2</v>
      </c>
      <c r="Q57" s="12">
        <f t="shared" si="7"/>
        <v>0.72828466434436145</v>
      </c>
      <c r="R57">
        <v>76973</v>
      </c>
      <c r="S57">
        <v>10574</v>
      </c>
      <c r="T57">
        <v>4015</v>
      </c>
      <c r="U57" s="30">
        <v>4015.2640000000001</v>
      </c>
      <c r="V57">
        <f t="shared" si="0"/>
        <v>4015264</v>
      </c>
      <c r="W57">
        <v>51136</v>
      </c>
      <c r="X57" s="16">
        <v>12581</v>
      </c>
      <c r="Z57" s="16">
        <v>12581</v>
      </c>
      <c r="AA57" s="16">
        <v>12581</v>
      </c>
      <c r="AB57" s="27"/>
    </row>
    <row r="58" spans="1:28">
      <c r="A58">
        <v>1</v>
      </c>
      <c r="B58" t="s">
        <v>251</v>
      </c>
      <c r="C58">
        <v>1988</v>
      </c>
      <c r="D58" s="1">
        <v>1745442</v>
      </c>
      <c r="E58" s="12">
        <f t="shared" si="4"/>
        <v>0.15232218295562802</v>
      </c>
      <c r="F58" s="1">
        <v>1711228</v>
      </c>
      <c r="G58" s="11">
        <f t="shared" si="5"/>
        <v>0.15522197424150982</v>
      </c>
      <c r="H58">
        <v>8022030</v>
      </c>
      <c r="I58" s="12">
        <f t="shared" si="8"/>
        <v>0.2133160808423803</v>
      </c>
      <c r="J58" s="12">
        <f t="shared" si="2"/>
        <v>0.21758108608419566</v>
      </c>
      <c r="K58" s="1">
        <v>6877084</v>
      </c>
      <c r="L58">
        <v>196885</v>
      </c>
      <c r="M58" s="12">
        <f t="shared" si="3"/>
        <v>2.8629139908717124E-2</v>
      </c>
      <c r="N58">
        <v>49404</v>
      </c>
      <c r="O58">
        <v>147481</v>
      </c>
      <c r="P58" s="12">
        <f t="shared" si="6"/>
        <v>2.1445281168588314E-2</v>
      </c>
      <c r="Q58" s="12">
        <f t="shared" si="7"/>
        <v>0.74907179317875916</v>
      </c>
      <c r="R58">
        <v>81654</v>
      </c>
      <c r="S58">
        <v>11075</v>
      </c>
      <c r="T58">
        <v>4024</v>
      </c>
      <c r="U58" s="30">
        <v>4023.8440000000001</v>
      </c>
      <c r="V58">
        <f t="shared" si="0"/>
        <v>4023844</v>
      </c>
      <c r="W58">
        <v>54881</v>
      </c>
      <c r="X58" s="16">
        <v>12365</v>
      </c>
      <c r="Z58" s="16">
        <v>12365</v>
      </c>
      <c r="AA58" s="16">
        <v>12365</v>
      </c>
      <c r="AB58" s="27"/>
    </row>
    <row r="59" spans="1:28">
      <c r="A59">
        <v>1</v>
      </c>
      <c r="B59" t="s">
        <v>251</v>
      </c>
      <c r="C59">
        <v>1989</v>
      </c>
      <c r="D59" s="1">
        <v>1816961</v>
      </c>
      <c r="E59" s="12">
        <f t="shared" si="4"/>
        <v>4.0974721589144752E-2</v>
      </c>
      <c r="F59" s="1">
        <v>1764951</v>
      </c>
      <c r="G59" s="11">
        <f t="shared" si="5"/>
        <v>3.1394413836145739E-2</v>
      </c>
      <c r="H59">
        <v>8278467</v>
      </c>
      <c r="I59" s="12">
        <f t="shared" si="8"/>
        <v>0.21319780582564379</v>
      </c>
      <c r="J59" s="12">
        <f t="shared" si="2"/>
        <v>0.21948036997671186</v>
      </c>
      <c r="K59" s="1">
        <v>7401006</v>
      </c>
      <c r="L59">
        <v>228106</v>
      </c>
      <c r="M59" s="12">
        <f t="shared" si="3"/>
        <v>3.0820945152591418E-2</v>
      </c>
      <c r="N59">
        <v>54845</v>
      </c>
      <c r="O59">
        <v>173261</v>
      </c>
      <c r="P59" s="12">
        <f t="shared" si="6"/>
        <v>2.3410466090690914E-2</v>
      </c>
      <c r="Q59" s="12">
        <f t="shared" si="7"/>
        <v>0.75956353625069051</v>
      </c>
      <c r="R59">
        <v>92395</v>
      </c>
      <c r="S59">
        <v>11648</v>
      </c>
      <c r="T59">
        <v>4030</v>
      </c>
      <c r="U59" s="30">
        <v>4030.2220000000002</v>
      </c>
      <c r="V59">
        <f t="shared" si="0"/>
        <v>4030222</v>
      </c>
      <c r="W59">
        <v>59549</v>
      </c>
      <c r="X59" s="16">
        <v>13619</v>
      </c>
      <c r="Z59" s="16">
        <v>13619</v>
      </c>
      <c r="AA59" s="16">
        <v>13619</v>
      </c>
      <c r="AB59" s="27"/>
    </row>
    <row r="60" spans="1:28">
      <c r="A60">
        <v>1</v>
      </c>
      <c r="B60" t="s">
        <v>251</v>
      </c>
      <c r="C60">
        <v>1990</v>
      </c>
      <c r="D60" s="1">
        <v>2085421</v>
      </c>
      <c r="E60" s="12">
        <f t="shared" si="4"/>
        <v>0.14775220822020946</v>
      </c>
      <c r="F60" s="1">
        <v>2060142</v>
      </c>
      <c r="G60" s="11">
        <f t="shared" si="5"/>
        <v>0.16725166874321157</v>
      </c>
      <c r="H60">
        <v>9076557</v>
      </c>
      <c r="I60" s="12">
        <f t="shared" si="8"/>
        <v>0.22697395058500708</v>
      </c>
      <c r="J60" s="12">
        <f t="shared" si="2"/>
        <v>0.22975903748524909</v>
      </c>
      <c r="K60" s="1">
        <v>8119095</v>
      </c>
      <c r="L60">
        <v>222987</v>
      </c>
      <c r="M60" s="12">
        <f t="shared" si="3"/>
        <v>2.7464514210019712E-2</v>
      </c>
      <c r="N60">
        <v>57823</v>
      </c>
      <c r="O60">
        <v>165164</v>
      </c>
      <c r="P60" s="12">
        <f t="shared" si="6"/>
        <v>2.0342661343413275E-2</v>
      </c>
      <c r="Q60" s="12">
        <f t="shared" si="7"/>
        <v>0.74068891908496903</v>
      </c>
      <c r="R60">
        <v>93587</v>
      </c>
      <c r="S60">
        <v>11666</v>
      </c>
      <c r="T60">
        <v>4040</v>
      </c>
      <c r="U60" s="30">
        <v>4048.5079999999998</v>
      </c>
      <c r="V60">
        <f t="shared" si="0"/>
        <v>4048508</v>
      </c>
      <c r="W60">
        <v>63254</v>
      </c>
      <c r="X60" s="16">
        <v>15351</v>
      </c>
      <c r="Z60" s="16">
        <v>15351</v>
      </c>
      <c r="AA60" s="16">
        <v>15351</v>
      </c>
      <c r="AB60" s="27"/>
    </row>
    <row r="61" spans="1:28">
      <c r="A61">
        <v>1</v>
      </c>
      <c r="B61" t="s">
        <v>251</v>
      </c>
      <c r="C61">
        <v>1991</v>
      </c>
      <c r="D61" s="1">
        <v>2362160</v>
      </c>
      <c r="E61" s="12">
        <f t="shared" si="4"/>
        <v>0.13270174223813799</v>
      </c>
      <c r="F61" s="1">
        <v>2316135</v>
      </c>
      <c r="G61" s="11">
        <f t="shared" si="5"/>
        <v>0.1242598811149911</v>
      </c>
      <c r="H61">
        <v>9767445</v>
      </c>
      <c r="I61" s="12">
        <f t="shared" si="8"/>
        <v>0.23712803092313292</v>
      </c>
      <c r="J61" s="12">
        <f t="shared" si="2"/>
        <v>0.24184011274186853</v>
      </c>
      <c r="K61" s="1">
        <v>8855260</v>
      </c>
      <c r="L61">
        <v>253465</v>
      </c>
      <c r="M61" s="12">
        <f t="shared" si="3"/>
        <v>2.8623100846276676E-2</v>
      </c>
      <c r="N61">
        <v>76653</v>
      </c>
      <c r="O61">
        <v>176812</v>
      </c>
      <c r="P61" s="12">
        <f t="shared" si="6"/>
        <v>1.9966889735592179E-2</v>
      </c>
      <c r="Q61" s="12">
        <f t="shared" si="7"/>
        <v>0.69757954747203754</v>
      </c>
      <c r="R61">
        <v>109448</v>
      </c>
      <c r="S61">
        <v>13551</v>
      </c>
      <c r="T61">
        <v>4091</v>
      </c>
      <c r="U61" s="30">
        <v>4091.0250000000001</v>
      </c>
      <c r="V61">
        <f t="shared" si="0"/>
        <v>4091025</v>
      </c>
      <c r="W61">
        <v>66969</v>
      </c>
      <c r="X61" s="16">
        <v>16443</v>
      </c>
      <c r="Z61" s="16">
        <v>16443</v>
      </c>
      <c r="AA61" s="16">
        <v>16443</v>
      </c>
      <c r="AB61" s="27"/>
    </row>
    <row r="62" spans="1:28">
      <c r="A62">
        <v>1</v>
      </c>
      <c r="B62" t="s">
        <v>251</v>
      </c>
      <c r="C62">
        <v>1992</v>
      </c>
      <c r="D62" s="1">
        <v>2737180</v>
      </c>
      <c r="E62" s="12">
        <f t="shared" si="4"/>
        <v>0.15876147255054696</v>
      </c>
      <c r="F62" s="1">
        <v>2707431</v>
      </c>
      <c r="G62" s="11">
        <f t="shared" si="5"/>
        <v>0.16894352013159855</v>
      </c>
      <c r="H62">
        <v>10536166</v>
      </c>
      <c r="I62" s="12">
        <f t="shared" si="8"/>
        <v>0.25696548440865491</v>
      </c>
      <c r="J62" s="12">
        <f t="shared" si="2"/>
        <v>0.25978899725004334</v>
      </c>
      <c r="K62" s="1">
        <v>9650515</v>
      </c>
      <c r="L62">
        <v>260487</v>
      </c>
      <c r="M62" s="12">
        <f t="shared" si="3"/>
        <v>2.6992030995237042E-2</v>
      </c>
      <c r="N62">
        <v>77789</v>
      </c>
      <c r="O62">
        <v>182698</v>
      </c>
      <c r="P62" s="12">
        <f t="shared" si="6"/>
        <v>1.8931424903230552E-2</v>
      </c>
      <c r="Q62" s="12">
        <f t="shared" si="7"/>
        <v>0.70137089374901629</v>
      </c>
      <c r="R62">
        <v>129789</v>
      </c>
      <c r="S62">
        <v>14556</v>
      </c>
      <c r="T62">
        <v>4139</v>
      </c>
      <c r="U62" s="30">
        <v>4139.2690000000002</v>
      </c>
      <c r="V62">
        <f t="shared" si="0"/>
        <v>4139269</v>
      </c>
      <c r="W62">
        <v>71714</v>
      </c>
      <c r="X62" s="16">
        <v>17151</v>
      </c>
      <c r="Z62" s="16">
        <v>17151</v>
      </c>
      <c r="AA62" s="16">
        <v>17151</v>
      </c>
      <c r="AB62" s="27"/>
    </row>
    <row r="63" spans="1:28">
      <c r="A63">
        <v>1</v>
      </c>
      <c r="B63" t="s">
        <v>251</v>
      </c>
      <c r="C63">
        <v>1993</v>
      </c>
      <c r="D63" s="1">
        <v>2965310</v>
      </c>
      <c r="E63" s="12">
        <f t="shared" si="4"/>
        <v>8.3344902417816877E-2</v>
      </c>
      <c r="F63" s="1">
        <v>2925893</v>
      </c>
      <c r="G63" s="11">
        <f t="shared" si="5"/>
        <v>8.068977565817928E-2</v>
      </c>
      <c r="H63">
        <v>11389335</v>
      </c>
      <c r="I63" s="12">
        <f t="shared" si="8"/>
        <v>0.25689761518121995</v>
      </c>
      <c r="J63" s="12">
        <f t="shared" si="2"/>
        <v>0.2603584844944854</v>
      </c>
      <c r="K63" s="1">
        <v>10242374</v>
      </c>
      <c r="L63">
        <v>260537</v>
      </c>
      <c r="M63" s="12">
        <f t="shared" si="3"/>
        <v>2.5437169156291305E-2</v>
      </c>
      <c r="N63">
        <v>78320</v>
      </c>
      <c r="O63">
        <v>182217</v>
      </c>
      <c r="P63" s="12">
        <f t="shared" si="6"/>
        <v>1.7790504427977343E-2</v>
      </c>
      <c r="Q63" s="12">
        <f t="shared" si="7"/>
        <v>0.69939010581990269</v>
      </c>
      <c r="R63">
        <v>138543</v>
      </c>
      <c r="S63">
        <v>16026</v>
      </c>
      <c r="T63">
        <v>4193</v>
      </c>
      <c r="U63" s="30">
        <v>4193.1139999999996</v>
      </c>
      <c r="V63">
        <f t="shared" si="0"/>
        <v>4193113.9999999995</v>
      </c>
      <c r="W63">
        <v>74871</v>
      </c>
      <c r="X63" s="16">
        <v>18313</v>
      </c>
      <c r="Z63" s="16">
        <v>18313</v>
      </c>
      <c r="AA63" s="16">
        <v>18313</v>
      </c>
      <c r="AB63" s="27"/>
    </row>
    <row r="64" spans="1:28">
      <c r="A64">
        <v>1</v>
      </c>
      <c r="B64" t="s">
        <v>251</v>
      </c>
      <c r="C64">
        <v>1994</v>
      </c>
      <c r="D64" s="1">
        <v>3077084</v>
      </c>
      <c r="E64" s="12">
        <f t="shared" si="4"/>
        <v>3.7693866745803981E-2</v>
      </c>
      <c r="F64" s="1">
        <v>3024323</v>
      </c>
      <c r="G64" s="11">
        <f t="shared" si="5"/>
        <v>3.3641011479230445E-2</v>
      </c>
      <c r="H64">
        <v>11599362</v>
      </c>
      <c r="I64" s="12">
        <f t="shared" si="8"/>
        <v>0.26073184025121382</v>
      </c>
      <c r="J64" s="12">
        <f t="shared" si="2"/>
        <v>0.26528045249385268</v>
      </c>
      <c r="K64" s="1">
        <v>10815221</v>
      </c>
      <c r="L64">
        <v>303530</v>
      </c>
      <c r="M64" s="12">
        <f t="shared" si="3"/>
        <v>2.8065076062708288E-2</v>
      </c>
      <c r="N64">
        <v>86839</v>
      </c>
      <c r="O64">
        <v>216691</v>
      </c>
      <c r="P64" s="12">
        <f t="shared" si="6"/>
        <v>2.0035744068475345E-2</v>
      </c>
      <c r="Q64" s="12">
        <f t="shared" si="7"/>
        <v>0.71390307383125229</v>
      </c>
      <c r="R64">
        <v>137006</v>
      </c>
      <c r="S64">
        <v>17550</v>
      </c>
      <c r="T64">
        <v>4233</v>
      </c>
      <c r="U64" s="30">
        <v>4232.9650000000001</v>
      </c>
      <c r="V64">
        <f t="shared" si="0"/>
        <v>4232965</v>
      </c>
      <c r="W64">
        <v>79481</v>
      </c>
      <c r="X64" s="16">
        <v>19573</v>
      </c>
      <c r="Y64" s="2">
        <v>19179</v>
      </c>
      <c r="Z64" s="7">
        <f>(Y64+X64)/2</f>
        <v>19376</v>
      </c>
      <c r="AA64" s="7">
        <v>19376</v>
      </c>
      <c r="AB64" s="27"/>
    </row>
    <row r="65" spans="1:28">
      <c r="A65">
        <v>1</v>
      </c>
      <c r="B65" t="s">
        <v>251</v>
      </c>
      <c r="C65">
        <v>1995</v>
      </c>
      <c r="D65" s="1">
        <v>3240417</v>
      </c>
      <c r="E65" s="12">
        <f t="shared" si="4"/>
        <v>5.3080448892522919E-2</v>
      </c>
      <c r="F65" s="1">
        <v>3194093</v>
      </c>
      <c r="G65" s="11">
        <f t="shared" si="5"/>
        <v>5.6134877127872913E-2</v>
      </c>
      <c r="H65">
        <v>12448670</v>
      </c>
      <c r="I65" s="12">
        <f t="shared" si="8"/>
        <v>0.25658106448319379</v>
      </c>
      <c r="J65" s="12">
        <f t="shared" si="2"/>
        <v>0.26030226522190725</v>
      </c>
      <c r="K65" s="1">
        <v>11634629</v>
      </c>
      <c r="L65">
        <v>314839</v>
      </c>
      <c r="M65" s="12">
        <f t="shared" si="3"/>
        <v>2.7060510481253849E-2</v>
      </c>
      <c r="N65">
        <v>83482</v>
      </c>
      <c r="O65">
        <v>231357</v>
      </c>
      <c r="P65" s="12">
        <f t="shared" si="6"/>
        <v>1.9885206481444317E-2</v>
      </c>
      <c r="Q65" s="12">
        <f t="shared" si="7"/>
        <v>0.73484225270693915</v>
      </c>
      <c r="R65">
        <v>141802</v>
      </c>
      <c r="S65">
        <v>15373</v>
      </c>
      <c r="T65">
        <v>4263</v>
      </c>
      <c r="U65" s="30">
        <v>4262.7309999999998</v>
      </c>
      <c r="V65">
        <f t="shared" si="0"/>
        <v>4262731</v>
      </c>
      <c r="W65">
        <v>84005</v>
      </c>
      <c r="X65" s="17">
        <v>20718</v>
      </c>
      <c r="Y65">
        <v>20549</v>
      </c>
      <c r="Z65" s="7">
        <f>(Y65+X65)/2</f>
        <v>20633.5</v>
      </c>
      <c r="AA65" s="7">
        <v>20634</v>
      </c>
      <c r="AB65" s="27"/>
    </row>
    <row r="66" spans="1:28">
      <c r="A66">
        <v>1</v>
      </c>
      <c r="B66" t="s">
        <v>251</v>
      </c>
      <c r="C66">
        <v>1996</v>
      </c>
      <c r="D66" s="1">
        <v>3347019</v>
      </c>
      <c r="E66" s="12">
        <f t="shared" si="4"/>
        <v>3.2897617806597113E-2</v>
      </c>
      <c r="F66" s="1">
        <v>3301279</v>
      </c>
      <c r="G66" s="11">
        <f t="shared" si="5"/>
        <v>3.3557570177198973E-2</v>
      </c>
      <c r="H66">
        <v>12741148</v>
      </c>
      <c r="I66" s="12">
        <f t="shared" si="8"/>
        <v>0.25910373225395389</v>
      </c>
      <c r="J66" s="12">
        <f t="shared" si="2"/>
        <v>0.26269367564053098</v>
      </c>
      <c r="K66" s="1">
        <v>12126587</v>
      </c>
      <c r="L66">
        <v>306982</v>
      </c>
      <c r="M66" s="12">
        <f t="shared" si="3"/>
        <v>2.531478972607874E-2</v>
      </c>
      <c r="N66">
        <v>86936</v>
      </c>
      <c r="O66">
        <v>220046</v>
      </c>
      <c r="P66" s="12">
        <f t="shared" si="6"/>
        <v>1.8145748676028962E-2</v>
      </c>
      <c r="Q66" s="12">
        <f t="shared" si="7"/>
        <v>0.71680424259402831</v>
      </c>
      <c r="R66">
        <v>139317</v>
      </c>
      <c r="S66">
        <v>15805</v>
      </c>
      <c r="T66">
        <v>4290</v>
      </c>
      <c r="U66" s="30">
        <v>4290.4030000000002</v>
      </c>
      <c r="V66">
        <f t="shared" si="0"/>
        <v>4290403</v>
      </c>
      <c r="W66">
        <v>87682</v>
      </c>
      <c r="X66" s="16">
        <v>21760</v>
      </c>
      <c r="Y66">
        <v>21424</v>
      </c>
      <c r="Z66" s="7">
        <f t="shared" ref="Z66:Z68" si="9">(Y66+X66)/2</f>
        <v>21592</v>
      </c>
      <c r="AA66" s="7">
        <v>21592</v>
      </c>
      <c r="AB66" s="27"/>
    </row>
    <row r="67" spans="1:28">
      <c r="A67">
        <v>1</v>
      </c>
      <c r="B67" t="s">
        <v>251</v>
      </c>
      <c r="C67">
        <v>1997</v>
      </c>
      <c r="D67" s="1">
        <v>3553541</v>
      </c>
      <c r="E67" s="12">
        <f t="shared" si="4"/>
        <v>6.1703264905278402E-2</v>
      </c>
      <c r="F67" s="1">
        <v>3503489</v>
      </c>
      <c r="G67" s="11">
        <f t="shared" si="5"/>
        <v>6.1252017778564004E-2</v>
      </c>
      <c r="H67">
        <v>14007883</v>
      </c>
      <c r="I67" s="12">
        <f t="shared" si="8"/>
        <v>0.25010838539984948</v>
      </c>
      <c r="J67" s="12">
        <f t="shared" si="2"/>
        <v>0.25368151632905556</v>
      </c>
      <c r="K67" s="1">
        <v>12944867</v>
      </c>
      <c r="L67">
        <v>327033</v>
      </c>
      <c r="M67" s="12">
        <f t="shared" si="3"/>
        <v>2.5263527234385644E-2</v>
      </c>
      <c r="N67">
        <v>93163</v>
      </c>
      <c r="O67">
        <v>233870</v>
      </c>
      <c r="P67" s="12">
        <f t="shared" si="6"/>
        <v>1.8066620537700386E-2</v>
      </c>
      <c r="Q67" s="12">
        <f t="shared" si="7"/>
        <v>0.71512660801815109</v>
      </c>
      <c r="R67">
        <v>146083</v>
      </c>
      <c r="S67">
        <v>18541</v>
      </c>
      <c r="T67">
        <v>4320</v>
      </c>
      <c r="U67" s="30">
        <v>4320.2809999999999</v>
      </c>
      <c r="V67">
        <f t="shared" si="0"/>
        <v>4320281</v>
      </c>
      <c r="W67">
        <v>92243</v>
      </c>
      <c r="X67" s="16">
        <v>22290</v>
      </c>
      <c r="Y67">
        <v>21974</v>
      </c>
      <c r="Z67" s="7">
        <f t="shared" si="9"/>
        <v>22132</v>
      </c>
      <c r="AA67" s="7">
        <v>22132</v>
      </c>
      <c r="AB67" s="27"/>
    </row>
    <row r="68" spans="1:28">
      <c r="A68">
        <v>1</v>
      </c>
      <c r="B68" t="s">
        <v>67</v>
      </c>
      <c r="C68">
        <v>1998</v>
      </c>
      <c r="D68" s="1">
        <v>4021037</v>
      </c>
      <c r="E68" s="12">
        <f t="shared" si="4"/>
        <v>0.13155778982147667</v>
      </c>
      <c r="F68" s="1">
        <v>3974642</v>
      </c>
      <c r="G68" s="11">
        <f t="shared" si="5"/>
        <v>0.13448108442755208</v>
      </c>
      <c r="H68">
        <v>14838951</v>
      </c>
      <c r="I68" s="12">
        <f t="shared" si="8"/>
        <v>0.26785195260770117</v>
      </c>
      <c r="J68" s="12">
        <f t="shared" si="2"/>
        <v>0.27097852132539557</v>
      </c>
      <c r="K68" s="1">
        <v>13728431</v>
      </c>
      <c r="L68">
        <v>359392</v>
      </c>
      <c r="M68" s="12">
        <f t="shared" si="3"/>
        <v>2.6178665282288995E-2</v>
      </c>
      <c r="N68">
        <v>102178</v>
      </c>
      <c r="O68">
        <v>257214</v>
      </c>
      <c r="P68" s="12">
        <f t="shared" si="6"/>
        <v>1.8735862823654064E-2</v>
      </c>
      <c r="Q68" s="12">
        <f t="shared" si="7"/>
        <v>0.71569205769744459</v>
      </c>
      <c r="R68">
        <v>154379</v>
      </c>
      <c r="S68">
        <v>17024</v>
      </c>
      <c r="T68">
        <v>4351</v>
      </c>
      <c r="U68" s="30">
        <v>4351.0370000000003</v>
      </c>
      <c r="V68">
        <f t="shared" si="0"/>
        <v>4351037</v>
      </c>
      <c r="W68">
        <v>97858</v>
      </c>
      <c r="X68" s="16">
        <v>22676</v>
      </c>
      <c r="Y68">
        <v>22267</v>
      </c>
      <c r="Z68" s="7">
        <f t="shared" si="9"/>
        <v>22471.5</v>
      </c>
      <c r="AA68" s="7">
        <v>22472</v>
      </c>
      <c r="AB68" s="27"/>
    </row>
    <row r="69" spans="1:28">
      <c r="A69">
        <v>1</v>
      </c>
      <c r="B69" t="s">
        <v>306</v>
      </c>
      <c r="C69">
        <v>1999</v>
      </c>
      <c r="D69" s="1">
        <v>4281715</v>
      </c>
      <c r="E69" s="12">
        <f t="shared" si="4"/>
        <v>6.482855044606653E-2</v>
      </c>
      <c r="F69" s="1">
        <v>4240349</v>
      </c>
      <c r="G69" s="11">
        <f t="shared" si="5"/>
        <v>6.6850549055738853E-2</v>
      </c>
      <c r="H69">
        <v>15501093</v>
      </c>
      <c r="I69" s="12">
        <f t="shared" si="8"/>
        <v>0.27355161342493722</v>
      </c>
      <c r="J69" s="12">
        <f t="shared" si="2"/>
        <v>0.27622019944012982</v>
      </c>
      <c r="K69" s="1">
        <v>14701938</v>
      </c>
      <c r="L69">
        <v>396167</v>
      </c>
      <c r="M69" s="12">
        <f t="shared" si="3"/>
        <v>2.6946583504841335E-2</v>
      </c>
      <c r="N69">
        <v>113709</v>
      </c>
      <c r="O69">
        <v>282458</v>
      </c>
      <c r="P69" s="12">
        <f t="shared" si="6"/>
        <v>1.9212297045464347E-2</v>
      </c>
      <c r="Q69" s="12">
        <f t="shared" si="7"/>
        <v>0.71297710309036344</v>
      </c>
      <c r="R69">
        <v>168675</v>
      </c>
      <c r="S69">
        <v>19103</v>
      </c>
      <c r="T69">
        <v>4370</v>
      </c>
      <c r="U69" s="30">
        <v>4369.8620000000001</v>
      </c>
      <c r="V69">
        <f t="shared" si="0"/>
        <v>4369862</v>
      </c>
      <c r="W69">
        <v>101719</v>
      </c>
      <c r="X69" s="16">
        <v>24658</v>
      </c>
      <c r="Z69" s="16">
        <v>24658</v>
      </c>
      <c r="AA69" s="16">
        <v>24658</v>
      </c>
      <c r="AB69" s="27"/>
    </row>
    <row r="70" spans="1:28">
      <c r="A70">
        <v>1</v>
      </c>
      <c r="B70" t="s">
        <v>306</v>
      </c>
      <c r="C70">
        <v>2000</v>
      </c>
      <c r="D70" s="1">
        <v>4781099</v>
      </c>
      <c r="E70" s="12">
        <f t="shared" si="4"/>
        <v>0.11663177021357096</v>
      </c>
      <c r="F70" s="1">
        <v>4744633</v>
      </c>
      <c r="G70" s="11">
        <f t="shared" si="5"/>
        <v>0.11892511677694453</v>
      </c>
      <c r="H70">
        <v>16856646</v>
      </c>
      <c r="I70" s="12">
        <f t="shared" si="8"/>
        <v>0.2814695758574986</v>
      </c>
      <c r="J70" s="12">
        <f t="shared" si="2"/>
        <v>0.28363287690801597</v>
      </c>
      <c r="K70" s="1">
        <v>15872589</v>
      </c>
      <c r="L70">
        <v>396687</v>
      </c>
      <c r="M70" s="12">
        <f t="shared" si="3"/>
        <v>2.499195310859495E-2</v>
      </c>
      <c r="N70">
        <v>117831</v>
      </c>
      <c r="O70">
        <v>278856</v>
      </c>
      <c r="P70" s="12">
        <f t="shared" si="6"/>
        <v>1.7568400466993758E-2</v>
      </c>
      <c r="Q70" s="12">
        <f t="shared" si="7"/>
        <v>0.70296228512656078</v>
      </c>
      <c r="R70">
        <v>172010</v>
      </c>
      <c r="S70">
        <v>19038</v>
      </c>
      <c r="T70">
        <v>4447</v>
      </c>
      <c r="U70" s="30">
        <v>4452.1729999999998</v>
      </c>
      <c r="V70">
        <f t="shared" si="0"/>
        <v>4452173</v>
      </c>
      <c r="W70">
        <v>107151</v>
      </c>
      <c r="X70" s="16">
        <v>26332</v>
      </c>
      <c r="Z70" s="16">
        <v>26332</v>
      </c>
      <c r="AA70" s="16">
        <v>26332</v>
      </c>
      <c r="AB70" s="27"/>
    </row>
    <row r="71" spans="1:28">
      <c r="A71">
        <v>1</v>
      </c>
      <c r="B71" t="s">
        <v>306</v>
      </c>
      <c r="C71">
        <v>2001</v>
      </c>
      <c r="D71" s="1">
        <v>5715592</v>
      </c>
      <c r="E71" s="12">
        <f t="shared" si="4"/>
        <v>0.19545568916267997</v>
      </c>
      <c r="F71" s="1">
        <v>5244405</v>
      </c>
      <c r="G71" s="11">
        <f t="shared" si="5"/>
        <v>0.10533417442402816</v>
      </c>
      <c r="H71">
        <v>17859899</v>
      </c>
      <c r="I71" s="12">
        <f t="shared" si="8"/>
        <v>0.29364135821820719</v>
      </c>
      <c r="J71" s="12">
        <f t="shared" si="2"/>
        <v>0.32002375825305618</v>
      </c>
      <c r="K71" s="1">
        <v>16718151</v>
      </c>
      <c r="L71">
        <v>428643</v>
      </c>
      <c r="M71" s="12">
        <f t="shared" si="3"/>
        <v>2.5639378421692685E-2</v>
      </c>
      <c r="N71">
        <v>124884</v>
      </c>
      <c r="O71">
        <v>303759</v>
      </c>
      <c r="P71" s="12">
        <f t="shared" si="6"/>
        <v>1.8169413591251807E-2</v>
      </c>
      <c r="Q71" s="12">
        <f t="shared" si="7"/>
        <v>0.7086526550066139</v>
      </c>
      <c r="R71">
        <v>197519</v>
      </c>
      <c r="S71">
        <v>19931</v>
      </c>
      <c r="T71">
        <v>4464</v>
      </c>
      <c r="U71" s="30">
        <v>4467.634</v>
      </c>
      <c r="V71">
        <f t="shared" si="0"/>
        <v>4467634</v>
      </c>
      <c r="W71">
        <v>112003</v>
      </c>
      <c r="X71" s="16">
        <v>26741</v>
      </c>
      <c r="Z71" s="16">
        <v>26741</v>
      </c>
      <c r="AA71" s="16">
        <v>26741</v>
      </c>
      <c r="AB71" s="27"/>
    </row>
    <row r="72" spans="1:28">
      <c r="A72">
        <v>1</v>
      </c>
      <c r="B72" t="s">
        <v>306</v>
      </c>
      <c r="C72">
        <v>2002</v>
      </c>
      <c r="D72" s="1">
        <v>6275399</v>
      </c>
      <c r="E72" s="12">
        <f t="shared" si="4"/>
        <v>9.794383503931002E-2</v>
      </c>
      <c r="F72" s="1">
        <v>5794984</v>
      </c>
      <c r="G72" s="11">
        <f t="shared" si="5"/>
        <v>0.1049840735030952</v>
      </c>
      <c r="H72">
        <v>14942192</v>
      </c>
      <c r="I72" s="12">
        <f t="shared" si="8"/>
        <v>0.38782689982835183</v>
      </c>
      <c r="J72" s="12">
        <f t="shared" si="2"/>
        <v>0.41997847437645025</v>
      </c>
      <c r="K72" s="1">
        <v>17996418</v>
      </c>
      <c r="L72">
        <v>460277</v>
      </c>
      <c r="M72" s="12">
        <f t="shared" si="3"/>
        <v>2.5576034075225414E-2</v>
      </c>
      <c r="N72">
        <v>128801</v>
      </c>
      <c r="O72">
        <v>331476</v>
      </c>
      <c r="P72" s="12">
        <f t="shared" si="6"/>
        <v>1.8418998714077435E-2</v>
      </c>
      <c r="Q72" s="12">
        <f t="shared" si="7"/>
        <v>0.7201663346202396</v>
      </c>
      <c r="R72">
        <v>213566</v>
      </c>
      <c r="S72">
        <v>26238</v>
      </c>
      <c r="T72">
        <v>4472</v>
      </c>
      <c r="U72" s="30">
        <v>4480.0889999999999</v>
      </c>
      <c r="V72">
        <f t="shared" si="0"/>
        <v>4480089</v>
      </c>
      <c r="W72">
        <v>115397</v>
      </c>
      <c r="X72" s="16">
        <v>27947</v>
      </c>
      <c r="Z72" s="16">
        <v>27947</v>
      </c>
      <c r="AA72" s="16">
        <v>27947</v>
      </c>
      <c r="AB72" s="27"/>
    </row>
    <row r="73" spans="1:28">
      <c r="A73">
        <v>1</v>
      </c>
      <c r="B73" t="s">
        <v>251</v>
      </c>
      <c r="C73">
        <v>2003</v>
      </c>
      <c r="D73" s="1">
        <v>6668784</v>
      </c>
      <c r="E73" s="12">
        <f t="shared" si="4"/>
        <v>6.2686850668778188E-2</v>
      </c>
      <c r="F73" s="1">
        <v>6115367</v>
      </c>
      <c r="G73" s="11">
        <f t="shared" si="5"/>
        <v>5.5286261359824292E-2</v>
      </c>
      <c r="H73">
        <v>19098788</v>
      </c>
      <c r="I73" s="12">
        <f t="shared" si="8"/>
        <v>0.32019660095708691</v>
      </c>
      <c r="J73" s="12">
        <f t="shared" si="2"/>
        <v>0.34917315172041286</v>
      </c>
      <c r="K73" s="1">
        <v>18471110</v>
      </c>
      <c r="L73">
        <v>486519</v>
      </c>
      <c r="M73" s="12">
        <f t="shared" si="3"/>
        <v>2.6339456589235838E-2</v>
      </c>
      <c r="N73">
        <v>129591</v>
      </c>
      <c r="O73">
        <v>356928</v>
      </c>
      <c r="P73" s="12">
        <f t="shared" si="6"/>
        <v>1.9323581528126896E-2</v>
      </c>
      <c r="Q73" s="12">
        <f t="shared" si="7"/>
        <v>0.73363630197381813</v>
      </c>
      <c r="R73">
        <v>226319</v>
      </c>
      <c r="S73">
        <v>27855</v>
      </c>
      <c r="T73">
        <v>4491</v>
      </c>
      <c r="U73" s="30">
        <v>4503.491</v>
      </c>
      <c r="V73">
        <f t="shared" si="0"/>
        <v>4503491</v>
      </c>
      <c r="W73">
        <v>120030</v>
      </c>
      <c r="X73" s="16">
        <v>27913</v>
      </c>
      <c r="Z73" s="16">
        <v>27913</v>
      </c>
      <c r="AA73" s="16">
        <v>27913</v>
      </c>
      <c r="AB73" s="27"/>
    </row>
    <row r="74" spans="1:28">
      <c r="A74">
        <v>1</v>
      </c>
      <c r="B74" t="s">
        <v>251</v>
      </c>
      <c r="C74">
        <v>2004</v>
      </c>
      <c r="D74" s="1">
        <v>6724211</v>
      </c>
      <c r="E74" s="12">
        <f t="shared" si="4"/>
        <v>8.3114102960899616E-3</v>
      </c>
      <c r="F74" s="1">
        <v>6130488</v>
      </c>
      <c r="G74" s="11">
        <f t="shared" si="5"/>
        <v>2.472623474600952E-3</v>
      </c>
      <c r="H74">
        <v>21401777</v>
      </c>
      <c r="I74" s="12">
        <f t="shared" si="8"/>
        <v>0.28644761600870805</v>
      </c>
      <c r="J74" s="12">
        <f t="shared" si="2"/>
        <v>0.31418937782596279</v>
      </c>
      <c r="K74" s="1">
        <v>19544560</v>
      </c>
      <c r="L74">
        <v>528177</v>
      </c>
      <c r="M74" s="12">
        <f t="shared" si="3"/>
        <v>2.7024246132939293E-2</v>
      </c>
      <c r="N74">
        <v>130234</v>
      </c>
      <c r="O74">
        <v>397943</v>
      </c>
      <c r="P74" s="12">
        <f t="shared" si="6"/>
        <v>2.0360806280622333E-2</v>
      </c>
      <c r="Q74" s="12">
        <f t="shared" si="7"/>
        <v>0.7534273548450614</v>
      </c>
      <c r="R74">
        <v>220870</v>
      </c>
      <c r="S74">
        <v>25263</v>
      </c>
      <c r="T74">
        <v>4512</v>
      </c>
      <c r="U74" s="30">
        <v>4530.7290000000003</v>
      </c>
      <c r="V74">
        <f t="shared" si="0"/>
        <v>4530729</v>
      </c>
      <c r="W74">
        <v>128009</v>
      </c>
      <c r="X74" s="16">
        <v>25887</v>
      </c>
      <c r="Z74" s="16">
        <v>25887</v>
      </c>
      <c r="AA74" s="16">
        <v>25887</v>
      </c>
      <c r="AB74" s="27"/>
    </row>
    <row r="75" spans="1:28">
      <c r="A75">
        <v>1</v>
      </c>
      <c r="B75" t="s">
        <v>251</v>
      </c>
      <c r="C75">
        <v>2005</v>
      </c>
      <c r="D75" s="1">
        <v>7303635</v>
      </c>
      <c r="E75" s="12">
        <f t="shared" si="4"/>
        <v>8.6169812339321292E-2</v>
      </c>
      <c r="F75" s="1">
        <v>6691201</v>
      </c>
      <c r="G75" s="11">
        <f t="shared" si="5"/>
        <v>9.1463028718105313E-2</v>
      </c>
      <c r="H75">
        <v>22296792</v>
      </c>
      <c r="I75" s="12">
        <f t="shared" si="8"/>
        <v>0.30009702741093874</v>
      </c>
      <c r="J75" s="12">
        <f t="shared" si="2"/>
        <v>0.32756438684094108</v>
      </c>
      <c r="K75" s="1">
        <v>20346322</v>
      </c>
      <c r="L75">
        <v>560935</v>
      </c>
      <c r="M75" s="12">
        <f t="shared" si="3"/>
        <v>2.7569356269894874E-2</v>
      </c>
      <c r="N75">
        <v>140111</v>
      </c>
      <c r="O75">
        <v>420824</v>
      </c>
      <c r="P75" s="12">
        <f t="shared" si="6"/>
        <v>2.0683050233845705E-2</v>
      </c>
      <c r="Q75" s="12">
        <f t="shared" si="7"/>
        <v>0.75021883105885712</v>
      </c>
      <c r="R75">
        <v>225056</v>
      </c>
      <c r="S75">
        <v>26718</v>
      </c>
      <c r="T75">
        <v>4540</v>
      </c>
      <c r="U75" s="30">
        <v>4569.8050000000003</v>
      </c>
      <c r="V75">
        <f t="shared" si="0"/>
        <v>4569805</v>
      </c>
      <c r="W75">
        <v>133040</v>
      </c>
      <c r="X75" s="16">
        <v>27888</v>
      </c>
      <c r="Z75" s="16">
        <v>27888</v>
      </c>
      <c r="AA75" s="16">
        <v>27888</v>
      </c>
      <c r="AB75" s="27"/>
    </row>
    <row r="76" spans="1:28">
      <c r="A76">
        <v>1</v>
      </c>
      <c r="B76" t="s">
        <v>251</v>
      </c>
      <c r="C76">
        <v>2006</v>
      </c>
      <c r="D76" s="1">
        <v>7587498</v>
      </c>
      <c r="E76" s="12">
        <f t="shared" si="4"/>
        <v>3.8865989332708989E-2</v>
      </c>
      <c r="F76" s="1">
        <v>6977062</v>
      </c>
      <c r="G76" s="11">
        <f t="shared" si="5"/>
        <v>4.2721926900716328E-2</v>
      </c>
      <c r="H76">
        <v>23716174</v>
      </c>
      <c r="I76" s="12">
        <f t="shared" si="8"/>
        <v>0.29419003250692966</v>
      </c>
      <c r="J76" s="12">
        <f t="shared" si="2"/>
        <v>0.31992926009060313</v>
      </c>
      <c r="K76" s="1">
        <v>21550799</v>
      </c>
      <c r="L76">
        <v>610941</v>
      </c>
      <c r="M76" s="12">
        <f t="shared" si="3"/>
        <v>2.8348879315333041E-2</v>
      </c>
      <c r="N76">
        <v>161873</v>
      </c>
      <c r="O76">
        <v>449068</v>
      </c>
      <c r="P76" s="12">
        <f t="shared" si="6"/>
        <v>2.083764968528545E-2</v>
      </c>
      <c r="Q76" s="12">
        <f t="shared" si="7"/>
        <v>0.73504315473998305</v>
      </c>
      <c r="R76">
        <v>231126</v>
      </c>
      <c r="S76">
        <v>27047</v>
      </c>
      <c r="T76">
        <v>4598</v>
      </c>
      <c r="U76" s="30">
        <v>4628.9809999999998</v>
      </c>
      <c r="V76">
        <f t="shared" ref="V76:V86" si="10">(U76*1000)</f>
        <v>4628981</v>
      </c>
      <c r="W76">
        <v>144437</v>
      </c>
      <c r="X76" s="16">
        <v>28241</v>
      </c>
      <c r="Z76" s="16">
        <v>28241</v>
      </c>
      <c r="AA76" s="16">
        <v>28241</v>
      </c>
      <c r="AB76" s="27"/>
    </row>
    <row r="77" spans="1:28">
      <c r="A77">
        <v>1</v>
      </c>
      <c r="B77" t="s">
        <v>7</v>
      </c>
      <c r="C77">
        <v>2007</v>
      </c>
      <c r="D77" s="1">
        <v>7732269</v>
      </c>
      <c r="E77" s="12">
        <f t="shared" si="4"/>
        <v>1.9080202722952942E-2</v>
      </c>
      <c r="F77" s="1">
        <v>6952453</v>
      </c>
      <c r="G77" s="11">
        <f t="shared" si="5"/>
        <v>-3.5271293275020345E-3</v>
      </c>
      <c r="H77">
        <v>27752077</v>
      </c>
      <c r="I77" s="12">
        <f t="shared" si="8"/>
        <v>0.25052009620757393</v>
      </c>
      <c r="J77" s="12">
        <f t="shared" si="2"/>
        <v>0.27861947053548458</v>
      </c>
      <c r="K77" s="1">
        <v>23492507</v>
      </c>
      <c r="L77">
        <v>682347</v>
      </c>
      <c r="M77" s="12">
        <f t="shared" si="3"/>
        <v>2.9045303679168851E-2</v>
      </c>
      <c r="N77">
        <v>167962</v>
      </c>
      <c r="O77">
        <v>514385</v>
      </c>
      <c r="P77" s="12">
        <f t="shared" si="6"/>
        <v>2.1895704873047393E-2</v>
      </c>
      <c r="Q77" s="12">
        <f t="shared" si="7"/>
        <v>0.75384664987169281</v>
      </c>
      <c r="R77">
        <v>278691</v>
      </c>
      <c r="S77">
        <v>35982</v>
      </c>
      <c r="T77">
        <v>4638</v>
      </c>
      <c r="U77" s="30">
        <v>4672.84</v>
      </c>
      <c r="V77">
        <f t="shared" si="10"/>
        <v>4672840</v>
      </c>
      <c r="W77">
        <v>152136</v>
      </c>
      <c r="X77" s="16">
        <v>29412</v>
      </c>
      <c r="Z77" s="16">
        <v>29412</v>
      </c>
      <c r="AA77" s="16">
        <v>29412</v>
      </c>
      <c r="AB77" s="27"/>
    </row>
    <row r="78" spans="1:28">
      <c r="A78">
        <v>1</v>
      </c>
      <c r="B78" t="s">
        <v>7</v>
      </c>
      <c r="C78">
        <v>2008</v>
      </c>
      <c r="D78" s="1">
        <v>7712748</v>
      </c>
      <c r="E78" s="12">
        <f t="shared" si="4"/>
        <v>-2.5246147023596827E-3</v>
      </c>
      <c r="F78" s="1">
        <v>7146041</v>
      </c>
      <c r="G78" s="11">
        <f t="shared" si="5"/>
        <v>2.7844560761503889E-2</v>
      </c>
      <c r="H78">
        <v>18353578</v>
      </c>
      <c r="I78" s="12">
        <f t="shared" si="8"/>
        <v>0.38935410850135055</v>
      </c>
      <c r="J78" s="12">
        <f t="shared" si="2"/>
        <v>0.42023130312792417</v>
      </c>
      <c r="K78" s="1">
        <v>24892739</v>
      </c>
      <c r="L78">
        <v>708236</v>
      </c>
      <c r="M78" s="12">
        <f t="shared" si="3"/>
        <v>2.8451509494395132E-2</v>
      </c>
      <c r="N78">
        <v>182955</v>
      </c>
      <c r="O78">
        <v>525281</v>
      </c>
      <c r="P78" s="12">
        <f t="shared" si="6"/>
        <v>2.1101775903407012E-2</v>
      </c>
      <c r="Q78" s="12">
        <f t="shared" si="7"/>
        <v>0.74167509135372955</v>
      </c>
      <c r="R78">
        <v>286406</v>
      </c>
      <c r="S78">
        <v>37137</v>
      </c>
      <c r="T78">
        <v>4677</v>
      </c>
      <c r="U78" s="30">
        <v>4718.2060000000001</v>
      </c>
      <c r="V78">
        <f t="shared" si="10"/>
        <v>4718206</v>
      </c>
      <c r="W78">
        <v>157422</v>
      </c>
      <c r="X78" s="16">
        <v>30508</v>
      </c>
      <c r="Z78" s="16">
        <v>30508</v>
      </c>
      <c r="AA78" s="16">
        <v>30508</v>
      </c>
      <c r="AB78" s="27"/>
    </row>
    <row r="79" spans="1:28">
      <c r="A79">
        <v>1</v>
      </c>
      <c r="B79" t="s">
        <v>148</v>
      </c>
      <c r="C79">
        <v>2009</v>
      </c>
      <c r="D79" s="10">
        <v>7727088</v>
      </c>
      <c r="E79" s="12">
        <f t="shared" si="4"/>
        <v>1.8592595012828113E-3</v>
      </c>
      <c r="F79" s="4"/>
      <c r="G79" s="4"/>
      <c r="H79" s="10">
        <v>20036326</v>
      </c>
      <c r="I79" s="3"/>
      <c r="J79" s="12">
        <f t="shared" si="2"/>
        <v>0.38565393675467247</v>
      </c>
      <c r="K79" s="10">
        <v>26422265</v>
      </c>
      <c r="L79" s="3"/>
      <c r="M79" s="3"/>
      <c r="N79" s="10">
        <v>188250</v>
      </c>
      <c r="O79" s="10">
        <v>541049</v>
      </c>
      <c r="P79" s="12">
        <f t="shared" si="6"/>
        <v>2.0477010581795317E-2</v>
      </c>
      <c r="Q79" s="3"/>
      <c r="R79" s="3"/>
      <c r="U79" s="30">
        <v>4757.9380000000001</v>
      </c>
      <c r="V79">
        <f t="shared" si="10"/>
        <v>4757938</v>
      </c>
      <c r="X79" s="16">
        <v>31874</v>
      </c>
      <c r="Z79" s="16">
        <v>31874</v>
      </c>
      <c r="AA79" s="16">
        <v>31874</v>
      </c>
    </row>
    <row r="80" spans="1:28">
      <c r="A80">
        <v>1</v>
      </c>
      <c r="B80" t="s">
        <v>148</v>
      </c>
      <c r="C80">
        <v>2010</v>
      </c>
      <c r="D80" s="10">
        <v>9369725</v>
      </c>
      <c r="E80" s="12">
        <f t="shared" si="4"/>
        <v>0.2125816348927306</v>
      </c>
      <c r="F80" s="4"/>
      <c r="G80" s="4"/>
      <c r="H80" s="10">
        <v>27058029</v>
      </c>
      <c r="I80" s="3"/>
      <c r="J80" s="12">
        <f t="shared" si="2"/>
        <v>0.34628261356361173</v>
      </c>
      <c r="K80" s="10">
        <v>27699687</v>
      </c>
      <c r="L80" s="3"/>
      <c r="M80" s="3"/>
      <c r="N80" s="10">
        <v>188062</v>
      </c>
      <c r="O80" s="10">
        <v>270536</v>
      </c>
      <c r="P80" s="12">
        <f t="shared" si="6"/>
        <v>9.7667529600605242E-3</v>
      </c>
      <c r="Q80" s="3"/>
      <c r="R80" s="3"/>
      <c r="T80" s="29"/>
      <c r="U80" s="30">
        <v>4785.5789999999997</v>
      </c>
      <c r="V80">
        <f t="shared" si="10"/>
        <v>4785579</v>
      </c>
      <c r="X80" s="16">
        <v>31764</v>
      </c>
      <c r="Z80" s="16">
        <v>31764</v>
      </c>
      <c r="AA80" s="16">
        <v>31764</v>
      </c>
    </row>
    <row r="81" spans="1:27">
      <c r="A81">
        <v>1</v>
      </c>
      <c r="B81" t="s">
        <v>148</v>
      </c>
      <c r="C81">
        <v>2011</v>
      </c>
      <c r="D81" s="10">
        <v>8881520</v>
      </c>
      <c r="E81" s="12">
        <f t="shared" si="4"/>
        <v>-5.2104517475166028E-2</v>
      </c>
      <c r="F81" s="4"/>
      <c r="G81" s="4"/>
      <c r="H81" s="10">
        <v>25444244</v>
      </c>
      <c r="I81" s="3"/>
      <c r="J81" s="12">
        <f>(D81/H81)</f>
        <v>0.34905812096441147</v>
      </c>
      <c r="K81" s="10">
        <v>28061272</v>
      </c>
      <c r="L81" s="3"/>
      <c r="M81" s="3"/>
      <c r="N81" s="10">
        <v>183957</v>
      </c>
      <c r="O81" s="10">
        <v>563058</v>
      </c>
      <c r="P81" s="12">
        <f t="shared" si="6"/>
        <v>2.0065305663977028E-2</v>
      </c>
      <c r="Q81" s="3"/>
      <c r="R81" s="3"/>
      <c r="T81" s="29"/>
      <c r="U81" s="30">
        <v>4798.6490000000003</v>
      </c>
      <c r="V81">
        <f t="shared" si="10"/>
        <v>4798649</v>
      </c>
      <c r="X81" s="16">
        <v>32270</v>
      </c>
      <c r="Z81" s="16">
        <v>32270</v>
      </c>
      <c r="AA81" s="16">
        <v>32270</v>
      </c>
    </row>
    <row r="82" spans="1:27">
      <c r="A82">
        <v>1</v>
      </c>
      <c r="B82" t="s">
        <v>148</v>
      </c>
      <c r="C82">
        <v>2012</v>
      </c>
      <c r="D82" s="23"/>
      <c r="E82" s="12"/>
      <c r="F82" s="24"/>
      <c r="G82" s="24"/>
      <c r="H82" s="23"/>
      <c r="I82" s="24"/>
      <c r="J82" s="12"/>
      <c r="K82" s="21"/>
      <c r="L82" s="4"/>
      <c r="M82" s="4"/>
      <c r="N82" s="21"/>
      <c r="O82" s="21"/>
      <c r="P82" s="12"/>
      <c r="Q82" s="4"/>
      <c r="R82" s="4"/>
      <c r="T82" s="29"/>
      <c r="U82" s="30">
        <v>4813.9459999999999</v>
      </c>
      <c r="V82">
        <f t="shared" si="10"/>
        <v>4813946</v>
      </c>
      <c r="X82" s="16">
        <v>32431</v>
      </c>
      <c r="Z82" s="16">
        <v>32431</v>
      </c>
      <c r="AA82" s="16">
        <v>32431</v>
      </c>
    </row>
    <row r="83" spans="1:27">
      <c r="A83">
        <v>1</v>
      </c>
      <c r="B83" t="s">
        <v>148</v>
      </c>
      <c r="C83">
        <v>2013</v>
      </c>
      <c r="D83" s="22">
        <v>8338033</v>
      </c>
      <c r="E83" s="12"/>
      <c r="F83" s="22">
        <v>8226967</v>
      </c>
      <c r="G83" s="5"/>
      <c r="H83" s="22">
        <v>29092950</v>
      </c>
      <c r="I83" s="5"/>
      <c r="J83" s="12">
        <f>(D83/H83)</f>
        <v>0.28659977760935207</v>
      </c>
      <c r="K83" s="21">
        <v>28203758</v>
      </c>
      <c r="L83" s="4"/>
      <c r="M83" s="4"/>
      <c r="N83" s="21">
        <v>160779</v>
      </c>
      <c r="O83" s="21">
        <v>533083</v>
      </c>
      <c r="P83" s="12">
        <f t="shared" si="6"/>
        <v>1.8901133671619223E-2</v>
      </c>
      <c r="Q83" s="4"/>
      <c r="R83" s="4"/>
      <c r="T83" s="29"/>
      <c r="U83" s="30">
        <v>4827.66</v>
      </c>
      <c r="V83">
        <f t="shared" si="10"/>
        <v>4827660</v>
      </c>
      <c r="X83" s="16">
        <v>32381</v>
      </c>
      <c r="Z83" s="16">
        <v>32381</v>
      </c>
      <c r="AA83" s="16">
        <v>32381</v>
      </c>
    </row>
    <row r="84" spans="1:27">
      <c r="A84">
        <v>1</v>
      </c>
      <c r="B84" t="s">
        <v>148</v>
      </c>
      <c r="C84">
        <v>2014</v>
      </c>
      <c r="D84" s="23">
        <v>8135043</v>
      </c>
      <c r="E84" s="12">
        <f t="shared" ref="E84:E86" si="11">(D84-D83)/(D83)</f>
        <v>-2.4345070354123088E-2</v>
      </c>
      <c r="F84" s="23">
        <v>8005055</v>
      </c>
      <c r="G84" s="24"/>
      <c r="H84" s="23">
        <v>28280058</v>
      </c>
      <c r="I84" s="24"/>
      <c r="J84" s="12">
        <f>(D84/H84)</f>
        <v>0.28766005359677832</v>
      </c>
      <c r="K84" s="21">
        <v>28127696</v>
      </c>
      <c r="L84" s="4"/>
      <c r="M84" s="4"/>
      <c r="N84" s="21">
        <v>164276</v>
      </c>
      <c r="O84" s="21">
        <v>541554</v>
      </c>
      <c r="P84" s="12">
        <f t="shared" si="6"/>
        <v>1.9253407744452302E-2</v>
      </c>
      <c r="Q84" s="4"/>
      <c r="R84" s="4"/>
      <c r="T84" s="29"/>
      <c r="U84" s="30">
        <v>4840.0370000000003</v>
      </c>
      <c r="V84">
        <f t="shared" si="10"/>
        <v>4840037</v>
      </c>
      <c r="X84" s="16">
        <v>31771</v>
      </c>
      <c r="Z84" s="16">
        <v>31771</v>
      </c>
      <c r="AA84" s="16">
        <v>31771</v>
      </c>
    </row>
    <row r="85" spans="1:27">
      <c r="A85">
        <v>1</v>
      </c>
      <c r="B85" t="s">
        <v>148</v>
      </c>
      <c r="C85">
        <v>2015</v>
      </c>
      <c r="D85" s="10">
        <v>8838667</v>
      </c>
      <c r="E85" s="12">
        <f t="shared" si="11"/>
        <v>8.6492966294093337E-2</v>
      </c>
      <c r="F85" s="3"/>
      <c r="G85" s="3"/>
      <c r="H85" s="10">
        <v>26896290</v>
      </c>
      <c r="I85" s="3"/>
      <c r="J85" s="12">
        <f>(D85/H85)</f>
        <v>0.32862030413860055</v>
      </c>
      <c r="K85" s="10">
        <v>29377161</v>
      </c>
      <c r="L85" s="3"/>
      <c r="M85" s="3"/>
      <c r="N85" s="10">
        <v>185170</v>
      </c>
      <c r="O85" s="10">
        <v>562859</v>
      </c>
      <c r="P85" s="12">
        <f t="shared" si="6"/>
        <v>1.9159747941606745E-2</v>
      </c>
      <c r="Q85" s="3"/>
      <c r="R85" s="3"/>
      <c r="T85" s="29"/>
      <c r="U85" s="30">
        <v>4850.8580000000002</v>
      </c>
      <c r="V85">
        <f t="shared" si="10"/>
        <v>4850858</v>
      </c>
      <c r="X85" s="16">
        <v>30810</v>
      </c>
      <c r="Z85" s="16">
        <v>30810</v>
      </c>
      <c r="AA85" s="16">
        <v>30810</v>
      </c>
    </row>
    <row r="86" spans="1:27">
      <c r="A86">
        <v>1</v>
      </c>
      <c r="B86" t="s">
        <v>251</v>
      </c>
      <c r="C86">
        <v>2016</v>
      </c>
      <c r="D86" s="1">
        <v>9746605</v>
      </c>
      <c r="E86" s="12">
        <f t="shared" si="11"/>
        <v>0.10272340840536248</v>
      </c>
      <c r="F86" s="3"/>
      <c r="G86" s="3"/>
      <c r="H86" s="1">
        <v>30502706</v>
      </c>
      <c r="I86" s="3"/>
      <c r="J86" s="12">
        <f>(D86/H86)</f>
        <v>0.31953247033230431</v>
      </c>
      <c r="K86" s="1">
        <v>30434595</v>
      </c>
      <c r="L86" s="3"/>
      <c r="M86" s="3"/>
      <c r="N86" s="1">
        <v>170514</v>
      </c>
      <c r="O86" s="1">
        <v>542699</v>
      </c>
      <c r="P86" s="12">
        <f t="shared" ref="P86" si="12">(O86/K86)</f>
        <v>1.7831648490804625E-2</v>
      </c>
      <c r="Q86" s="3"/>
      <c r="R86" s="3"/>
      <c r="T86" s="29"/>
      <c r="U86" s="30">
        <v>4860.5450000000001</v>
      </c>
      <c r="V86">
        <f t="shared" si="10"/>
        <v>4860545</v>
      </c>
      <c r="X86" s="18">
        <v>28883</v>
      </c>
      <c r="Z86" s="18">
        <v>28883</v>
      </c>
      <c r="AA86" s="18">
        <v>28883</v>
      </c>
    </row>
    <row r="87" spans="1:27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U87" s="30"/>
      <c r="X87" s="18"/>
      <c r="Z87" s="18"/>
      <c r="AA87" s="18"/>
    </row>
    <row r="88" spans="1:27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27">
      <c r="A89">
        <v>2</v>
      </c>
      <c r="B89" t="s">
        <v>252</v>
      </c>
      <c r="C89">
        <v>1957</v>
      </c>
      <c r="D89" s="1">
        <v>10863</v>
      </c>
      <c r="E89" s="1"/>
      <c r="F89" s="1">
        <v>10713</v>
      </c>
      <c r="G89" s="1"/>
      <c r="H89">
        <v>38652</v>
      </c>
      <c r="I89" s="12">
        <f t="shared" ref="I89:I120" si="13">(F89/H89)</f>
        <v>0.27716547656007451</v>
      </c>
      <c r="J89" s="12">
        <f>D89/H89</f>
        <v>0.28104625892579943</v>
      </c>
      <c r="K89" s="1">
        <v>37665</v>
      </c>
      <c r="L89">
        <v>1046</v>
      </c>
      <c r="M89" s="12">
        <f>(L89/K89)</f>
        <v>2.7771140315943185E-2</v>
      </c>
      <c r="N89">
        <v>628</v>
      </c>
      <c r="O89" s="2">
        <v>57</v>
      </c>
      <c r="P89" s="14">
        <f>(O89/K89)</f>
        <v>1.5133412982875349E-3</v>
      </c>
      <c r="Q89" s="14">
        <f>(O89/L89)</f>
        <v>5.4493307839388147E-2</v>
      </c>
      <c r="R89" s="2">
        <v>0</v>
      </c>
      <c r="S89" s="2">
        <v>156</v>
      </c>
      <c r="T89">
        <v>231</v>
      </c>
      <c r="U89" s="30">
        <v>231</v>
      </c>
      <c r="V89">
        <f>(U89*1000)</f>
        <v>231000</v>
      </c>
      <c r="W89">
        <v>539</v>
      </c>
    </row>
    <row r="90" spans="1:27">
      <c r="A90">
        <v>2</v>
      </c>
      <c r="B90" t="s">
        <v>252</v>
      </c>
      <c r="C90">
        <v>1958</v>
      </c>
      <c r="D90" s="1">
        <v>14946</v>
      </c>
      <c r="E90" s="12">
        <f>(D90-D89)/(D89)</f>
        <v>0.37586302126484394</v>
      </c>
      <c r="F90" s="1">
        <v>14786</v>
      </c>
      <c r="G90" s="11">
        <f>(F90-F89)/(F89)</f>
        <v>0.38019228974143565</v>
      </c>
      <c r="H90">
        <v>46252</v>
      </c>
      <c r="I90" s="12">
        <f t="shared" si="13"/>
        <v>0.31968347314710716</v>
      </c>
      <c r="J90" s="12">
        <f t="shared" ref="J90:J148" si="14">D90/H90</f>
        <v>0.32314278301478855</v>
      </c>
      <c r="K90" s="1">
        <v>48579</v>
      </c>
      <c r="L90">
        <v>1299</v>
      </c>
      <c r="M90" s="12">
        <f t="shared" ref="M90:M140" si="15">(L90/K90)</f>
        <v>2.673994936083493E-2</v>
      </c>
      <c r="N90">
        <v>728</v>
      </c>
      <c r="O90" s="2">
        <v>126</v>
      </c>
      <c r="P90" s="14">
        <f t="shared" ref="P90:P148" si="16">(O90/K90)</f>
        <v>2.5937133329216326E-3</v>
      </c>
      <c r="Q90" s="14">
        <f t="shared" ref="Q90:Q140" si="17">(O90/L90)</f>
        <v>9.6997690531177835E-2</v>
      </c>
      <c r="R90" s="2">
        <v>0</v>
      </c>
      <c r="S90" s="2">
        <v>47</v>
      </c>
      <c r="T90">
        <v>224</v>
      </c>
      <c r="U90" s="30">
        <v>224</v>
      </c>
      <c r="V90">
        <f t="shared" ref="V90:V148" si="18">(U90*1000)</f>
        <v>224000</v>
      </c>
      <c r="W90">
        <v>559</v>
      </c>
    </row>
    <row r="91" spans="1:27">
      <c r="A91">
        <v>2</v>
      </c>
      <c r="B91" t="s">
        <v>252</v>
      </c>
      <c r="C91">
        <v>1959</v>
      </c>
      <c r="D91" s="1">
        <v>18337</v>
      </c>
      <c r="E91" s="12">
        <f t="shared" ref="E91:E148" si="19">(D91-D90)/(D90)</f>
        <v>0.22688344707614078</v>
      </c>
      <c r="F91" s="1">
        <v>18191</v>
      </c>
      <c r="G91" s="11">
        <f t="shared" ref="G91:G140" si="20">(F91-F90)/(F90)</f>
        <v>0.23028540511294468</v>
      </c>
      <c r="H91">
        <v>50024</v>
      </c>
      <c r="I91" s="12">
        <f t="shared" si="13"/>
        <v>0.3636454501839117</v>
      </c>
      <c r="J91" s="12">
        <f t="shared" si="14"/>
        <v>0.36656404925635694</v>
      </c>
      <c r="K91" s="1">
        <v>50122</v>
      </c>
      <c r="L91">
        <v>1205</v>
      </c>
      <c r="M91" s="12">
        <f t="shared" si="15"/>
        <v>2.4041339132516659E-2</v>
      </c>
      <c r="N91">
        <v>603</v>
      </c>
      <c r="O91">
        <v>224</v>
      </c>
      <c r="P91" s="14">
        <f t="shared" si="16"/>
        <v>4.4690954072064163E-3</v>
      </c>
      <c r="Q91" s="14">
        <f t="shared" si="17"/>
        <v>0.18589211618257262</v>
      </c>
      <c r="R91">
        <v>0</v>
      </c>
      <c r="S91">
        <v>459</v>
      </c>
      <c r="T91">
        <v>224</v>
      </c>
      <c r="U91" s="30">
        <v>224</v>
      </c>
      <c r="V91">
        <f t="shared" si="18"/>
        <v>224000</v>
      </c>
      <c r="W91">
        <v>593</v>
      </c>
    </row>
    <row r="92" spans="1:27">
      <c r="A92">
        <v>2</v>
      </c>
      <c r="B92" t="s">
        <v>252</v>
      </c>
      <c r="C92">
        <v>1960</v>
      </c>
      <c r="D92" s="1">
        <v>33341</v>
      </c>
      <c r="E92" s="12">
        <f t="shared" si="19"/>
        <v>0.81823635272945416</v>
      </c>
      <c r="F92" s="1">
        <v>33081</v>
      </c>
      <c r="G92" s="11">
        <f t="shared" si="20"/>
        <v>0.81853663899730633</v>
      </c>
      <c r="H92">
        <v>74646</v>
      </c>
      <c r="I92" s="12">
        <f t="shared" si="13"/>
        <v>0.44317177075797765</v>
      </c>
      <c r="J92" s="12">
        <f t="shared" si="14"/>
        <v>0.44665487768936046</v>
      </c>
      <c r="K92" s="1">
        <v>56109</v>
      </c>
      <c r="L92">
        <v>1119</v>
      </c>
      <c r="M92" s="12">
        <f t="shared" si="15"/>
        <v>1.9943324600331498E-2</v>
      </c>
      <c r="N92">
        <v>835</v>
      </c>
      <c r="O92">
        <v>284</v>
      </c>
      <c r="P92" s="14">
        <f t="shared" si="16"/>
        <v>5.0615765741681374E-3</v>
      </c>
      <c r="Q92" s="14">
        <f t="shared" si="17"/>
        <v>0.25379803395889189</v>
      </c>
      <c r="R92">
        <v>646</v>
      </c>
      <c r="S92">
        <v>476</v>
      </c>
      <c r="T92">
        <v>229</v>
      </c>
      <c r="U92" s="30">
        <v>229</v>
      </c>
      <c r="V92">
        <f t="shared" si="18"/>
        <v>229000</v>
      </c>
      <c r="W92">
        <v>701</v>
      </c>
      <c r="X92" s="16">
        <v>156</v>
      </c>
      <c r="Z92" s="16">
        <v>156</v>
      </c>
      <c r="AA92">
        <v>156</v>
      </c>
    </row>
    <row r="93" spans="1:27">
      <c r="A93">
        <v>2</v>
      </c>
      <c r="B93" t="s">
        <v>252</v>
      </c>
      <c r="C93">
        <v>1961</v>
      </c>
      <c r="D93" s="1">
        <v>31024</v>
      </c>
      <c r="E93" s="12">
        <f t="shared" si="19"/>
        <v>-6.9494016376233467E-2</v>
      </c>
      <c r="F93" s="1">
        <v>30974</v>
      </c>
      <c r="G93" s="11">
        <f t="shared" si="20"/>
        <v>-6.3692149572262019E-2</v>
      </c>
      <c r="H93">
        <v>79609</v>
      </c>
      <c r="I93" s="12">
        <f t="shared" si="13"/>
        <v>0.38907661194086096</v>
      </c>
      <c r="J93" s="12">
        <f t="shared" si="14"/>
        <v>0.38970468163147381</v>
      </c>
      <c r="K93" s="1">
        <v>81559</v>
      </c>
      <c r="L93">
        <v>2417</v>
      </c>
      <c r="M93" s="12">
        <f t="shared" si="15"/>
        <v>2.9634988168074645E-2</v>
      </c>
      <c r="N93">
        <v>1108</v>
      </c>
      <c r="O93">
        <v>1309</v>
      </c>
      <c r="P93" s="14">
        <f t="shared" si="16"/>
        <v>1.6049730869677165E-2</v>
      </c>
      <c r="Q93" s="14">
        <f t="shared" si="17"/>
        <v>0.54158047165908152</v>
      </c>
      <c r="R93">
        <v>1314</v>
      </c>
      <c r="S93">
        <v>663</v>
      </c>
      <c r="T93">
        <v>238</v>
      </c>
      <c r="U93" s="30">
        <v>238</v>
      </c>
      <c r="V93">
        <f t="shared" si="18"/>
        <v>238000</v>
      </c>
      <c r="W93">
        <v>698</v>
      </c>
      <c r="AA93">
        <v>156</v>
      </c>
    </row>
    <row r="94" spans="1:27">
      <c r="A94">
        <v>2</v>
      </c>
      <c r="B94" t="s">
        <v>252</v>
      </c>
      <c r="C94">
        <v>1962</v>
      </c>
      <c r="D94" s="1">
        <v>44457</v>
      </c>
      <c r="E94" s="12">
        <f t="shared" si="19"/>
        <v>0.43298736462093862</v>
      </c>
      <c r="F94" s="1">
        <v>44380</v>
      </c>
      <c r="G94" s="11">
        <f t="shared" si="20"/>
        <v>0.43281461871246851</v>
      </c>
      <c r="H94">
        <v>118245</v>
      </c>
      <c r="I94" s="12">
        <f t="shared" si="13"/>
        <v>0.3753224237811324</v>
      </c>
      <c r="J94" s="12">
        <f t="shared" si="14"/>
        <v>0.3759736141063047</v>
      </c>
      <c r="K94" s="1">
        <v>111952</v>
      </c>
      <c r="L94">
        <v>3082</v>
      </c>
      <c r="M94" s="12">
        <f t="shared" si="15"/>
        <v>2.7529655566671432E-2</v>
      </c>
      <c r="N94">
        <v>1340</v>
      </c>
      <c r="O94">
        <v>1742</v>
      </c>
      <c r="P94" s="14">
        <f t="shared" si="16"/>
        <v>1.5560240102901243E-2</v>
      </c>
      <c r="Q94" s="14">
        <f t="shared" si="17"/>
        <v>0.56521739130434778</v>
      </c>
      <c r="R94">
        <v>1452</v>
      </c>
      <c r="S94">
        <v>717</v>
      </c>
      <c r="T94">
        <v>246</v>
      </c>
      <c r="U94" s="30">
        <v>246</v>
      </c>
      <c r="V94">
        <f t="shared" si="18"/>
        <v>246000</v>
      </c>
      <c r="W94">
        <v>731</v>
      </c>
      <c r="AA94">
        <v>156</v>
      </c>
    </row>
    <row r="95" spans="1:27">
      <c r="A95">
        <v>2</v>
      </c>
      <c r="B95" t="s">
        <v>252</v>
      </c>
      <c r="C95">
        <v>1963</v>
      </c>
      <c r="D95" s="1">
        <v>51344</v>
      </c>
      <c r="E95" s="12">
        <f t="shared" si="19"/>
        <v>0.15491373686933441</v>
      </c>
      <c r="F95" s="1">
        <v>51322</v>
      </c>
      <c r="G95" s="11">
        <f t="shared" si="20"/>
        <v>0.15642181162685895</v>
      </c>
      <c r="H95">
        <v>129090</v>
      </c>
      <c r="I95" s="12">
        <f t="shared" si="13"/>
        <v>0.39756758850414442</v>
      </c>
      <c r="J95" s="12">
        <f t="shared" si="14"/>
        <v>0.39773801223952282</v>
      </c>
      <c r="K95" s="1">
        <v>137798</v>
      </c>
      <c r="L95">
        <v>3525</v>
      </c>
      <c r="M95" s="12">
        <f t="shared" si="15"/>
        <v>2.558092280004064E-2</v>
      </c>
      <c r="N95">
        <v>1543</v>
      </c>
      <c r="O95">
        <v>1982</v>
      </c>
      <c r="P95" s="14">
        <f t="shared" si="16"/>
        <v>1.4383372763029943E-2</v>
      </c>
      <c r="Q95" s="14">
        <f t="shared" si="17"/>
        <v>0.56226950354609928</v>
      </c>
      <c r="R95">
        <v>1775</v>
      </c>
      <c r="S95">
        <v>673</v>
      </c>
      <c r="T95">
        <v>256</v>
      </c>
      <c r="U95" s="30">
        <v>256</v>
      </c>
      <c r="V95">
        <f t="shared" si="18"/>
        <v>256000</v>
      </c>
      <c r="W95">
        <v>790</v>
      </c>
      <c r="AA95">
        <v>156</v>
      </c>
    </row>
    <row r="96" spans="1:27">
      <c r="A96">
        <v>2</v>
      </c>
      <c r="B96" t="s">
        <v>252</v>
      </c>
      <c r="C96">
        <v>1964</v>
      </c>
      <c r="D96" s="1">
        <v>89221</v>
      </c>
      <c r="E96" s="12">
        <f t="shared" si="19"/>
        <v>0.73771034590215023</v>
      </c>
      <c r="F96" s="1">
        <v>89199</v>
      </c>
      <c r="G96" s="11">
        <f t="shared" si="20"/>
        <v>0.73802657729628618</v>
      </c>
      <c r="H96">
        <v>159487</v>
      </c>
      <c r="I96" s="12">
        <f t="shared" si="13"/>
        <v>0.55928696382777277</v>
      </c>
      <c r="J96" s="12">
        <f t="shared" si="14"/>
        <v>0.55942490610519979</v>
      </c>
      <c r="K96" s="1">
        <v>175582</v>
      </c>
      <c r="L96">
        <v>4124</v>
      </c>
      <c r="M96" s="12">
        <f t="shared" si="15"/>
        <v>2.3487601234750716E-2</v>
      </c>
      <c r="N96">
        <v>1777</v>
      </c>
      <c r="O96">
        <v>2347</v>
      </c>
      <c r="P96" s="14">
        <f t="shared" si="16"/>
        <v>1.3366973835586791E-2</v>
      </c>
      <c r="Q96" s="14">
        <f t="shared" si="17"/>
        <v>0.56910766246362754</v>
      </c>
      <c r="R96">
        <v>2311</v>
      </c>
      <c r="S96">
        <v>785</v>
      </c>
      <c r="T96">
        <v>263</v>
      </c>
      <c r="U96" s="30">
        <v>263</v>
      </c>
      <c r="V96">
        <f t="shared" si="18"/>
        <v>263000</v>
      </c>
      <c r="W96">
        <v>890</v>
      </c>
      <c r="AA96">
        <v>156</v>
      </c>
    </row>
    <row r="97" spans="1:27">
      <c r="A97">
        <v>2</v>
      </c>
      <c r="B97" t="s">
        <v>252</v>
      </c>
      <c r="C97">
        <v>1965</v>
      </c>
      <c r="D97" s="1">
        <v>109898</v>
      </c>
      <c r="E97" s="12">
        <f t="shared" si="19"/>
        <v>0.23175037267011131</v>
      </c>
      <c r="F97" s="1">
        <v>109570</v>
      </c>
      <c r="G97" s="11">
        <f t="shared" si="20"/>
        <v>0.22837699974214959</v>
      </c>
      <c r="H97">
        <v>191073</v>
      </c>
      <c r="I97" s="12">
        <f t="shared" si="13"/>
        <v>0.57344575110036478</v>
      </c>
      <c r="J97" s="12">
        <f t="shared" si="14"/>
        <v>0.5751623724963757</v>
      </c>
      <c r="K97" s="1">
        <v>202222</v>
      </c>
      <c r="L97">
        <v>4472</v>
      </c>
      <c r="M97" s="12">
        <f t="shared" si="15"/>
        <v>2.2114310015725291E-2</v>
      </c>
      <c r="N97">
        <v>1842</v>
      </c>
      <c r="O97">
        <v>2630</v>
      </c>
      <c r="P97" s="14">
        <f t="shared" si="16"/>
        <v>1.3005508797262415E-2</v>
      </c>
      <c r="Q97" s="14">
        <f t="shared" si="17"/>
        <v>0.58810375670840787</v>
      </c>
      <c r="R97">
        <v>2257</v>
      </c>
      <c r="S97">
        <v>791</v>
      </c>
      <c r="T97">
        <v>271</v>
      </c>
      <c r="U97" s="30">
        <v>271</v>
      </c>
      <c r="V97">
        <f t="shared" si="18"/>
        <v>271000</v>
      </c>
      <c r="W97">
        <v>962</v>
      </c>
      <c r="AA97">
        <v>156</v>
      </c>
    </row>
    <row r="98" spans="1:27">
      <c r="A98">
        <v>2</v>
      </c>
      <c r="B98" t="s">
        <v>252</v>
      </c>
      <c r="C98">
        <v>1966</v>
      </c>
      <c r="D98" s="1">
        <v>97108</v>
      </c>
      <c r="E98" s="12">
        <f t="shared" si="19"/>
        <v>-0.11638064386977015</v>
      </c>
      <c r="F98" s="1">
        <v>96780</v>
      </c>
      <c r="G98" s="11">
        <f t="shared" si="20"/>
        <v>-0.11672903166925254</v>
      </c>
      <c r="H98">
        <v>198561</v>
      </c>
      <c r="I98" s="12">
        <f t="shared" si="13"/>
        <v>0.48740689259220088</v>
      </c>
      <c r="J98" s="12">
        <f t="shared" si="14"/>
        <v>0.48905877790704116</v>
      </c>
      <c r="K98" s="1">
        <v>203150</v>
      </c>
      <c r="L98">
        <v>4867</v>
      </c>
      <c r="M98" s="12">
        <f t="shared" si="15"/>
        <v>2.3957666748707852E-2</v>
      </c>
      <c r="N98">
        <v>1984</v>
      </c>
      <c r="O98">
        <v>2883</v>
      </c>
      <c r="P98" s="14">
        <f t="shared" si="16"/>
        <v>1.4191484125030766E-2</v>
      </c>
      <c r="Q98" s="14">
        <f t="shared" si="17"/>
        <v>0.59235668789808915</v>
      </c>
      <c r="R98">
        <v>2426</v>
      </c>
      <c r="S98">
        <v>898</v>
      </c>
      <c r="T98">
        <v>271</v>
      </c>
      <c r="U98" s="30">
        <v>271</v>
      </c>
      <c r="V98">
        <f t="shared" si="18"/>
        <v>271000</v>
      </c>
      <c r="W98">
        <v>1032</v>
      </c>
      <c r="AA98">
        <v>156</v>
      </c>
    </row>
    <row r="99" spans="1:27">
      <c r="A99">
        <v>2</v>
      </c>
      <c r="B99" t="s">
        <v>252</v>
      </c>
      <c r="C99">
        <v>1967</v>
      </c>
      <c r="D99" s="1">
        <v>147326</v>
      </c>
      <c r="E99" s="12">
        <f t="shared" si="19"/>
        <v>0.51713556040696951</v>
      </c>
      <c r="F99" s="1">
        <v>147103</v>
      </c>
      <c r="G99" s="11">
        <f t="shared" si="20"/>
        <v>0.51997313494523667</v>
      </c>
      <c r="H99">
        <v>259481</v>
      </c>
      <c r="I99" s="12">
        <f t="shared" si="13"/>
        <v>0.56691241362566047</v>
      </c>
      <c r="J99" s="12">
        <f t="shared" si="14"/>
        <v>0.56777182144357385</v>
      </c>
      <c r="K99" s="1">
        <v>272309</v>
      </c>
      <c r="L99">
        <v>5362</v>
      </c>
      <c r="M99" s="12">
        <f t="shared" si="15"/>
        <v>1.969086589132199E-2</v>
      </c>
      <c r="N99">
        <v>2248</v>
      </c>
      <c r="O99">
        <v>3114</v>
      </c>
      <c r="P99" s="14">
        <f t="shared" si="16"/>
        <v>1.1435538303912101E-2</v>
      </c>
      <c r="Q99" s="14">
        <f t="shared" si="17"/>
        <v>0.58075345020514735</v>
      </c>
      <c r="R99">
        <v>2577</v>
      </c>
      <c r="S99">
        <v>974</v>
      </c>
      <c r="T99" s="2">
        <v>278</v>
      </c>
      <c r="U99" s="30">
        <v>278</v>
      </c>
      <c r="V99">
        <f t="shared" si="18"/>
        <v>278000</v>
      </c>
      <c r="W99" s="2">
        <v>1130</v>
      </c>
      <c r="AA99">
        <v>156</v>
      </c>
    </row>
    <row r="100" spans="1:27">
      <c r="A100">
        <v>2</v>
      </c>
      <c r="B100" t="s">
        <v>252</v>
      </c>
      <c r="C100">
        <v>1968</v>
      </c>
      <c r="D100" s="1">
        <v>124358</v>
      </c>
      <c r="E100" s="12">
        <f t="shared" si="19"/>
        <v>-0.1558991624017485</v>
      </c>
      <c r="F100" s="1">
        <v>124133</v>
      </c>
      <c r="G100" s="11">
        <f t="shared" si="20"/>
        <v>-0.15614909281251912</v>
      </c>
      <c r="H100">
        <v>263609</v>
      </c>
      <c r="I100" s="12">
        <f t="shared" si="13"/>
        <v>0.47089818632899483</v>
      </c>
      <c r="J100" s="12">
        <f t="shared" si="14"/>
        <v>0.47175172319609726</v>
      </c>
      <c r="K100" s="1">
        <v>286550</v>
      </c>
      <c r="L100">
        <v>6628</v>
      </c>
      <c r="M100" s="12">
        <f t="shared" si="15"/>
        <v>2.3130343744547199E-2</v>
      </c>
      <c r="N100">
        <v>2836</v>
      </c>
      <c r="O100">
        <v>3792</v>
      </c>
      <c r="P100" s="14">
        <f t="shared" si="16"/>
        <v>1.3233292619089164E-2</v>
      </c>
      <c r="Q100" s="14">
        <f t="shared" si="17"/>
        <v>0.57211828605914306</v>
      </c>
      <c r="R100">
        <v>2943</v>
      </c>
      <c r="S100">
        <v>1185</v>
      </c>
      <c r="T100">
        <v>285</v>
      </c>
      <c r="U100" s="30">
        <v>285</v>
      </c>
      <c r="V100">
        <f t="shared" si="18"/>
        <v>285000</v>
      </c>
      <c r="W100">
        <v>1227</v>
      </c>
      <c r="AA100">
        <v>156</v>
      </c>
    </row>
    <row r="101" spans="1:27">
      <c r="A101">
        <v>2</v>
      </c>
      <c r="B101" t="s">
        <v>252</v>
      </c>
      <c r="C101">
        <v>1969</v>
      </c>
      <c r="D101" s="1">
        <v>105602</v>
      </c>
      <c r="E101" s="12">
        <f t="shared" si="19"/>
        <v>-0.15082262500201032</v>
      </c>
      <c r="F101" s="1">
        <v>105595</v>
      </c>
      <c r="G101" s="11">
        <f t="shared" si="20"/>
        <v>-0.14933982099844523</v>
      </c>
      <c r="H101">
        <v>250910</v>
      </c>
      <c r="I101" s="12">
        <f t="shared" si="13"/>
        <v>0.4208481128691563</v>
      </c>
      <c r="J101" s="12">
        <f t="shared" si="14"/>
        <v>0.42087601131879959</v>
      </c>
      <c r="K101" s="1">
        <v>285144</v>
      </c>
      <c r="L101">
        <v>7236</v>
      </c>
      <c r="M101" s="12">
        <f t="shared" si="15"/>
        <v>2.5376651796986786E-2</v>
      </c>
      <c r="N101">
        <v>2762</v>
      </c>
      <c r="O101">
        <v>4474</v>
      </c>
      <c r="P101" s="14">
        <f t="shared" si="16"/>
        <v>1.5690317874477458E-2</v>
      </c>
      <c r="Q101" s="14">
        <f t="shared" si="17"/>
        <v>0.61829740187949145</v>
      </c>
      <c r="R101">
        <v>3282</v>
      </c>
      <c r="S101">
        <v>1110</v>
      </c>
      <c r="T101">
        <v>296</v>
      </c>
      <c r="U101" s="30">
        <v>296</v>
      </c>
      <c r="V101">
        <f t="shared" si="18"/>
        <v>296000</v>
      </c>
      <c r="W101">
        <v>1412</v>
      </c>
      <c r="AA101">
        <v>156</v>
      </c>
    </row>
    <row r="102" spans="1:27">
      <c r="A102">
        <v>2</v>
      </c>
      <c r="B102" t="s">
        <v>252</v>
      </c>
      <c r="C102">
        <v>1970</v>
      </c>
      <c r="D102" s="1">
        <v>103470</v>
      </c>
      <c r="E102" s="12">
        <f t="shared" si="19"/>
        <v>-2.0189011571750536E-2</v>
      </c>
      <c r="F102" s="1">
        <v>103453</v>
      </c>
      <c r="G102" s="11">
        <f t="shared" si="20"/>
        <v>-2.0285051375538616E-2</v>
      </c>
      <c r="H102">
        <v>1211648</v>
      </c>
      <c r="I102" s="12">
        <f t="shared" si="13"/>
        <v>8.5382058155503912E-2</v>
      </c>
      <c r="J102" s="12">
        <f t="shared" si="14"/>
        <v>8.5396088633002326E-2</v>
      </c>
      <c r="K102" s="1">
        <v>354128</v>
      </c>
      <c r="L102">
        <v>9891</v>
      </c>
      <c r="M102" s="12">
        <f t="shared" si="15"/>
        <v>2.7930578773776714E-2</v>
      </c>
      <c r="N102">
        <v>3362</v>
      </c>
      <c r="O102">
        <v>6529</v>
      </c>
      <c r="P102" s="14">
        <f t="shared" si="16"/>
        <v>1.8436836398138527E-2</v>
      </c>
      <c r="Q102" s="14">
        <f t="shared" si="17"/>
        <v>0.66009503589121421</v>
      </c>
      <c r="R102">
        <v>4905</v>
      </c>
      <c r="S102">
        <v>1746</v>
      </c>
      <c r="T102">
        <v>303</v>
      </c>
      <c r="U102" s="30">
        <v>302.58300000000003</v>
      </c>
      <c r="V102">
        <f t="shared" si="18"/>
        <v>302583</v>
      </c>
      <c r="W102">
        <v>1597</v>
      </c>
      <c r="X102" s="16">
        <v>156</v>
      </c>
      <c r="Z102" s="16">
        <v>156</v>
      </c>
      <c r="AA102">
        <v>156</v>
      </c>
    </row>
    <row r="103" spans="1:27">
      <c r="A103">
        <v>2</v>
      </c>
      <c r="B103" t="s">
        <v>252</v>
      </c>
      <c r="C103">
        <v>1971</v>
      </c>
      <c r="D103" s="1">
        <v>150096</v>
      </c>
      <c r="E103" s="12">
        <f t="shared" si="19"/>
        <v>0.45062336909249057</v>
      </c>
      <c r="F103" s="1">
        <v>150058</v>
      </c>
      <c r="G103" s="11">
        <f t="shared" si="20"/>
        <v>0.45049442742114776</v>
      </c>
      <c r="H103">
        <v>430922</v>
      </c>
      <c r="I103" s="12">
        <f t="shared" si="13"/>
        <v>0.3482254329089719</v>
      </c>
      <c r="J103" s="12">
        <f t="shared" si="14"/>
        <v>0.3483136159212108</v>
      </c>
      <c r="K103" s="1">
        <v>492499</v>
      </c>
      <c r="L103">
        <v>12916</v>
      </c>
      <c r="M103" s="12">
        <f t="shared" si="15"/>
        <v>2.6225433960272E-2</v>
      </c>
      <c r="N103">
        <v>5205</v>
      </c>
      <c r="O103">
        <v>7711</v>
      </c>
      <c r="P103" s="14">
        <f t="shared" si="16"/>
        <v>1.5656884582506768E-2</v>
      </c>
      <c r="Q103" s="14">
        <f t="shared" si="17"/>
        <v>0.59701145865593064</v>
      </c>
      <c r="R103">
        <v>2569</v>
      </c>
      <c r="S103">
        <v>2417</v>
      </c>
      <c r="T103">
        <v>316</v>
      </c>
      <c r="U103" s="30">
        <v>315.51</v>
      </c>
      <c r="V103">
        <f t="shared" si="18"/>
        <v>315510</v>
      </c>
      <c r="W103">
        <v>1767</v>
      </c>
      <c r="AA103">
        <v>216</v>
      </c>
    </row>
    <row r="104" spans="1:27">
      <c r="A104">
        <v>2</v>
      </c>
      <c r="B104" t="s">
        <v>252</v>
      </c>
      <c r="C104">
        <v>1972</v>
      </c>
      <c r="D104" s="1">
        <v>168131</v>
      </c>
      <c r="E104" s="12">
        <f t="shared" si="19"/>
        <v>0.12015643321607504</v>
      </c>
      <c r="F104" s="1">
        <v>167984</v>
      </c>
      <c r="G104" s="11">
        <f t="shared" si="20"/>
        <v>0.11946047528289061</v>
      </c>
      <c r="H104">
        <v>458251</v>
      </c>
      <c r="I104" s="12">
        <f t="shared" si="13"/>
        <v>0.36657639590530083</v>
      </c>
      <c r="J104" s="12">
        <f t="shared" si="14"/>
        <v>0.36689718080266054</v>
      </c>
      <c r="K104" s="1">
        <v>594197</v>
      </c>
      <c r="L104">
        <v>17375</v>
      </c>
      <c r="M104" s="12">
        <f t="shared" si="15"/>
        <v>2.9241143930379992E-2</v>
      </c>
      <c r="N104">
        <v>6072</v>
      </c>
      <c r="O104">
        <v>11303</v>
      </c>
      <c r="P104" s="14">
        <f t="shared" si="16"/>
        <v>1.9022310782450938E-2</v>
      </c>
      <c r="Q104" s="14">
        <f t="shared" si="17"/>
        <v>0.6505323741007194</v>
      </c>
      <c r="R104">
        <v>7474</v>
      </c>
      <c r="S104">
        <v>2766</v>
      </c>
      <c r="T104">
        <v>324</v>
      </c>
      <c r="U104" s="30">
        <v>324.464</v>
      </c>
      <c r="V104">
        <f t="shared" si="18"/>
        <v>324464</v>
      </c>
      <c r="W104">
        <v>1939</v>
      </c>
      <c r="AA104">
        <v>276</v>
      </c>
    </row>
    <row r="105" spans="1:27">
      <c r="A105">
        <v>2</v>
      </c>
      <c r="B105" t="s">
        <v>252</v>
      </c>
      <c r="C105">
        <v>1973</v>
      </c>
      <c r="D105" s="1">
        <v>190018</v>
      </c>
      <c r="E105" s="12">
        <f t="shared" si="19"/>
        <v>0.13017825386157222</v>
      </c>
      <c r="F105" s="1">
        <v>188877</v>
      </c>
      <c r="G105" s="11">
        <f t="shared" si="20"/>
        <v>0.124374940470521</v>
      </c>
      <c r="H105">
        <v>466556</v>
      </c>
      <c r="I105" s="12">
        <f t="shared" si="13"/>
        <v>0.40483243169094385</v>
      </c>
      <c r="J105" s="12">
        <f t="shared" si="14"/>
        <v>0.40727801164276101</v>
      </c>
      <c r="K105" s="1">
        <v>646098</v>
      </c>
      <c r="L105">
        <v>23506</v>
      </c>
      <c r="M105" s="12">
        <f t="shared" si="15"/>
        <v>3.6381477732480211E-2</v>
      </c>
      <c r="N105">
        <v>6170</v>
      </c>
      <c r="O105">
        <v>17336</v>
      </c>
      <c r="P105" s="14">
        <f t="shared" si="16"/>
        <v>2.6831842847369905E-2</v>
      </c>
      <c r="Q105" s="14">
        <f t="shared" si="17"/>
        <v>0.7375138262571258</v>
      </c>
      <c r="R105">
        <v>8826</v>
      </c>
      <c r="S105">
        <v>2618</v>
      </c>
      <c r="T105">
        <v>331</v>
      </c>
      <c r="U105" s="30">
        <v>330.54300000000001</v>
      </c>
      <c r="V105">
        <f t="shared" si="18"/>
        <v>330543</v>
      </c>
      <c r="W105">
        <v>2268</v>
      </c>
      <c r="AA105">
        <v>336</v>
      </c>
    </row>
    <row r="106" spans="1:27">
      <c r="A106">
        <v>2</v>
      </c>
      <c r="B106" t="s">
        <v>252</v>
      </c>
      <c r="C106">
        <v>1974</v>
      </c>
      <c r="D106" s="1">
        <v>191111</v>
      </c>
      <c r="E106" s="12">
        <f t="shared" si="19"/>
        <v>5.7520866444231598E-3</v>
      </c>
      <c r="F106" s="1">
        <v>187988</v>
      </c>
      <c r="G106" s="11">
        <f t="shared" si="20"/>
        <v>-4.7067668376774303E-3</v>
      </c>
      <c r="H106">
        <v>527045</v>
      </c>
      <c r="I106" s="12">
        <f t="shared" si="13"/>
        <v>0.35668301568177291</v>
      </c>
      <c r="J106" s="12">
        <f t="shared" si="14"/>
        <v>0.36260850591505467</v>
      </c>
      <c r="K106" s="1">
        <v>697584</v>
      </c>
      <c r="L106">
        <v>21128</v>
      </c>
      <c r="M106" s="12">
        <f t="shared" si="15"/>
        <v>3.0287391912658546E-2</v>
      </c>
      <c r="N106">
        <v>7196</v>
      </c>
      <c r="O106">
        <v>13932</v>
      </c>
      <c r="P106" s="14">
        <f t="shared" si="16"/>
        <v>1.9971788343769354E-2</v>
      </c>
      <c r="Q106" s="14">
        <f t="shared" si="17"/>
        <v>0.65940931465354036</v>
      </c>
      <c r="R106">
        <v>9664</v>
      </c>
      <c r="S106">
        <v>3107</v>
      </c>
      <c r="T106">
        <v>341</v>
      </c>
      <c r="U106" s="30">
        <v>341.06299999999999</v>
      </c>
      <c r="V106">
        <f t="shared" si="18"/>
        <v>341063</v>
      </c>
      <c r="W106">
        <v>2802</v>
      </c>
      <c r="AA106">
        <v>396</v>
      </c>
    </row>
    <row r="107" spans="1:27">
      <c r="A107">
        <v>2</v>
      </c>
      <c r="B107" t="s">
        <v>252</v>
      </c>
      <c r="C107">
        <v>1975</v>
      </c>
      <c r="D107" s="1">
        <v>246151</v>
      </c>
      <c r="E107" s="12">
        <f t="shared" si="19"/>
        <v>0.28800016744195783</v>
      </c>
      <c r="F107" s="1">
        <v>234559</v>
      </c>
      <c r="G107" s="11">
        <f t="shared" si="20"/>
        <v>0.24773389790837713</v>
      </c>
      <c r="H107">
        <v>696085</v>
      </c>
      <c r="I107" s="12">
        <f t="shared" si="13"/>
        <v>0.33696890465963208</v>
      </c>
      <c r="J107" s="12">
        <f t="shared" si="14"/>
        <v>0.35362204328494368</v>
      </c>
      <c r="K107" s="1">
        <v>833911</v>
      </c>
      <c r="L107">
        <v>24685</v>
      </c>
      <c r="M107" s="12">
        <f t="shared" si="15"/>
        <v>2.9601480253888004E-2</v>
      </c>
      <c r="N107">
        <v>10655</v>
      </c>
      <c r="O107">
        <v>14030</v>
      </c>
      <c r="P107" s="14">
        <f t="shared" si="16"/>
        <v>1.6824337369335578E-2</v>
      </c>
      <c r="Q107" s="14">
        <f t="shared" si="17"/>
        <v>0.56836135304840996</v>
      </c>
      <c r="R107">
        <v>13040</v>
      </c>
      <c r="S107">
        <v>3646</v>
      </c>
      <c r="T107">
        <v>376</v>
      </c>
      <c r="U107" s="30">
        <v>376.17</v>
      </c>
      <c r="V107">
        <f t="shared" si="18"/>
        <v>376170</v>
      </c>
      <c r="W107">
        <v>3957</v>
      </c>
      <c r="AA107">
        <v>456</v>
      </c>
    </row>
    <row r="108" spans="1:27">
      <c r="A108">
        <v>2</v>
      </c>
      <c r="B108" t="s">
        <v>252</v>
      </c>
      <c r="C108">
        <v>1976</v>
      </c>
      <c r="D108" s="1">
        <v>281184</v>
      </c>
      <c r="E108" s="12">
        <f t="shared" si="19"/>
        <v>0.14232320811209379</v>
      </c>
      <c r="F108" s="1">
        <v>280902</v>
      </c>
      <c r="G108" s="11">
        <f t="shared" si="20"/>
        <v>0.1975750237680072</v>
      </c>
      <c r="H108">
        <v>1188279</v>
      </c>
      <c r="I108" s="12">
        <f t="shared" si="13"/>
        <v>0.23639397818189162</v>
      </c>
      <c r="J108" s="12">
        <f t="shared" si="14"/>
        <v>0.23663129618549178</v>
      </c>
      <c r="K108" s="1">
        <v>1032889</v>
      </c>
      <c r="L108">
        <v>29051</v>
      </c>
      <c r="M108" s="12">
        <f t="shared" si="15"/>
        <v>2.8125965132749016E-2</v>
      </c>
      <c r="N108">
        <v>13048</v>
      </c>
      <c r="O108">
        <v>16003</v>
      </c>
      <c r="P108" s="14">
        <f t="shared" si="16"/>
        <v>1.5493436371187998E-2</v>
      </c>
      <c r="Q108" s="14">
        <f t="shared" si="17"/>
        <v>0.55085883446352968</v>
      </c>
      <c r="R108">
        <v>16587</v>
      </c>
      <c r="S108">
        <v>5810</v>
      </c>
      <c r="T108">
        <v>401</v>
      </c>
      <c r="U108" s="30">
        <v>400.96899999999999</v>
      </c>
      <c r="V108">
        <f t="shared" si="18"/>
        <v>400969</v>
      </c>
      <c r="W108">
        <v>4760</v>
      </c>
      <c r="AA108">
        <v>516</v>
      </c>
    </row>
    <row r="109" spans="1:27">
      <c r="A109">
        <v>2</v>
      </c>
      <c r="B109" t="s">
        <v>252</v>
      </c>
      <c r="C109">
        <v>1977</v>
      </c>
      <c r="D109" s="1">
        <v>274065</v>
      </c>
      <c r="E109" s="12">
        <f t="shared" si="19"/>
        <v>-2.5317941276886309E-2</v>
      </c>
      <c r="F109" s="1">
        <v>273791</v>
      </c>
      <c r="G109" s="11">
        <f t="shared" si="20"/>
        <v>-2.5314878498551095E-2</v>
      </c>
      <c r="H109">
        <v>1391605</v>
      </c>
      <c r="I109" s="12">
        <f t="shared" si="13"/>
        <v>0.19674476593573609</v>
      </c>
      <c r="J109" s="12">
        <f t="shared" si="14"/>
        <v>0.1969416608879675</v>
      </c>
      <c r="K109" s="1">
        <v>1147589</v>
      </c>
      <c r="L109">
        <v>37406</v>
      </c>
      <c r="M109" s="12">
        <f t="shared" si="15"/>
        <v>3.2595293262657622E-2</v>
      </c>
      <c r="N109">
        <v>15456</v>
      </c>
      <c r="O109">
        <v>21950</v>
      </c>
      <c r="P109" s="14">
        <f t="shared" si="16"/>
        <v>1.9127056812151388E-2</v>
      </c>
      <c r="Q109" s="14">
        <f t="shared" si="17"/>
        <v>0.58680425600171093</v>
      </c>
      <c r="R109">
        <v>16498</v>
      </c>
      <c r="S109">
        <v>7015</v>
      </c>
      <c r="T109">
        <v>403</v>
      </c>
      <c r="U109" s="30">
        <v>403.43599999999998</v>
      </c>
      <c r="V109">
        <f t="shared" si="18"/>
        <v>403436</v>
      </c>
      <c r="W109">
        <v>4922</v>
      </c>
      <c r="X109" s="16">
        <v>577</v>
      </c>
      <c r="Z109" s="16">
        <v>577</v>
      </c>
      <c r="AA109" s="16">
        <v>577</v>
      </c>
    </row>
    <row r="110" spans="1:27">
      <c r="A110">
        <v>2</v>
      </c>
      <c r="B110" t="s">
        <v>252</v>
      </c>
      <c r="C110">
        <v>1978</v>
      </c>
      <c r="D110" s="1">
        <v>296072</v>
      </c>
      <c r="E110" s="12">
        <f t="shared" si="19"/>
        <v>8.0298469341214679E-2</v>
      </c>
      <c r="F110" s="1">
        <v>295003</v>
      </c>
      <c r="G110" s="11">
        <f t="shared" si="20"/>
        <v>7.7475154406098076E-2</v>
      </c>
      <c r="H110">
        <v>1317890</v>
      </c>
      <c r="I110" s="12">
        <f t="shared" si="13"/>
        <v>0.22384493394744628</v>
      </c>
      <c r="J110" s="12">
        <f t="shared" si="14"/>
        <v>0.22465607903542784</v>
      </c>
      <c r="K110" s="1">
        <v>1289245</v>
      </c>
      <c r="L110">
        <v>37344</v>
      </c>
      <c r="M110" s="12">
        <f t="shared" si="15"/>
        <v>2.8965790055420031E-2</v>
      </c>
      <c r="N110">
        <v>16542</v>
      </c>
      <c r="O110">
        <v>20802</v>
      </c>
      <c r="P110" s="14">
        <f t="shared" si="16"/>
        <v>1.613502476255483E-2</v>
      </c>
      <c r="Q110" s="14">
        <f t="shared" si="17"/>
        <v>0.55703727506426737</v>
      </c>
      <c r="R110">
        <v>18337</v>
      </c>
      <c r="S110">
        <v>7902</v>
      </c>
      <c r="T110">
        <v>405</v>
      </c>
      <c r="U110" s="30">
        <v>404.76600000000002</v>
      </c>
      <c r="V110">
        <f t="shared" si="18"/>
        <v>404766</v>
      </c>
      <c r="W110">
        <v>5025</v>
      </c>
      <c r="X110" s="16">
        <v>555</v>
      </c>
      <c r="Z110" s="16">
        <v>555</v>
      </c>
      <c r="AA110" s="16">
        <v>555</v>
      </c>
    </row>
    <row r="111" spans="1:27">
      <c r="A111">
        <v>2</v>
      </c>
      <c r="B111" t="s">
        <v>252</v>
      </c>
      <c r="C111">
        <v>1979</v>
      </c>
      <c r="D111" s="1">
        <v>283872</v>
      </c>
      <c r="E111" s="12">
        <f t="shared" si="19"/>
        <v>-4.1206193088167746E-2</v>
      </c>
      <c r="F111" s="1">
        <v>283239</v>
      </c>
      <c r="G111" s="11">
        <f t="shared" si="20"/>
        <v>-3.987756056718067E-2</v>
      </c>
      <c r="H111">
        <v>1699416</v>
      </c>
      <c r="I111" s="12">
        <f t="shared" si="13"/>
        <v>0.16666843197898573</v>
      </c>
      <c r="J111" s="12">
        <f t="shared" si="14"/>
        <v>0.16704091287830644</v>
      </c>
      <c r="K111" s="1">
        <v>1466387</v>
      </c>
      <c r="L111">
        <v>43203</v>
      </c>
      <c r="M111" s="12">
        <f t="shared" si="15"/>
        <v>2.9462208816635718E-2</v>
      </c>
      <c r="N111">
        <v>19588</v>
      </c>
      <c r="O111">
        <v>23615</v>
      </c>
      <c r="P111" s="14">
        <f t="shared" si="16"/>
        <v>1.6104207143134795E-2</v>
      </c>
      <c r="Q111" s="14">
        <f t="shared" si="17"/>
        <v>0.54660555979908798</v>
      </c>
      <c r="R111">
        <v>20401</v>
      </c>
      <c r="S111">
        <v>9053</v>
      </c>
      <c r="T111">
        <v>403</v>
      </c>
      <c r="U111" s="30">
        <v>402.75299999999999</v>
      </c>
      <c r="V111">
        <f t="shared" si="18"/>
        <v>402753</v>
      </c>
      <c r="W111">
        <v>5327</v>
      </c>
      <c r="X111" s="16">
        <v>592</v>
      </c>
      <c r="Z111" s="16">
        <v>592</v>
      </c>
      <c r="AA111" s="16">
        <v>592</v>
      </c>
    </row>
    <row r="112" spans="1:27">
      <c r="A112">
        <v>2</v>
      </c>
      <c r="B112" t="s">
        <v>252</v>
      </c>
      <c r="C112">
        <v>1980</v>
      </c>
      <c r="D112" s="1">
        <v>380637</v>
      </c>
      <c r="E112" s="12">
        <f t="shared" si="19"/>
        <v>0.34087546499830912</v>
      </c>
      <c r="F112" s="1">
        <v>378351</v>
      </c>
      <c r="G112" s="11">
        <f t="shared" si="20"/>
        <v>0.33580121381589401</v>
      </c>
      <c r="H112">
        <v>3229513</v>
      </c>
      <c r="I112" s="12">
        <f t="shared" si="13"/>
        <v>0.11715419631380955</v>
      </c>
      <c r="J112" s="12">
        <f t="shared" si="14"/>
        <v>0.11786204297675841</v>
      </c>
      <c r="K112" s="1">
        <v>2032718</v>
      </c>
      <c r="L112">
        <v>48276</v>
      </c>
      <c r="M112" s="12">
        <f t="shared" si="15"/>
        <v>2.3749482220357176E-2</v>
      </c>
      <c r="N112">
        <v>17775</v>
      </c>
      <c r="O112">
        <v>30501</v>
      </c>
      <c r="P112" s="14">
        <f t="shared" si="16"/>
        <v>1.5005032670542593E-2</v>
      </c>
      <c r="Q112" s="14">
        <f t="shared" si="17"/>
        <v>0.6318046234153617</v>
      </c>
      <c r="R112">
        <v>22474</v>
      </c>
      <c r="S112">
        <v>14331</v>
      </c>
      <c r="T112">
        <v>402</v>
      </c>
      <c r="U112" s="30">
        <v>405.315</v>
      </c>
      <c r="V112">
        <f t="shared" si="18"/>
        <v>405315</v>
      </c>
      <c r="W112">
        <v>6070</v>
      </c>
      <c r="X112" s="16">
        <v>632</v>
      </c>
      <c r="Y112">
        <v>443</v>
      </c>
      <c r="Z112" s="1">
        <f>(Y112+X112)/2</f>
        <v>537.5</v>
      </c>
      <c r="AA112" s="1">
        <f>(Z112+Y112)/2</f>
        <v>490.25</v>
      </c>
    </row>
    <row r="113" spans="1:27">
      <c r="A113">
        <v>2</v>
      </c>
      <c r="B113" t="s">
        <v>252</v>
      </c>
      <c r="C113">
        <v>1981</v>
      </c>
      <c r="D113" s="1">
        <v>395198</v>
      </c>
      <c r="E113" s="12">
        <f t="shared" si="19"/>
        <v>3.8254294774286261E-2</v>
      </c>
      <c r="F113" s="1">
        <v>393984</v>
      </c>
      <c r="G113" s="11">
        <f t="shared" si="20"/>
        <v>4.1318775422821669E-2</v>
      </c>
      <c r="H113">
        <v>5133651</v>
      </c>
      <c r="I113" s="12">
        <f t="shared" si="13"/>
        <v>7.6745380626770304E-2</v>
      </c>
      <c r="J113" s="12">
        <f t="shared" si="14"/>
        <v>7.69818594992141E-2</v>
      </c>
      <c r="K113" s="1">
        <v>2543293</v>
      </c>
      <c r="L113">
        <v>66365</v>
      </c>
      <c r="M113" s="12">
        <f t="shared" si="15"/>
        <v>2.6094122855683556E-2</v>
      </c>
      <c r="N113">
        <v>28559</v>
      </c>
      <c r="O113">
        <v>37806</v>
      </c>
      <c r="P113" s="14">
        <f t="shared" si="16"/>
        <v>1.4864980165478377E-2</v>
      </c>
      <c r="Q113" s="14">
        <f t="shared" si="17"/>
        <v>0.569667746553153</v>
      </c>
      <c r="R113">
        <v>29910</v>
      </c>
      <c r="S113">
        <v>19168</v>
      </c>
      <c r="T113">
        <v>418</v>
      </c>
      <c r="U113" s="30">
        <v>418.49099999999999</v>
      </c>
      <c r="V113">
        <f t="shared" si="18"/>
        <v>418491</v>
      </c>
      <c r="W113">
        <v>6917</v>
      </c>
      <c r="X113" s="16">
        <v>839</v>
      </c>
      <c r="Z113" s="16">
        <v>839</v>
      </c>
      <c r="AA113" s="16">
        <v>839</v>
      </c>
    </row>
    <row r="114" spans="1:27">
      <c r="A114">
        <v>2</v>
      </c>
      <c r="B114" t="s">
        <v>252</v>
      </c>
      <c r="C114">
        <v>1982</v>
      </c>
      <c r="D114" s="1">
        <v>367144</v>
      </c>
      <c r="E114" s="12">
        <f t="shared" si="19"/>
        <v>-7.0987201352233562E-2</v>
      </c>
      <c r="F114" s="1">
        <v>365844</v>
      </c>
      <c r="G114" s="11">
        <f t="shared" si="20"/>
        <v>-7.1424220272904487E-2</v>
      </c>
      <c r="H114">
        <v>5888850</v>
      </c>
      <c r="I114" s="12">
        <f t="shared" si="13"/>
        <v>6.2124863088718507E-2</v>
      </c>
      <c r="J114" s="12">
        <f t="shared" si="14"/>
        <v>6.2345619263523437E-2</v>
      </c>
      <c r="K114" s="1">
        <v>3280885</v>
      </c>
      <c r="L114">
        <v>102332</v>
      </c>
      <c r="M114" s="12">
        <f t="shared" si="15"/>
        <v>3.1190364794864801E-2</v>
      </c>
      <c r="N114">
        <v>40834</v>
      </c>
      <c r="O114">
        <v>61498</v>
      </c>
      <c r="P114" s="14">
        <f t="shared" si="16"/>
        <v>1.8744332702914E-2</v>
      </c>
      <c r="Q114" s="14">
        <f t="shared" si="17"/>
        <v>0.60096548489231127</v>
      </c>
      <c r="R114">
        <v>37554</v>
      </c>
      <c r="S114">
        <v>22694</v>
      </c>
      <c r="T114">
        <v>450</v>
      </c>
      <c r="U114" s="30">
        <v>449.60599999999999</v>
      </c>
      <c r="V114">
        <f t="shared" si="18"/>
        <v>449606</v>
      </c>
      <c r="W114">
        <v>8461</v>
      </c>
      <c r="X114" s="16">
        <v>1043</v>
      </c>
      <c r="Z114" s="16">
        <v>1043</v>
      </c>
      <c r="AA114" s="16">
        <v>1043</v>
      </c>
    </row>
    <row r="115" spans="1:27">
      <c r="A115">
        <v>2</v>
      </c>
      <c r="B115" t="s">
        <v>252</v>
      </c>
      <c r="C115">
        <v>1983</v>
      </c>
      <c r="D115" s="1">
        <v>385342</v>
      </c>
      <c r="E115" s="12">
        <f t="shared" si="19"/>
        <v>4.956638267273876E-2</v>
      </c>
      <c r="F115" s="1">
        <v>385275</v>
      </c>
      <c r="G115" s="11">
        <f t="shared" si="20"/>
        <v>5.3112802177977501E-2</v>
      </c>
      <c r="H115">
        <v>5246838</v>
      </c>
      <c r="I115" s="12">
        <f t="shared" si="13"/>
        <v>7.3429940089631121E-2</v>
      </c>
      <c r="J115" s="12">
        <f t="shared" si="14"/>
        <v>7.3442709685338101E-2</v>
      </c>
      <c r="K115" s="1">
        <v>3854028</v>
      </c>
      <c r="L115">
        <v>124220</v>
      </c>
      <c r="M115" s="12">
        <f t="shared" si="15"/>
        <v>3.2231213680855457E-2</v>
      </c>
      <c r="N115">
        <v>49989</v>
      </c>
      <c r="O115">
        <v>74231</v>
      </c>
      <c r="P115" s="14">
        <f t="shared" si="16"/>
        <v>1.9260628101300768E-2</v>
      </c>
      <c r="Q115" s="14">
        <f t="shared" si="17"/>
        <v>0.59757687972951212</v>
      </c>
      <c r="R115">
        <v>62183</v>
      </c>
      <c r="S115">
        <v>24396</v>
      </c>
      <c r="T115">
        <v>488</v>
      </c>
      <c r="U115" s="30">
        <v>488.41699999999997</v>
      </c>
      <c r="V115">
        <f t="shared" si="18"/>
        <v>488417</v>
      </c>
      <c r="W115">
        <v>9203</v>
      </c>
      <c r="X115" s="16">
        <v>1350</v>
      </c>
      <c r="Z115" s="16">
        <v>1350</v>
      </c>
      <c r="AA115" s="16">
        <v>1350</v>
      </c>
    </row>
    <row r="116" spans="1:27">
      <c r="A116">
        <v>2</v>
      </c>
      <c r="B116" t="s">
        <v>252</v>
      </c>
      <c r="C116">
        <v>1984</v>
      </c>
      <c r="D116" s="1">
        <v>412515</v>
      </c>
      <c r="E116" s="12">
        <f t="shared" si="19"/>
        <v>7.0516580076918689E-2</v>
      </c>
      <c r="F116" s="1">
        <v>409986</v>
      </c>
      <c r="G116" s="11">
        <f t="shared" si="20"/>
        <v>6.4138602297060546E-2</v>
      </c>
      <c r="H116">
        <v>5462672</v>
      </c>
      <c r="I116" s="12">
        <f t="shared" si="13"/>
        <v>7.5052282106632062E-2</v>
      </c>
      <c r="J116" s="12">
        <f t="shared" si="14"/>
        <v>7.5515242357586179E-2</v>
      </c>
      <c r="K116" s="1">
        <v>4156859</v>
      </c>
      <c r="L116">
        <v>126490</v>
      </c>
      <c r="M116" s="12">
        <f t="shared" si="15"/>
        <v>3.0429225528217339E-2</v>
      </c>
      <c r="N116">
        <v>55237</v>
      </c>
      <c r="O116">
        <v>71253</v>
      </c>
      <c r="P116" s="14">
        <f t="shared" si="16"/>
        <v>1.7141067329923869E-2</v>
      </c>
      <c r="Q116" s="14">
        <f t="shared" si="17"/>
        <v>0.56330935251798564</v>
      </c>
      <c r="R116">
        <v>73765</v>
      </c>
      <c r="S116">
        <v>26868</v>
      </c>
      <c r="T116">
        <v>514</v>
      </c>
      <c r="U116" s="30">
        <v>513.702</v>
      </c>
      <c r="V116">
        <f t="shared" si="18"/>
        <v>513702</v>
      </c>
      <c r="W116">
        <v>9963</v>
      </c>
      <c r="X116" s="16">
        <v>1698</v>
      </c>
      <c r="Z116" s="16">
        <v>1698</v>
      </c>
      <c r="AA116" s="16">
        <v>1698</v>
      </c>
    </row>
    <row r="117" spans="1:27">
      <c r="A117">
        <v>2</v>
      </c>
      <c r="B117" t="s">
        <v>252</v>
      </c>
      <c r="C117">
        <v>1985</v>
      </c>
      <c r="D117" s="1">
        <v>398694</v>
      </c>
      <c r="E117" s="12">
        <f t="shared" si="19"/>
        <v>-3.3504236209592378E-2</v>
      </c>
      <c r="F117" s="1">
        <v>396575</v>
      </c>
      <c r="G117" s="11">
        <f t="shared" si="20"/>
        <v>-3.2710873054201853E-2</v>
      </c>
      <c r="H117">
        <v>5917595</v>
      </c>
      <c r="I117" s="12">
        <f t="shared" si="13"/>
        <v>6.7016245620053413E-2</v>
      </c>
      <c r="J117" s="12">
        <f t="shared" si="14"/>
        <v>6.7374330281136166E-2</v>
      </c>
      <c r="K117" s="1">
        <v>4949743</v>
      </c>
      <c r="L117">
        <v>186199</v>
      </c>
      <c r="M117" s="12">
        <f t="shared" si="15"/>
        <v>3.7617912687588025E-2</v>
      </c>
      <c r="N117">
        <v>61257</v>
      </c>
      <c r="O117">
        <v>124942</v>
      </c>
      <c r="P117" s="14">
        <f t="shared" si="16"/>
        <v>2.5242118631209742E-2</v>
      </c>
      <c r="Q117" s="14">
        <f t="shared" si="17"/>
        <v>0.67101327074796324</v>
      </c>
      <c r="R117">
        <v>73936</v>
      </c>
      <c r="S117">
        <v>24357</v>
      </c>
      <c r="T117">
        <v>532</v>
      </c>
      <c r="U117" s="30">
        <v>532.495</v>
      </c>
      <c r="V117">
        <f t="shared" si="18"/>
        <v>532495</v>
      </c>
      <c r="W117">
        <v>10705</v>
      </c>
      <c r="X117" s="16">
        <v>1929</v>
      </c>
      <c r="Z117" s="16">
        <v>1929</v>
      </c>
      <c r="AA117" s="16">
        <v>1929</v>
      </c>
    </row>
    <row r="118" spans="1:27">
      <c r="A118">
        <v>2</v>
      </c>
      <c r="B118" t="s">
        <v>252</v>
      </c>
      <c r="C118">
        <v>1986</v>
      </c>
      <c r="D118" s="1">
        <v>418991</v>
      </c>
      <c r="E118" s="12">
        <f t="shared" si="19"/>
        <v>5.0908716960877266E-2</v>
      </c>
      <c r="F118" s="1">
        <v>413650</v>
      </c>
      <c r="G118" s="11">
        <f t="shared" si="20"/>
        <v>4.3056168442287081E-2</v>
      </c>
      <c r="H118">
        <v>6115297</v>
      </c>
      <c r="I118" s="12">
        <f t="shared" si="13"/>
        <v>6.7641849610901972E-2</v>
      </c>
      <c r="J118" s="12">
        <f t="shared" si="14"/>
        <v>6.85152331930894E-2</v>
      </c>
      <c r="K118" s="1">
        <v>4220878</v>
      </c>
      <c r="L118">
        <v>145489</v>
      </c>
      <c r="M118" s="12">
        <f t="shared" si="15"/>
        <v>3.4468894860263673E-2</v>
      </c>
      <c r="N118">
        <v>37529</v>
      </c>
      <c r="O118">
        <v>107960</v>
      </c>
      <c r="P118" s="14">
        <f t="shared" si="16"/>
        <v>2.5577616789682147E-2</v>
      </c>
      <c r="Q118" s="14">
        <f t="shared" si="17"/>
        <v>0.74204922708933319</v>
      </c>
      <c r="R118">
        <v>76209</v>
      </c>
      <c r="S118">
        <v>29821</v>
      </c>
      <c r="T118">
        <v>544</v>
      </c>
      <c r="U118" s="30">
        <v>544.26800000000003</v>
      </c>
      <c r="V118">
        <f t="shared" si="18"/>
        <v>544268</v>
      </c>
      <c r="W118">
        <v>10707</v>
      </c>
      <c r="X118" s="16">
        <v>1999</v>
      </c>
      <c r="Z118" s="16">
        <v>1999</v>
      </c>
      <c r="AA118" s="16">
        <v>1999</v>
      </c>
    </row>
    <row r="119" spans="1:27">
      <c r="A119">
        <v>2</v>
      </c>
      <c r="B119" t="s">
        <v>252</v>
      </c>
      <c r="C119">
        <v>1987</v>
      </c>
      <c r="D119" s="1">
        <v>488932</v>
      </c>
      <c r="E119" s="12">
        <f t="shared" si="19"/>
        <v>0.16692721323369714</v>
      </c>
      <c r="F119" s="1">
        <v>485378</v>
      </c>
      <c r="G119" s="11">
        <f t="shared" si="20"/>
        <v>0.17340263507796447</v>
      </c>
      <c r="H119">
        <v>4888975</v>
      </c>
      <c r="I119" s="12">
        <f t="shared" si="13"/>
        <v>9.9280114952520718E-2</v>
      </c>
      <c r="J119" s="12">
        <f t="shared" si="14"/>
        <v>0.10000705669388778</v>
      </c>
      <c r="K119" s="1">
        <v>4416197</v>
      </c>
      <c r="L119">
        <v>127110</v>
      </c>
      <c r="M119" s="12">
        <f t="shared" si="15"/>
        <v>2.8782683381198802E-2</v>
      </c>
      <c r="N119">
        <v>34195</v>
      </c>
      <c r="O119">
        <v>92915</v>
      </c>
      <c r="P119" s="14">
        <f t="shared" si="16"/>
        <v>2.1039595833247476E-2</v>
      </c>
      <c r="Q119" s="14">
        <f t="shared" si="17"/>
        <v>0.73098104004405628</v>
      </c>
      <c r="R119">
        <v>69359</v>
      </c>
      <c r="S119">
        <v>26347</v>
      </c>
      <c r="T119">
        <v>539</v>
      </c>
      <c r="U119" s="30">
        <v>539.30899999999997</v>
      </c>
      <c r="V119">
        <f t="shared" si="18"/>
        <v>539309</v>
      </c>
      <c r="W119">
        <v>10379</v>
      </c>
      <c r="X119" s="16">
        <v>2118</v>
      </c>
      <c r="Z119" s="16">
        <v>2118</v>
      </c>
      <c r="AA119" s="16">
        <v>2118</v>
      </c>
    </row>
    <row r="120" spans="1:27">
      <c r="A120">
        <v>2</v>
      </c>
      <c r="B120" t="s">
        <v>342</v>
      </c>
      <c r="C120">
        <v>1988</v>
      </c>
      <c r="D120" s="1">
        <v>746769</v>
      </c>
      <c r="E120" s="12">
        <f t="shared" si="19"/>
        <v>0.52734736118724079</v>
      </c>
      <c r="F120" s="1">
        <v>741283</v>
      </c>
      <c r="G120" s="11">
        <f t="shared" si="20"/>
        <v>0.52722826333290751</v>
      </c>
      <c r="H120">
        <v>5158039</v>
      </c>
      <c r="I120" s="12">
        <f t="shared" si="13"/>
        <v>0.14371411305730725</v>
      </c>
      <c r="J120" s="12">
        <f t="shared" si="14"/>
        <v>0.14477769555445394</v>
      </c>
      <c r="K120" s="1">
        <v>4197902</v>
      </c>
      <c r="L120">
        <v>128287</v>
      </c>
      <c r="M120" s="12">
        <f t="shared" si="15"/>
        <v>3.0559789151819172E-2</v>
      </c>
      <c r="N120">
        <v>33915</v>
      </c>
      <c r="O120">
        <v>94372</v>
      </c>
      <c r="P120" s="14">
        <f t="shared" si="16"/>
        <v>2.2480753481143676E-2</v>
      </c>
      <c r="Q120" s="14">
        <f t="shared" si="17"/>
        <v>0.7356318255162253</v>
      </c>
      <c r="R120">
        <v>83225</v>
      </c>
      <c r="S120">
        <v>26697</v>
      </c>
      <c r="T120">
        <v>542</v>
      </c>
      <c r="U120" s="30">
        <v>541.98299999999995</v>
      </c>
      <c r="V120">
        <f t="shared" si="18"/>
        <v>541983</v>
      </c>
      <c r="W120">
        <v>10757</v>
      </c>
      <c r="X120" s="16">
        <v>2307</v>
      </c>
      <c r="Z120" s="16">
        <v>2307</v>
      </c>
      <c r="AA120" s="16">
        <v>2307</v>
      </c>
    </row>
    <row r="121" spans="1:27">
      <c r="A121">
        <v>2</v>
      </c>
      <c r="B121" t="s">
        <v>252</v>
      </c>
      <c r="C121">
        <v>1989</v>
      </c>
      <c r="D121" s="1">
        <v>607297</v>
      </c>
      <c r="E121" s="12">
        <f t="shared" si="19"/>
        <v>-0.18676726002284508</v>
      </c>
      <c r="F121" s="1">
        <v>602196</v>
      </c>
      <c r="G121" s="11">
        <f t="shared" si="20"/>
        <v>-0.18763009538867073</v>
      </c>
      <c r="H121">
        <v>5112848</v>
      </c>
      <c r="I121" s="12">
        <f t="shared" ref="I121:I140" si="21">(F121/H121)</f>
        <v>0.11778093148867325</v>
      </c>
      <c r="J121" s="12">
        <f t="shared" si="14"/>
        <v>0.11877861418919554</v>
      </c>
      <c r="K121" s="1">
        <v>4447698</v>
      </c>
      <c r="L121">
        <v>155622</v>
      </c>
      <c r="M121" s="12">
        <f t="shared" si="15"/>
        <v>3.498933605653981E-2</v>
      </c>
      <c r="N121">
        <v>40167</v>
      </c>
      <c r="O121">
        <v>115455</v>
      </c>
      <c r="P121" s="14">
        <f t="shared" si="16"/>
        <v>2.5958372173650279E-2</v>
      </c>
      <c r="Q121" s="14">
        <f t="shared" si="17"/>
        <v>0.74189381963989665</v>
      </c>
      <c r="R121">
        <v>98206</v>
      </c>
      <c r="S121">
        <v>23778</v>
      </c>
      <c r="T121">
        <v>547</v>
      </c>
      <c r="U121" s="30">
        <v>547.15899999999999</v>
      </c>
      <c r="V121">
        <f t="shared" si="18"/>
        <v>547159</v>
      </c>
      <c r="W121">
        <v>11778</v>
      </c>
      <c r="X121" s="16">
        <v>2484</v>
      </c>
      <c r="Z121" s="16">
        <v>2484</v>
      </c>
      <c r="AA121" s="16">
        <v>2484</v>
      </c>
    </row>
    <row r="122" spans="1:27">
      <c r="A122">
        <v>2</v>
      </c>
      <c r="B122" t="s">
        <v>252</v>
      </c>
      <c r="C122">
        <v>1990</v>
      </c>
      <c r="D122" s="1">
        <v>627665</v>
      </c>
      <c r="E122" s="12">
        <f t="shared" si="19"/>
        <v>3.3538779213465569E-2</v>
      </c>
      <c r="F122" s="1">
        <v>622581</v>
      </c>
      <c r="G122" s="11">
        <f t="shared" si="20"/>
        <v>3.385110495586155E-2</v>
      </c>
      <c r="H122">
        <v>5547052</v>
      </c>
      <c r="I122" s="12">
        <f t="shared" si="21"/>
        <v>0.11223637348270757</v>
      </c>
      <c r="J122" s="12">
        <f t="shared" si="14"/>
        <v>0.11315289634926805</v>
      </c>
      <c r="K122" s="1">
        <v>4687583</v>
      </c>
      <c r="L122">
        <v>156035</v>
      </c>
      <c r="M122" s="12">
        <f t="shared" si="15"/>
        <v>3.3286877267026525E-2</v>
      </c>
      <c r="N122">
        <v>39268</v>
      </c>
      <c r="O122">
        <v>116767</v>
      </c>
      <c r="P122" s="14">
        <f t="shared" si="16"/>
        <v>2.4909852262882597E-2</v>
      </c>
      <c r="Q122" s="14">
        <f t="shared" si="17"/>
        <v>0.74833851379498184</v>
      </c>
      <c r="R122">
        <v>81106</v>
      </c>
      <c r="S122">
        <v>23181</v>
      </c>
      <c r="T122">
        <v>550</v>
      </c>
      <c r="U122" s="30">
        <v>553.12</v>
      </c>
      <c r="V122">
        <f t="shared" si="18"/>
        <v>553120</v>
      </c>
      <c r="W122">
        <v>12501</v>
      </c>
      <c r="X122" s="16">
        <v>2362</v>
      </c>
      <c r="Z122" s="16">
        <v>2362</v>
      </c>
      <c r="AA122" s="16">
        <v>2362</v>
      </c>
    </row>
    <row r="123" spans="1:27" s="2" customFormat="1">
      <c r="A123" s="2">
        <v>2</v>
      </c>
      <c r="B123" s="2" t="s">
        <v>252</v>
      </c>
      <c r="C123" s="2">
        <v>1991</v>
      </c>
      <c r="D123" s="1">
        <v>715392</v>
      </c>
      <c r="E123" s="12">
        <f t="shared" si="19"/>
        <v>0.13976723252053244</v>
      </c>
      <c r="F123" s="1">
        <v>706255</v>
      </c>
      <c r="G123" s="11">
        <f t="shared" si="20"/>
        <v>0.13439857624951612</v>
      </c>
      <c r="H123">
        <v>6355069</v>
      </c>
      <c r="I123" s="12">
        <f t="shared" si="21"/>
        <v>0.11113254631853722</v>
      </c>
      <c r="J123" s="12">
        <f t="shared" si="14"/>
        <v>0.11257029624698017</v>
      </c>
      <c r="K123" s="1">
        <v>4941025</v>
      </c>
      <c r="L123">
        <v>172894</v>
      </c>
      <c r="M123" s="12">
        <f t="shared" si="15"/>
        <v>3.4991525037821103E-2</v>
      </c>
      <c r="N123">
        <v>43067</v>
      </c>
      <c r="O123">
        <v>129827</v>
      </c>
      <c r="P123" s="14">
        <f t="shared" si="16"/>
        <v>2.6275317368359804E-2</v>
      </c>
      <c r="Q123" s="14">
        <f t="shared" si="17"/>
        <v>0.7509051788957396</v>
      </c>
      <c r="R123">
        <v>91105</v>
      </c>
      <c r="S123">
        <v>23931</v>
      </c>
      <c r="T123">
        <v>569</v>
      </c>
      <c r="U123" s="30">
        <v>569.27300000000002</v>
      </c>
      <c r="V123">
        <f t="shared" si="18"/>
        <v>569273</v>
      </c>
      <c r="W123">
        <v>13167</v>
      </c>
      <c r="X123" s="16">
        <v>2483</v>
      </c>
      <c r="Z123" s="16">
        <v>2483</v>
      </c>
      <c r="AA123" s="16">
        <v>2483</v>
      </c>
    </row>
    <row r="124" spans="1:27">
      <c r="A124" s="2">
        <v>2</v>
      </c>
      <c r="B124" t="s">
        <v>252</v>
      </c>
      <c r="C124">
        <v>1992</v>
      </c>
      <c r="D124" s="1">
        <v>773106</v>
      </c>
      <c r="E124" s="12">
        <f t="shared" si="19"/>
        <v>8.0674651100375736E-2</v>
      </c>
      <c r="F124" s="1">
        <v>761779</v>
      </c>
      <c r="G124" s="11">
        <f t="shared" si="20"/>
        <v>7.8617496513299023E-2</v>
      </c>
      <c r="H124">
        <v>6327318</v>
      </c>
      <c r="I124" s="12">
        <f t="shared" si="21"/>
        <v>0.12039524487310421</v>
      </c>
      <c r="J124" s="12">
        <f t="shared" si="14"/>
        <v>0.12218541884570998</v>
      </c>
      <c r="K124" s="1">
        <v>5254925</v>
      </c>
      <c r="L124">
        <v>188096</v>
      </c>
      <c r="M124" s="12">
        <f t="shared" si="15"/>
        <v>3.5794231126038904E-2</v>
      </c>
      <c r="N124">
        <v>52292</v>
      </c>
      <c r="O124">
        <v>135804</v>
      </c>
      <c r="P124" s="14">
        <f t="shared" si="16"/>
        <v>2.5843185202452938E-2</v>
      </c>
      <c r="Q124" s="14">
        <f t="shared" si="17"/>
        <v>0.72199302483838035</v>
      </c>
      <c r="R124">
        <v>98185</v>
      </c>
      <c r="S124">
        <v>24307</v>
      </c>
      <c r="T124">
        <v>587</v>
      </c>
      <c r="U124" s="30">
        <v>587.07299999999998</v>
      </c>
      <c r="V124">
        <f t="shared" si="18"/>
        <v>587073</v>
      </c>
      <c r="W124">
        <v>13957</v>
      </c>
      <c r="X124" s="16">
        <v>2498</v>
      </c>
      <c r="Z124" s="16">
        <v>2498</v>
      </c>
      <c r="AA124" s="16">
        <v>2498</v>
      </c>
    </row>
    <row r="125" spans="1:27">
      <c r="A125" s="2">
        <v>2</v>
      </c>
      <c r="B125" t="s">
        <v>252</v>
      </c>
      <c r="C125">
        <v>1993</v>
      </c>
      <c r="D125" s="1">
        <v>904620</v>
      </c>
      <c r="E125" s="12">
        <f t="shared" si="19"/>
        <v>0.1701112137274837</v>
      </c>
      <c r="F125" s="1">
        <v>891738</v>
      </c>
      <c r="G125" s="11">
        <f t="shared" si="20"/>
        <v>0.17059934705472321</v>
      </c>
      <c r="H125">
        <v>7358035</v>
      </c>
      <c r="I125" s="12">
        <f t="shared" si="21"/>
        <v>0.12119241074553193</v>
      </c>
      <c r="J125" s="12">
        <f t="shared" si="14"/>
        <v>0.12294314990347287</v>
      </c>
      <c r="K125" s="1">
        <v>5423008</v>
      </c>
      <c r="L125">
        <v>188698</v>
      </c>
      <c r="M125" s="12">
        <f t="shared" si="15"/>
        <v>3.4795818114227384E-2</v>
      </c>
      <c r="N125">
        <v>53474</v>
      </c>
      <c r="O125">
        <v>135224</v>
      </c>
      <c r="P125" s="14">
        <f t="shared" si="16"/>
        <v>2.4935238893248914E-2</v>
      </c>
      <c r="Q125" s="14">
        <f t="shared" si="17"/>
        <v>0.71661596837274377</v>
      </c>
      <c r="R125">
        <v>102749</v>
      </c>
      <c r="S125">
        <v>22261</v>
      </c>
      <c r="T125">
        <v>597</v>
      </c>
      <c r="U125" s="30">
        <v>596.99300000000005</v>
      </c>
      <c r="V125">
        <f t="shared" si="18"/>
        <v>596993</v>
      </c>
      <c r="W125">
        <v>14673</v>
      </c>
      <c r="X125" s="16">
        <v>2703</v>
      </c>
      <c r="Z125" s="16">
        <v>2703</v>
      </c>
      <c r="AA125" s="16">
        <v>2703</v>
      </c>
    </row>
    <row r="126" spans="1:27">
      <c r="A126" s="2">
        <v>2</v>
      </c>
      <c r="B126" t="s">
        <v>252</v>
      </c>
      <c r="C126">
        <v>1994</v>
      </c>
      <c r="D126" s="1">
        <v>919487</v>
      </c>
      <c r="E126" s="12">
        <f t="shared" si="19"/>
        <v>1.6434524993920098E-2</v>
      </c>
      <c r="F126" s="1">
        <v>913798</v>
      </c>
      <c r="G126" s="11">
        <f t="shared" si="20"/>
        <v>2.473820785925911E-2</v>
      </c>
      <c r="H126">
        <v>6203364</v>
      </c>
      <c r="I126" s="12">
        <f t="shared" si="21"/>
        <v>0.14730684834873464</v>
      </c>
      <c r="J126" s="12">
        <f t="shared" si="14"/>
        <v>0.14822393140238102</v>
      </c>
      <c r="K126" s="1">
        <v>5751517</v>
      </c>
      <c r="L126">
        <v>197120</v>
      </c>
      <c r="M126" s="12">
        <f t="shared" si="15"/>
        <v>3.4272697098869744E-2</v>
      </c>
      <c r="N126">
        <v>54946</v>
      </c>
      <c r="O126">
        <v>142174</v>
      </c>
      <c r="P126" s="14">
        <f t="shared" si="16"/>
        <v>2.471939142316714E-2</v>
      </c>
      <c r="Q126" s="14">
        <f t="shared" si="17"/>
        <v>0.72125608766233762</v>
      </c>
      <c r="R126">
        <v>114202</v>
      </c>
      <c r="S126">
        <v>23629</v>
      </c>
      <c r="T126">
        <v>601</v>
      </c>
      <c r="U126" s="30">
        <v>600.62400000000002</v>
      </c>
      <c r="V126">
        <f t="shared" si="18"/>
        <v>600624</v>
      </c>
      <c r="W126">
        <v>15195</v>
      </c>
      <c r="X126" s="16">
        <v>3292</v>
      </c>
      <c r="Y126" s="2">
        <v>2745</v>
      </c>
      <c r="Z126" s="7">
        <f>(Y126+X126)/2</f>
        <v>3018.5</v>
      </c>
      <c r="AA126" s="7">
        <v>3019</v>
      </c>
    </row>
    <row r="127" spans="1:27">
      <c r="A127" s="2">
        <v>2</v>
      </c>
      <c r="B127" t="s">
        <v>252</v>
      </c>
      <c r="C127">
        <v>1995</v>
      </c>
      <c r="D127" s="1">
        <v>980048</v>
      </c>
      <c r="E127" s="12">
        <f t="shared" si="19"/>
        <v>6.5863900196522621E-2</v>
      </c>
      <c r="F127" s="1">
        <v>975299</v>
      </c>
      <c r="G127" s="11">
        <f t="shared" si="20"/>
        <v>6.7302620491618503E-2</v>
      </c>
      <c r="H127">
        <v>8365899</v>
      </c>
      <c r="I127" s="12">
        <f t="shared" si="21"/>
        <v>0.11658029818433141</v>
      </c>
      <c r="J127" s="12">
        <f t="shared" si="14"/>
        <v>0.11714795983073666</v>
      </c>
      <c r="K127" s="1">
        <v>5599033</v>
      </c>
      <c r="L127">
        <v>201915</v>
      </c>
      <c r="M127" s="12">
        <f t="shared" si="15"/>
        <v>3.6062477217048014E-2</v>
      </c>
      <c r="N127">
        <v>55290</v>
      </c>
      <c r="O127">
        <v>146625</v>
      </c>
      <c r="P127" s="14">
        <f t="shared" si="16"/>
        <v>2.618755774434621E-2</v>
      </c>
      <c r="Q127" s="14">
        <f t="shared" si="17"/>
        <v>0.72617190401901788</v>
      </c>
      <c r="R127">
        <v>165273</v>
      </c>
      <c r="S127">
        <v>28228</v>
      </c>
      <c r="T127">
        <v>601</v>
      </c>
      <c r="U127" s="30">
        <v>601.34500000000003</v>
      </c>
      <c r="V127">
        <f t="shared" si="18"/>
        <v>601345</v>
      </c>
      <c r="W127">
        <v>15580</v>
      </c>
      <c r="X127" s="17">
        <v>3522</v>
      </c>
      <c r="Y127">
        <v>2832</v>
      </c>
      <c r="Z127" s="7">
        <f t="shared" ref="Z127:Z130" si="22">(Y127+X127)/2</f>
        <v>3177</v>
      </c>
      <c r="AA127" s="7">
        <v>3177</v>
      </c>
    </row>
    <row r="128" spans="1:27">
      <c r="A128" s="2">
        <v>2</v>
      </c>
      <c r="B128" t="s">
        <v>252</v>
      </c>
      <c r="C128">
        <v>1996</v>
      </c>
      <c r="D128" s="1">
        <v>1017117</v>
      </c>
      <c r="E128" s="12">
        <f t="shared" si="19"/>
        <v>3.7823657616769792E-2</v>
      </c>
      <c r="F128" s="1">
        <v>1012107</v>
      </c>
      <c r="G128" s="11">
        <f t="shared" si="20"/>
        <v>3.7740221203958993E-2</v>
      </c>
      <c r="H128">
        <v>8253549</v>
      </c>
      <c r="I128" s="12">
        <f t="shared" si="21"/>
        <v>0.12262688450750095</v>
      </c>
      <c r="J128" s="12">
        <f t="shared" si="14"/>
        <v>0.12323389610941911</v>
      </c>
      <c r="K128" s="1">
        <v>5629502</v>
      </c>
      <c r="L128">
        <v>203187</v>
      </c>
      <c r="M128" s="12">
        <f t="shared" si="15"/>
        <v>3.6093245903456472E-2</v>
      </c>
      <c r="N128">
        <v>53161</v>
      </c>
      <c r="O128">
        <v>150026</v>
      </c>
      <c r="P128" s="14">
        <f t="shared" si="16"/>
        <v>2.664995944579112E-2</v>
      </c>
      <c r="Q128" s="14">
        <f t="shared" si="17"/>
        <v>0.73836416699887297</v>
      </c>
      <c r="R128">
        <v>144447</v>
      </c>
      <c r="S128">
        <v>27646</v>
      </c>
      <c r="T128">
        <v>605</v>
      </c>
      <c r="U128" s="30">
        <v>604.91800000000001</v>
      </c>
      <c r="V128">
        <f t="shared" si="18"/>
        <v>604918</v>
      </c>
      <c r="W128">
        <v>15931</v>
      </c>
      <c r="X128" s="17">
        <v>3716</v>
      </c>
      <c r="Y128">
        <v>2968</v>
      </c>
      <c r="Z128" s="7">
        <f t="shared" si="22"/>
        <v>3342</v>
      </c>
      <c r="AA128" s="7">
        <v>3342</v>
      </c>
    </row>
    <row r="129" spans="1:27">
      <c r="A129" s="2">
        <v>2</v>
      </c>
      <c r="B129" t="s">
        <v>252</v>
      </c>
      <c r="C129">
        <v>1997</v>
      </c>
      <c r="D129" s="1">
        <v>1042225</v>
      </c>
      <c r="E129" s="12">
        <f t="shared" si="19"/>
        <v>2.4685458998325659E-2</v>
      </c>
      <c r="F129" s="1">
        <v>1037324</v>
      </c>
      <c r="G129" s="11">
        <f t="shared" si="20"/>
        <v>2.4915349859254012E-2</v>
      </c>
      <c r="H129">
        <v>9438512</v>
      </c>
      <c r="I129" s="12">
        <f t="shared" si="21"/>
        <v>0.10990334069607582</v>
      </c>
      <c r="J129" s="12">
        <f t="shared" si="14"/>
        <v>0.11042259627364992</v>
      </c>
      <c r="K129" s="1">
        <v>5722455</v>
      </c>
      <c r="L129">
        <v>208848</v>
      </c>
      <c r="M129" s="12">
        <f t="shared" si="15"/>
        <v>3.6496224085641564E-2</v>
      </c>
      <c r="N129">
        <v>56722</v>
      </c>
      <c r="O129">
        <v>152126</v>
      </c>
      <c r="P129" s="14">
        <f t="shared" si="16"/>
        <v>2.6584044784974281E-2</v>
      </c>
      <c r="Q129" s="14">
        <f t="shared" si="17"/>
        <v>0.72840534742970964</v>
      </c>
      <c r="R129">
        <v>136193</v>
      </c>
      <c r="S129">
        <v>27316</v>
      </c>
      <c r="T129">
        <v>609</v>
      </c>
      <c r="U129" s="30">
        <v>608.846</v>
      </c>
      <c r="V129">
        <f t="shared" si="18"/>
        <v>608846</v>
      </c>
      <c r="W129">
        <v>16671</v>
      </c>
      <c r="X129" s="16">
        <v>4165</v>
      </c>
      <c r="Y129">
        <v>3204</v>
      </c>
      <c r="Z129" s="7">
        <f t="shared" si="22"/>
        <v>3684.5</v>
      </c>
      <c r="AA129" s="7">
        <v>3685</v>
      </c>
    </row>
    <row r="130" spans="1:27">
      <c r="A130" s="2">
        <v>2</v>
      </c>
      <c r="B130" t="s">
        <v>68</v>
      </c>
      <c r="C130">
        <v>1998</v>
      </c>
      <c r="D130" s="1">
        <v>1079799</v>
      </c>
      <c r="E130" s="12">
        <f t="shared" si="19"/>
        <v>3.6051716280073878E-2</v>
      </c>
      <c r="F130" s="1">
        <v>1076032</v>
      </c>
      <c r="G130" s="11">
        <f t="shared" si="20"/>
        <v>3.7315245766992765E-2</v>
      </c>
      <c r="H130">
        <v>9039233</v>
      </c>
      <c r="I130" s="12">
        <f t="shared" si="21"/>
        <v>0.11904018847616828</v>
      </c>
      <c r="J130" s="12">
        <f t="shared" si="14"/>
        <v>0.11945692737425841</v>
      </c>
      <c r="K130" s="1">
        <v>5803173</v>
      </c>
      <c r="L130">
        <v>216772</v>
      </c>
      <c r="M130" s="12">
        <f t="shared" si="15"/>
        <v>3.7354047518486866E-2</v>
      </c>
      <c r="N130">
        <v>57963</v>
      </c>
      <c r="O130">
        <v>158809</v>
      </c>
      <c r="P130" s="14">
        <f t="shared" si="16"/>
        <v>2.736589103926421E-2</v>
      </c>
      <c r="Q130" s="14">
        <f t="shared" si="17"/>
        <v>0.73260845496650862</v>
      </c>
      <c r="R130">
        <v>128169</v>
      </c>
      <c r="S130">
        <v>28137</v>
      </c>
      <c r="T130">
        <v>615</v>
      </c>
      <c r="U130" s="30">
        <v>615.20500000000004</v>
      </c>
      <c r="V130">
        <f t="shared" si="18"/>
        <v>615205</v>
      </c>
      <c r="W130">
        <v>17323</v>
      </c>
      <c r="X130" s="16">
        <v>4097</v>
      </c>
      <c r="Y130">
        <v>2601</v>
      </c>
      <c r="Z130" s="7">
        <f t="shared" si="22"/>
        <v>3349</v>
      </c>
      <c r="AA130" s="7">
        <v>3349</v>
      </c>
    </row>
    <row r="131" spans="1:27">
      <c r="A131" s="2">
        <v>2</v>
      </c>
      <c r="B131" t="s">
        <v>224</v>
      </c>
      <c r="C131">
        <v>1999</v>
      </c>
      <c r="D131" s="1">
        <v>1222794</v>
      </c>
      <c r="E131" s="12">
        <f t="shared" si="19"/>
        <v>0.13242742399279867</v>
      </c>
      <c r="F131" s="1">
        <v>1219718</v>
      </c>
      <c r="G131" s="11">
        <f t="shared" si="20"/>
        <v>0.13353320347350264</v>
      </c>
      <c r="H131">
        <v>7312896</v>
      </c>
      <c r="I131" s="12">
        <f t="shared" si="21"/>
        <v>0.16679001041447875</v>
      </c>
      <c r="J131" s="12">
        <f t="shared" si="14"/>
        <v>0.16721063720856963</v>
      </c>
      <c r="K131" s="1">
        <v>6140559</v>
      </c>
      <c r="L131">
        <v>214351</v>
      </c>
      <c r="M131" s="12">
        <f t="shared" si="15"/>
        <v>3.4907408266902085E-2</v>
      </c>
      <c r="N131">
        <v>61190</v>
      </c>
      <c r="O131">
        <v>153161</v>
      </c>
      <c r="P131" s="14">
        <f t="shared" si="16"/>
        <v>2.494251744833003E-2</v>
      </c>
      <c r="Q131" s="14">
        <f t="shared" si="17"/>
        <v>0.71453363875139375</v>
      </c>
      <c r="R131">
        <v>111132</v>
      </c>
      <c r="S131">
        <v>25714</v>
      </c>
      <c r="T131">
        <v>620</v>
      </c>
      <c r="U131" s="30">
        <v>619.5</v>
      </c>
      <c r="V131">
        <f t="shared" si="18"/>
        <v>619500</v>
      </c>
      <c r="W131">
        <v>17830</v>
      </c>
      <c r="X131" s="16">
        <v>3949</v>
      </c>
      <c r="Z131" s="16">
        <v>3949</v>
      </c>
      <c r="AA131" s="16">
        <v>3949</v>
      </c>
    </row>
    <row r="132" spans="1:27">
      <c r="A132" s="2">
        <v>2</v>
      </c>
      <c r="B132" t="s">
        <v>307</v>
      </c>
      <c r="C132">
        <v>2000</v>
      </c>
      <c r="D132" s="1">
        <v>1201549</v>
      </c>
      <c r="E132" s="12">
        <f t="shared" si="19"/>
        <v>-1.7374144786448085E-2</v>
      </c>
      <c r="F132" s="1">
        <v>1197416</v>
      </c>
      <c r="G132" s="11">
        <f t="shared" si="20"/>
        <v>-1.8284554298616567E-2</v>
      </c>
      <c r="H132">
        <v>8584447</v>
      </c>
      <c r="I132" s="12">
        <f t="shared" si="21"/>
        <v>0.13948667864103534</v>
      </c>
      <c r="J132" s="12">
        <f t="shared" si="14"/>
        <v>0.13996813073690129</v>
      </c>
      <c r="K132" s="1">
        <v>6611154</v>
      </c>
      <c r="L132">
        <v>236935</v>
      </c>
      <c r="M132" s="12">
        <f t="shared" si="15"/>
        <v>3.5838675063385304E-2</v>
      </c>
      <c r="N132">
        <v>63311</v>
      </c>
      <c r="O132">
        <v>173624</v>
      </c>
      <c r="P132" s="14">
        <f t="shared" si="16"/>
        <v>2.6262283407707639E-2</v>
      </c>
      <c r="Q132" s="14">
        <f t="shared" si="17"/>
        <v>0.73279169392449406</v>
      </c>
      <c r="R132">
        <v>118097</v>
      </c>
      <c r="S132">
        <v>25596</v>
      </c>
      <c r="T132">
        <v>627</v>
      </c>
      <c r="U132" s="30">
        <v>627.96299999999997</v>
      </c>
      <c r="V132">
        <f t="shared" si="18"/>
        <v>627963</v>
      </c>
      <c r="W132">
        <v>19158</v>
      </c>
      <c r="X132" s="16">
        <v>4173</v>
      </c>
      <c r="Z132" s="16">
        <v>4173</v>
      </c>
      <c r="AA132" s="16">
        <v>4173</v>
      </c>
    </row>
    <row r="133" spans="1:27">
      <c r="A133" s="2">
        <v>2</v>
      </c>
      <c r="B133" t="s">
        <v>307</v>
      </c>
      <c r="C133">
        <v>2001</v>
      </c>
      <c r="D133" s="1">
        <v>1289816</v>
      </c>
      <c r="E133" s="12">
        <f t="shared" si="19"/>
        <v>7.3461007416260174E-2</v>
      </c>
      <c r="F133" s="1">
        <v>1285461</v>
      </c>
      <c r="G133" s="11">
        <f t="shared" si="20"/>
        <v>7.3529166137749957E-2</v>
      </c>
      <c r="H133">
        <v>6185917</v>
      </c>
      <c r="I133" s="12">
        <f t="shared" si="21"/>
        <v>0.20780443707860938</v>
      </c>
      <c r="J133" s="12">
        <f t="shared" si="14"/>
        <v>0.20850845557740266</v>
      </c>
      <c r="K133" s="1">
        <v>9047480</v>
      </c>
      <c r="L133">
        <v>236645</v>
      </c>
      <c r="M133" s="12">
        <f t="shared" si="15"/>
        <v>2.6155901974914561E-2</v>
      </c>
      <c r="N133">
        <v>64035</v>
      </c>
      <c r="O133">
        <v>172610</v>
      </c>
      <c r="P133" s="14">
        <f t="shared" si="16"/>
        <v>1.9078240570855089E-2</v>
      </c>
      <c r="Q133" s="14">
        <f t="shared" si="17"/>
        <v>0.72940480466521584</v>
      </c>
      <c r="R133">
        <v>121659</v>
      </c>
      <c r="S133">
        <v>25864</v>
      </c>
      <c r="T133">
        <v>633</v>
      </c>
      <c r="U133" s="30">
        <v>633.71400000000006</v>
      </c>
      <c r="V133">
        <f t="shared" si="18"/>
        <v>633714</v>
      </c>
      <c r="W133">
        <v>20434</v>
      </c>
      <c r="X133" s="16">
        <v>4571</v>
      </c>
      <c r="Z133" s="16">
        <v>4571</v>
      </c>
      <c r="AA133" s="16">
        <v>4571</v>
      </c>
    </row>
    <row r="134" spans="1:27">
      <c r="A134" s="2">
        <v>2</v>
      </c>
      <c r="B134" t="s">
        <v>307</v>
      </c>
      <c r="C134">
        <v>2002</v>
      </c>
      <c r="D134" s="1">
        <v>1556466</v>
      </c>
      <c r="E134" s="12">
        <f t="shared" si="19"/>
        <v>0.20673491412728637</v>
      </c>
      <c r="F134" s="1">
        <v>1551339</v>
      </c>
      <c r="G134" s="11">
        <f t="shared" si="20"/>
        <v>0.20683474644504968</v>
      </c>
      <c r="H134">
        <v>5018805</v>
      </c>
      <c r="I134" s="12">
        <f t="shared" si="21"/>
        <v>0.30910525513543563</v>
      </c>
      <c r="J134" s="12">
        <f t="shared" si="14"/>
        <v>0.31012681305609602</v>
      </c>
      <c r="K134" s="1">
        <v>7402469</v>
      </c>
      <c r="L134">
        <v>251602</v>
      </c>
      <c r="M134" s="12">
        <f t="shared" si="15"/>
        <v>3.398892990973687E-2</v>
      </c>
      <c r="N134">
        <v>77758</v>
      </c>
      <c r="O134">
        <v>173844</v>
      </c>
      <c r="P134" s="14">
        <f t="shared" si="16"/>
        <v>2.3484596828436566E-2</v>
      </c>
      <c r="Q134" s="14">
        <f t="shared" si="17"/>
        <v>0.69094840263590906</v>
      </c>
      <c r="R134">
        <v>120853</v>
      </c>
      <c r="S134">
        <v>26979</v>
      </c>
      <c r="T134">
        <v>643</v>
      </c>
      <c r="U134" s="30">
        <v>642.33699999999999</v>
      </c>
      <c r="V134">
        <f t="shared" si="18"/>
        <v>642337</v>
      </c>
      <c r="W134">
        <v>21302</v>
      </c>
      <c r="X134" s="16">
        <v>4398</v>
      </c>
      <c r="Z134" s="16">
        <v>4398</v>
      </c>
      <c r="AA134" s="16">
        <v>4398</v>
      </c>
    </row>
    <row r="135" spans="1:27">
      <c r="A135" s="2">
        <v>2</v>
      </c>
      <c r="B135" t="s">
        <v>252</v>
      </c>
      <c r="C135">
        <v>2003</v>
      </c>
      <c r="D135" s="1">
        <v>1997175</v>
      </c>
      <c r="E135" s="12">
        <f t="shared" si="19"/>
        <v>0.2831472065563912</v>
      </c>
      <c r="F135" s="1">
        <v>1992775</v>
      </c>
      <c r="G135" s="11">
        <f t="shared" si="20"/>
        <v>0.28455160348576297</v>
      </c>
      <c r="H135">
        <v>6924221</v>
      </c>
      <c r="I135" s="12">
        <f t="shared" si="21"/>
        <v>0.28779771760606715</v>
      </c>
      <c r="J135" s="12">
        <f t="shared" si="14"/>
        <v>0.28843316814989006</v>
      </c>
      <c r="K135" s="1">
        <v>8121540</v>
      </c>
      <c r="L135">
        <v>266007</v>
      </c>
      <c r="M135" s="12">
        <f t="shared" si="15"/>
        <v>3.2753270931375082E-2</v>
      </c>
      <c r="N135">
        <v>83961</v>
      </c>
      <c r="O135">
        <v>182046</v>
      </c>
      <c r="P135" s="14">
        <f t="shared" si="16"/>
        <v>2.2415206968136585E-2</v>
      </c>
      <c r="Q135" s="14">
        <f t="shared" si="17"/>
        <v>0.68436544902953678</v>
      </c>
      <c r="R135">
        <v>136974</v>
      </c>
      <c r="S135">
        <v>26261</v>
      </c>
      <c r="T135">
        <v>651</v>
      </c>
      <c r="U135" s="30">
        <v>648.41399999999999</v>
      </c>
      <c r="V135">
        <f t="shared" si="18"/>
        <v>648414</v>
      </c>
      <c r="W135">
        <v>21817</v>
      </c>
      <c r="X135" s="16">
        <v>4527</v>
      </c>
      <c r="Z135" s="16">
        <v>4527</v>
      </c>
      <c r="AA135" s="16">
        <v>4527</v>
      </c>
    </row>
    <row r="136" spans="1:27">
      <c r="A136" s="2">
        <v>2</v>
      </c>
      <c r="B136" t="s">
        <v>252</v>
      </c>
      <c r="C136">
        <v>2004</v>
      </c>
      <c r="D136" s="1">
        <v>2193578</v>
      </c>
      <c r="E136" s="12">
        <f t="shared" si="19"/>
        <v>9.8340405823225299E-2</v>
      </c>
      <c r="F136" s="1">
        <v>2188704</v>
      </c>
      <c r="G136" s="11">
        <f t="shared" si="20"/>
        <v>9.8319679843434413E-2</v>
      </c>
      <c r="H136">
        <v>8852189</v>
      </c>
      <c r="I136" s="12">
        <f t="shared" si="21"/>
        <v>0.24725003047268873</v>
      </c>
      <c r="J136" s="12">
        <f t="shared" si="14"/>
        <v>0.24780062874843725</v>
      </c>
      <c r="K136" s="1">
        <v>8089240</v>
      </c>
      <c r="L136">
        <v>238323</v>
      </c>
      <c r="M136" s="12">
        <f t="shared" si="15"/>
        <v>2.9461729408448753E-2</v>
      </c>
      <c r="N136">
        <v>61681</v>
      </c>
      <c r="O136">
        <v>176642</v>
      </c>
      <c r="P136" s="14">
        <f t="shared" si="16"/>
        <v>2.1836662034999579E-2</v>
      </c>
      <c r="Q136" s="14">
        <f t="shared" si="17"/>
        <v>0.74118738015214647</v>
      </c>
      <c r="R136">
        <v>126608</v>
      </c>
      <c r="S136">
        <v>26419</v>
      </c>
      <c r="T136">
        <v>662</v>
      </c>
      <c r="U136" s="30">
        <v>659.28599999999994</v>
      </c>
      <c r="V136">
        <f t="shared" si="18"/>
        <v>659286</v>
      </c>
      <c r="W136">
        <v>23067</v>
      </c>
      <c r="X136" s="16">
        <v>4554</v>
      </c>
      <c r="Z136" s="16">
        <v>4554</v>
      </c>
      <c r="AA136" s="16">
        <v>4554</v>
      </c>
    </row>
    <row r="137" spans="1:27">
      <c r="A137" s="2">
        <v>2</v>
      </c>
      <c r="B137" t="s">
        <v>252</v>
      </c>
      <c r="C137">
        <v>2005</v>
      </c>
      <c r="D137" s="1">
        <v>2317180</v>
      </c>
      <c r="E137" s="12">
        <f t="shared" si="19"/>
        <v>5.6347209900901633E-2</v>
      </c>
      <c r="F137" s="1">
        <v>2312861</v>
      </c>
      <c r="G137" s="11">
        <f t="shared" si="20"/>
        <v>5.6726263578811935E-2</v>
      </c>
      <c r="H137">
        <v>9185403</v>
      </c>
      <c r="I137" s="12">
        <f t="shared" si="21"/>
        <v>0.25179744427108969</v>
      </c>
      <c r="J137" s="12">
        <f t="shared" si="14"/>
        <v>0.25226764683052011</v>
      </c>
      <c r="K137" s="1">
        <v>8055865</v>
      </c>
      <c r="L137">
        <v>271149</v>
      </c>
      <c r="M137" s="12">
        <f t="shared" si="15"/>
        <v>3.3658582908228971E-2</v>
      </c>
      <c r="N137">
        <v>74196</v>
      </c>
      <c r="O137">
        <v>196953</v>
      </c>
      <c r="P137" s="14">
        <f t="shared" si="16"/>
        <v>2.4448398775302218E-2</v>
      </c>
      <c r="Q137" s="14">
        <f t="shared" si="17"/>
        <v>0.7263644711948043</v>
      </c>
      <c r="R137">
        <v>143229</v>
      </c>
      <c r="S137">
        <v>31552</v>
      </c>
      <c r="T137">
        <v>669</v>
      </c>
      <c r="U137" s="30">
        <v>666.94600000000003</v>
      </c>
      <c r="V137">
        <f t="shared" si="18"/>
        <v>666946</v>
      </c>
      <c r="W137">
        <v>24273</v>
      </c>
      <c r="X137" s="16">
        <v>4812</v>
      </c>
      <c r="Z137" s="16">
        <v>4812</v>
      </c>
      <c r="AA137" s="16">
        <v>4812</v>
      </c>
    </row>
    <row r="138" spans="1:27">
      <c r="A138" s="2">
        <v>2</v>
      </c>
      <c r="B138" t="s">
        <v>252</v>
      </c>
      <c r="C138">
        <v>2006</v>
      </c>
      <c r="D138" s="1">
        <v>2155908</v>
      </c>
      <c r="E138" s="12">
        <f t="shared" si="19"/>
        <v>-6.9598391147860761E-2</v>
      </c>
      <c r="F138" s="1">
        <v>2152024</v>
      </c>
      <c r="G138" s="11">
        <f t="shared" si="20"/>
        <v>-6.9540279333691044E-2</v>
      </c>
      <c r="H138">
        <v>10844814</v>
      </c>
      <c r="I138" s="12">
        <f t="shared" si="21"/>
        <v>0.19843807371892225</v>
      </c>
      <c r="J138" s="12">
        <f t="shared" si="14"/>
        <v>0.19879621725185881</v>
      </c>
      <c r="K138" s="1">
        <v>8607819</v>
      </c>
      <c r="L138">
        <v>281843</v>
      </c>
      <c r="M138" s="12">
        <f t="shared" si="15"/>
        <v>3.2742672679339564E-2</v>
      </c>
      <c r="N138">
        <v>71639</v>
      </c>
      <c r="O138">
        <v>210204</v>
      </c>
      <c r="P138" s="14">
        <f t="shared" si="16"/>
        <v>2.442012314617675E-2</v>
      </c>
      <c r="Q138" s="14">
        <f t="shared" si="17"/>
        <v>0.74581948105860352</v>
      </c>
      <c r="R138">
        <v>166854</v>
      </c>
      <c r="S138">
        <v>36726</v>
      </c>
      <c r="T138">
        <v>677</v>
      </c>
      <c r="U138" s="30">
        <v>675.30200000000002</v>
      </c>
      <c r="V138">
        <f t="shared" si="18"/>
        <v>675302</v>
      </c>
      <c r="W138">
        <v>26307</v>
      </c>
      <c r="X138" s="16">
        <v>5069</v>
      </c>
      <c r="Z138" s="16">
        <v>5069</v>
      </c>
      <c r="AA138" s="16">
        <v>5069</v>
      </c>
    </row>
    <row r="139" spans="1:27">
      <c r="A139" s="2">
        <v>2</v>
      </c>
      <c r="B139" t="s">
        <v>10</v>
      </c>
      <c r="C139">
        <v>2007</v>
      </c>
      <c r="D139" s="1">
        <v>2288973</v>
      </c>
      <c r="E139" s="12">
        <f>(D139-D138)/(D138)</f>
        <v>6.1721093850015861E-2</v>
      </c>
      <c r="F139" s="1">
        <v>2283391</v>
      </c>
      <c r="G139" s="11">
        <f t="shared" si="20"/>
        <v>6.1043464199284025E-2</v>
      </c>
      <c r="H139" s="1">
        <v>12723516</v>
      </c>
      <c r="I139" s="12">
        <f>(F139/H139)</f>
        <v>0.17946226499027471</v>
      </c>
      <c r="J139" s="12">
        <f>D139/H139</f>
        <v>0.17990098020075582</v>
      </c>
      <c r="K139" s="1">
        <v>9191744</v>
      </c>
      <c r="L139">
        <v>316122</v>
      </c>
      <c r="M139" s="12">
        <f t="shared" si="15"/>
        <v>3.4391949993385365E-2</v>
      </c>
      <c r="N139">
        <v>78978</v>
      </c>
      <c r="O139">
        <v>237144</v>
      </c>
      <c r="P139" s="14">
        <f t="shared" si="16"/>
        <v>2.5799674142360798E-2</v>
      </c>
      <c r="Q139" s="14">
        <f t="shared" si="17"/>
        <v>0.75016607512289557</v>
      </c>
      <c r="R139">
        <v>175636</v>
      </c>
      <c r="S139">
        <v>38521</v>
      </c>
      <c r="T139">
        <v>682</v>
      </c>
      <c r="U139" s="30">
        <v>680.3</v>
      </c>
      <c r="V139">
        <f t="shared" si="18"/>
        <v>680300</v>
      </c>
      <c r="W139">
        <v>28030</v>
      </c>
      <c r="X139" s="16">
        <v>5167</v>
      </c>
      <c r="Z139" s="16">
        <v>5167</v>
      </c>
      <c r="AA139" s="16">
        <v>5167</v>
      </c>
    </row>
    <row r="140" spans="1:27">
      <c r="A140" s="2">
        <v>2</v>
      </c>
      <c r="B140" t="s">
        <v>10</v>
      </c>
      <c r="C140">
        <v>2008</v>
      </c>
      <c r="D140" s="1">
        <v>2190854</v>
      </c>
      <c r="E140" s="12">
        <f>(D140-D139)/(D139)</f>
        <v>-4.2865949052260557E-2</v>
      </c>
      <c r="F140" s="1">
        <v>2185635</v>
      </c>
      <c r="G140" s="11">
        <f t="shared" si="20"/>
        <v>-4.2811765483879022E-2</v>
      </c>
      <c r="H140">
        <v>16027757</v>
      </c>
      <c r="I140" s="12">
        <f t="shared" si="21"/>
        <v>0.13636561872007419</v>
      </c>
      <c r="J140" s="12">
        <f t="shared" si="14"/>
        <v>0.13669124132590729</v>
      </c>
      <c r="K140" s="1">
        <v>10115914</v>
      </c>
      <c r="L140">
        <v>326546</v>
      </c>
      <c r="M140" s="12">
        <f t="shared" si="15"/>
        <v>3.2280424685302782E-2</v>
      </c>
      <c r="N140">
        <v>82585</v>
      </c>
      <c r="O140">
        <v>243961</v>
      </c>
      <c r="P140" s="14">
        <f t="shared" si="16"/>
        <v>2.4116555360197803E-2</v>
      </c>
      <c r="Q140" s="14">
        <f t="shared" si="17"/>
        <v>0.74709535563136587</v>
      </c>
      <c r="R140">
        <v>197424</v>
      </c>
      <c r="S140">
        <v>39709</v>
      </c>
      <c r="T140">
        <v>688</v>
      </c>
      <c r="U140" s="30">
        <v>687.45500000000004</v>
      </c>
      <c r="V140">
        <f t="shared" si="18"/>
        <v>687455</v>
      </c>
      <c r="W140">
        <v>30224</v>
      </c>
      <c r="X140" s="16">
        <v>5014</v>
      </c>
      <c r="Z140" s="16">
        <v>5014</v>
      </c>
      <c r="AA140" s="16">
        <v>5014</v>
      </c>
    </row>
    <row r="141" spans="1:27">
      <c r="A141">
        <v>2</v>
      </c>
      <c r="B141" t="s">
        <v>153</v>
      </c>
      <c r="C141">
        <v>2009</v>
      </c>
      <c r="D141" s="10">
        <v>2391445</v>
      </c>
      <c r="E141" s="12">
        <f t="shared" si="19"/>
        <v>9.1558360347152298E-2</v>
      </c>
      <c r="F141" s="4"/>
      <c r="G141" s="4"/>
      <c r="H141" s="10">
        <v>9641320</v>
      </c>
      <c r="I141" s="12"/>
      <c r="J141" s="12">
        <f>D141/H141</f>
        <v>0.2480412433152307</v>
      </c>
      <c r="K141" s="10">
        <v>10991829</v>
      </c>
      <c r="L141" s="3"/>
      <c r="M141" s="3"/>
      <c r="N141" s="10">
        <v>88285</v>
      </c>
      <c r="O141" s="10">
        <v>259889</v>
      </c>
      <c r="P141" s="14">
        <f t="shared" si="16"/>
        <v>2.3643835798391695E-2</v>
      </c>
      <c r="Q141" s="3"/>
      <c r="R141" s="3"/>
      <c r="U141" s="30">
        <v>698.89499999999998</v>
      </c>
      <c r="V141">
        <f t="shared" si="18"/>
        <v>698895</v>
      </c>
      <c r="X141" s="16">
        <v>5285</v>
      </c>
      <c r="Z141" s="16">
        <v>5285</v>
      </c>
      <c r="AA141" s="16">
        <v>5285</v>
      </c>
    </row>
    <row r="142" spans="1:27">
      <c r="A142">
        <v>2</v>
      </c>
      <c r="B142" t="s">
        <v>153</v>
      </c>
      <c r="C142">
        <v>2010</v>
      </c>
      <c r="D142" s="10">
        <v>2961501</v>
      </c>
      <c r="E142" s="12">
        <f t="shared" si="19"/>
        <v>0.23837303387700742</v>
      </c>
      <c r="F142" s="4"/>
      <c r="G142" s="4"/>
      <c r="H142" s="10">
        <v>12381555</v>
      </c>
      <c r="I142" s="12"/>
      <c r="J142" s="12">
        <f t="shared" si="14"/>
        <v>0.2391865157486277</v>
      </c>
      <c r="K142" s="10">
        <v>11011201</v>
      </c>
      <c r="L142" s="3"/>
      <c r="M142" s="3"/>
      <c r="N142" s="10">
        <v>98362</v>
      </c>
      <c r="O142" s="10">
        <v>270536</v>
      </c>
      <c r="P142" s="14">
        <f t="shared" si="16"/>
        <v>2.4569163708845203E-2</v>
      </c>
      <c r="Q142" s="3"/>
      <c r="R142" s="3"/>
      <c r="U142" s="30">
        <v>714.01499999999999</v>
      </c>
      <c r="V142">
        <f t="shared" si="18"/>
        <v>714015</v>
      </c>
      <c r="X142" s="16">
        <v>5391</v>
      </c>
      <c r="Z142" s="16">
        <v>5391</v>
      </c>
      <c r="AA142" s="16">
        <v>5391</v>
      </c>
    </row>
    <row r="143" spans="1:27">
      <c r="A143">
        <v>2</v>
      </c>
      <c r="B143" t="s">
        <v>153</v>
      </c>
      <c r="C143">
        <v>2011</v>
      </c>
      <c r="D143" s="10">
        <v>3040677</v>
      </c>
      <c r="E143" s="12">
        <f t="shared" si="19"/>
        <v>2.6735091428299367E-2</v>
      </c>
      <c r="F143" s="4"/>
      <c r="G143" s="4"/>
      <c r="H143" s="10">
        <v>14920900</v>
      </c>
      <c r="I143" s="12"/>
      <c r="J143" s="12">
        <f t="shared" si="14"/>
        <v>0.20378643379420813</v>
      </c>
      <c r="K143" s="10">
        <v>11320127</v>
      </c>
      <c r="L143" s="3"/>
      <c r="M143" s="3"/>
      <c r="N143" s="10">
        <v>118154</v>
      </c>
      <c r="O143" s="10">
        <v>283764</v>
      </c>
      <c r="P143" s="14">
        <f t="shared" si="16"/>
        <v>2.5067209935012214E-2</v>
      </c>
      <c r="Q143" s="3"/>
      <c r="R143" s="3"/>
      <c r="U143" s="30">
        <v>722.25900000000001</v>
      </c>
      <c r="V143">
        <f t="shared" si="18"/>
        <v>722259</v>
      </c>
      <c r="X143" s="16">
        <v>5412</v>
      </c>
      <c r="Z143" s="16">
        <v>5412</v>
      </c>
      <c r="AA143" s="16">
        <v>5412</v>
      </c>
    </row>
    <row r="144" spans="1:27">
      <c r="A144">
        <v>2</v>
      </c>
      <c r="B144" t="s">
        <v>153</v>
      </c>
      <c r="C144">
        <v>2012</v>
      </c>
      <c r="D144" s="21"/>
      <c r="E144" s="12"/>
      <c r="F144" s="4"/>
      <c r="G144" s="4"/>
      <c r="H144" s="21"/>
      <c r="I144" s="4"/>
      <c r="J144" s="12"/>
      <c r="K144" s="21"/>
      <c r="L144" s="4"/>
      <c r="M144" s="4"/>
      <c r="N144" s="21"/>
      <c r="O144" s="21"/>
      <c r="P144" s="14"/>
      <c r="Q144" s="4"/>
      <c r="R144" s="4"/>
      <c r="U144" s="30">
        <v>730.82500000000005</v>
      </c>
      <c r="V144">
        <f t="shared" si="18"/>
        <v>730825</v>
      </c>
      <c r="X144" s="16">
        <v>5633</v>
      </c>
      <c r="Z144" s="16">
        <v>5633</v>
      </c>
      <c r="AA144" s="16">
        <v>5633</v>
      </c>
    </row>
    <row r="145" spans="1:27">
      <c r="A145">
        <v>2</v>
      </c>
      <c r="B145" t="s">
        <v>153</v>
      </c>
      <c r="C145">
        <v>2013</v>
      </c>
      <c r="D145" s="21">
        <v>2754412</v>
      </c>
      <c r="E145" s="12"/>
      <c r="F145" s="4">
        <v>2747308</v>
      </c>
      <c r="G145" s="4"/>
      <c r="H145" s="21">
        <v>14018474</v>
      </c>
      <c r="I145" s="4"/>
      <c r="J145" s="12">
        <f t="shared" si="14"/>
        <v>0.19648443903380639</v>
      </c>
      <c r="K145" s="21">
        <v>12214598</v>
      </c>
      <c r="L145" s="4"/>
      <c r="M145" s="4"/>
      <c r="N145" s="21">
        <v>166917</v>
      </c>
      <c r="O145" s="21">
        <v>335234</v>
      </c>
      <c r="P145" s="14">
        <f t="shared" si="16"/>
        <v>2.7445356777193976E-2</v>
      </c>
      <c r="Q145" s="4"/>
      <c r="R145" s="4"/>
      <c r="U145" s="30">
        <v>736.76</v>
      </c>
      <c r="V145">
        <f t="shared" si="18"/>
        <v>736760</v>
      </c>
      <c r="X145" s="16">
        <v>5081</v>
      </c>
      <c r="Z145" s="16">
        <v>5081</v>
      </c>
      <c r="AA145" s="16">
        <v>5081</v>
      </c>
    </row>
    <row r="146" spans="1:27">
      <c r="A146">
        <v>2</v>
      </c>
      <c r="B146" t="s">
        <v>153</v>
      </c>
      <c r="C146">
        <v>2014</v>
      </c>
      <c r="D146" s="21">
        <v>2810194</v>
      </c>
      <c r="E146" s="12">
        <f t="shared" si="19"/>
        <v>2.025187226892709E-2</v>
      </c>
      <c r="F146" s="4">
        <v>2803124</v>
      </c>
      <c r="G146" s="4"/>
      <c r="H146" s="21">
        <v>12871274</v>
      </c>
      <c r="I146" s="4"/>
      <c r="J146" s="12">
        <f t="shared" si="14"/>
        <v>0.21833067962037014</v>
      </c>
      <c r="K146" s="21">
        <v>12920065</v>
      </c>
      <c r="L146" s="4"/>
      <c r="M146" s="4"/>
      <c r="N146" s="21">
        <v>157803</v>
      </c>
      <c r="O146" s="21">
        <v>335504</v>
      </c>
      <c r="P146" s="14">
        <f t="shared" si="16"/>
        <v>2.5967671215276395E-2</v>
      </c>
      <c r="Q146" s="4"/>
      <c r="R146" s="4"/>
      <c r="U146" s="30">
        <v>736.75900000000001</v>
      </c>
      <c r="V146">
        <f t="shared" si="18"/>
        <v>736759</v>
      </c>
      <c r="X146" s="16">
        <v>5216</v>
      </c>
      <c r="Z146" s="16">
        <v>5216</v>
      </c>
      <c r="AA146" s="16">
        <v>5216</v>
      </c>
    </row>
    <row r="147" spans="1:27">
      <c r="A147">
        <v>2</v>
      </c>
      <c r="B147" t="s">
        <v>153</v>
      </c>
      <c r="C147">
        <v>2015</v>
      </c>
      <c r="D147" s="10">
        <v>2642995</v>
      </c>
      <c r="E147" s="12">
        <f t="shared" si="19"/>
        <v>-5.9497315843674847E-2</v>
      </c>
      <c r="F147" s="3"/>
      <c r="G147" s="3"/>
      <c r="H147" s="10">
        <v>8419335</v>
      </c>
      <c r="I147" s="3"/>
      <c r="J147" s="12">
        <f t="shared" si="14"/>
        <v>0.31391968605596521</v>
      </c>
      <c r="K147" s="10">
        <v>13039766</v>
      </c>
      <c r="L147" s="3"/>
      <c r="M147" s="3"/>
      <c r="N147" s="10">
        <v>161965</v>
      </c>
      <c r="O147" s="10">
        <v>340726</v>
      </c>
      <c r="P147" s="14">
        <f t="shared" si="16"/>
        <v>2.6129763371520624E-2</v>
      </c>
      <c r="Q147" s="3"/>
      <c r="R147" s="3"/>
      <c r="U147" s="30">
        <v>737.97900000000004</v>
      </c>
      <c r="V147">
        <f t="shared" si="18"/>
        <v>737979</v>
      </c>
      <c r="X147" s="16">
        <v>5338</v>
      </c>
      <c r="Z147" s="16">
        <v>5338</v>
      </c>
      <c r="AA147" s="16">
        <v>5338</v>
      </c>
    </row>
    <row r="148" spans="1:27">
      <c r="A148">
        <v>2</v>
      </c>
      <c r="B148" t="s">
        <v>252</v>
      </c>
      <c r="C148">
        <v>2016</v>
      </c>
      <c r="D148" s="1">
        <v>2853202</v>
      </c>
      <c r="E148" s="12">
        <f t="shared" si="19"/>
        <v>7.9533635137410394E-2</v>
      </c>
      <c r="F148" s="3"/>
      <c r="G148" s="3"/>
      <c r="H148" s="1">
        <v>8071737</v>
      </c>
      <c r="I148" s="3"/>
      <c r="J148" s="12">
        <f t="shared" si="14"/>
        <v>0.35348054576109206</v>
      </c>
      <c r="K148" s="1">
        <v>12452033</v>
      </c>
      <c r="L148" s="3"/>
      <c r="M148" s="3"/>
      <c r="N148" s="1">
        <v>140154</v>
      </c>
      <c r="O148" s="1">
        <v>344067</v>
      </c>
      <c r="P148" s="14">
        <f t="shared" si="16"/>
        <v>2.763139159685812E-2</v>
      </c>
      <c r="Q148" s="3"/>
      <c r="R148" s="3"/>
      <c r="U148" s="30">
        <v>741.52200000000005</v>
      </c>
      <c r="V148">
        <f t="shared" si="18"/>
        <v>741522</v>
      </c>
      <c r="X148" s="16">
        <v>4434</v>
      </c>
      <c r="Z148" s="16">
        <v>4434</v>
      </c>
      <c r="AA148" s="16">
        <v>4434</v>
      </c>
    </row>
    <row r="149" spans="1:27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U149" s="30"/>
    </row>
    <row r="150" spans="1:27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27">
      <c r="A151">
        <v>3</v>
      </c>
      <c r="B151" t="s">
        <v>253</v>
      </c>
      <c r="C151">
        <v>1880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X151" s="16">
        <v>31</v>
      </c>
      <c r="Z151" s="16">
        <v>31</v>
      </c>
      <c r="AA151" s="16">
        <v>31</v>
      </c>
    </row>
    <row r="152" spans="1:27">
      <c r="A152">
        <v>3</v>
      </c>
      <c r="B152" t="s">
        <v>253</v>
      </c>
      <c r="C152">
        <v>1890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X152" s="16">
        <v>144</v>
      </c>
      <c r="Z152" s="16">
        <v>144</v>
      </c>
      <c r="AA152" s="16">
        <v>144</v>
      </c>
    </row>
    <row r="153" spans="1:27">
      <c r="A153">
        <v>3</v>
      </c>
      <c r="B153" t="s">
        <v>253</v>
      </c>
      <c r="C153">
        <v>1904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U153" s="30">
        <v>151</v>
      </c>
      <c r="V153">
        <f>(U153*1000)</f>
        <v>151000</v>
      </c>
      <c r="X153" s="16">
        <v>294</v>
      </c>
      <c r="Z153" s="16">
        <v>294</v>
      </c>
      <c r="AA153" s="16">
        <v>294</v>
      </c>
    </row>
    <row r="154" spans="1:27">
      <c r="A154">
        <v>3</v>
      </c>
      <c r="B154" t="s">
        <v>253</v>
      </c>
      <c r="C154">
        <v>1910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U154" s="30">
        <v>206</v>
      </c>
      <c r="V154">
        <f t="shared" ref="V154:V222" si="23">(U154*1000)</f>
        <v>206000</v>
      </c>
      <c r="X154" s="16">
        <v>405</v>
      </c>
      <c r="Z154" s="16">
        <v>405</v>
      </c>
      <c r="AA154" s="16">
        <v>405</v>
      </c>
    </row>
    <row r="155" spans="1:27">
      <c r="A155">
        <v>3</v>
      </c>
      <c r="B155" t="s">
        <v>253</v>
      </c>
      <c r="C155">
        <v>1923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U155" s="30">
        <v>371</v>
      </c>
      <c r="V155">
        <f t="shared" si="23"/>
        <v>371000</v>
      </c>
      <c r="X155" s="16">
        <v>355</v>
      </c>
      <c r="Z155" s="16">
        <v>355</v>
      </c>
      <c r="AA155" s="16">
        <v>355</v>
      </c>
    </row>
    <row r="156" spans="1:27">
      <c r="A156">
        <v>3</v>
      </c>
      <c r="B156" t="s">
        <v>253</v>
      </c>
      <c r="C156">
        <v>1930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U156" s="30">
        <v>434</v>
      </c>
      <c r="V156">
        <f t="shared" si="23"/>
        <v>434000</v>
      </c>
      <c r="X156" s="16">
        <v>509</v>
      </c>
      <c r="Z156" s="16">
        <v>509</v>
      </c>
      <c r="AA156" s="16">
        <v>509</v>
      </c>
    </row>
    <row r="157" spans="1:27">
      <c r="A157">
        <v>3</v>
      </c>
      <c r="B157" t="s">
        <v>253</v>
      </c>
      <c r="C157">
        <v>1940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U157" s="30">
        <v>499</v>
      </c>
      <c r="V157">
        <f t="shared" si="23"/>
        <v>499000</v>
      </c>
      <c r="X157" s="16">
        <v>796</v>
      </c>
      <c r="Z157" s="16">
        <v>796</v>
      </c>
      <c r="AA157" s="16">
        <v>796</v>
      </c>
    </row>
    <row r="158" spans="1:27">
      <c r="A158">
        <v>3</v>
      </c>
      <c r="B158" t="s">
        <v>253</v>
      </c>
      <c r="C158">
        <v>1941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U158" s="30">
        <v>490</v>
      </c>
      <c r="V158">
        <f t="shared" si="23"/>
        <v>490000</v>
      </c>
      <c r="Z158" s="16"/>
      <c r="AA158" s="16">
        <f>AA157+(AA159-AA157)/2</f>
        <v>831</v>
      </c>
    </row>
    <row r="159" spans="1:27">
      <c r="A159">
        <v>3</v>
      </c>
      <c r="B159" t="s">
        <v>253</v>
      </c>
      <c r="C159">
        <v>1942</v>
      </c>
      <c r="D159" s="1">
        <v>7045</v>
      </c>
      <c r="E159" s="1"/>
      <c r="F159" s="1">
        <v>6857</v>
      </c>
      <c r="G159" s="1"/>
      <c r="H159">
        <v>39086</v>
      </c>
      <c r="I159" s="12">
        <f t="shared" ref="I159:I194" si="24">(F159/H159)</f>
        <v>0.17543365911067901</v>
      </c>
      <c r="J159" s="12">
        <f>D159/H159</f>
        <v>0.18024356547101264</v>
      </c>
      <c r="K159" s="1">
        <v>35510</v>
      </c>
      <c r="L159">
        <v>536</v>
      </c>
      <c r="M159" s="12">
        <f>(L159/K159)</f>
        <v>1.509433962264151E-2</v>
      </c>
      <c r="N159" s="3"/>
      <c r="O159" s="3"/>
      <c r="P159" s="3"/>
      <c r="Q159" s="3"/>
      <c r="R159" s="3"/>
      <c r="T159">
        <v>524</v>
      </c>
      <c r="U159" s="30">
        <v>524</v>
      </c>
      <c r="V159">
        <f t="shared" si="23"/>
        <v>524000</v>
      </c>
      <c r="W159">
        <v>484</v>
      </c>
      <c r="AA159" s="1">
        <f>(AA157+70)</f>
        <v>866</v>
      </c>
    </row>
    <row r="160" spans="1:27">
      <c r="A160">
        <v>3</v>
      </c>
      <c r="B160" t="s">
        <v>253</v>
      </c>
      <c r="C160">
        <v>1943</v>
      </c>
      <c r="D160" s="1"/>
      <c r="E160" s="1"/>
      <c r="F160" s="1"/>
      <c r="G160" s="1"/>
      <c r="I160" s="12"/>
      <c r="J160" s="12"/>
      <c r="K160" s="1"/>
      <c r="M160" s="12"/>
      <c r="N160" s="3"/>
      <c r="O160" s="3"/>
      <c r="P160" s="3"/>
      <c r="Q160" s="3"/>
      <c r="R160" s="3"/>
      <c r="U160" s="30">
        <v>692</v>
      </c>
      <c r="V160">
        <f t="shared" si="23"/>
        <v>692000</v>
      </c>
      <c r="AA160" s="1">
        <f>AA159+(AA161-AA159)/2</f>
        <v>901</v>
      </c>
    </row>
    <row r="161" spans="1:27">
      <c r="A161">
        <v>3</v>
      </c>
      <c r="B161" t="s">
        <v>253</v>
      </c>
      <c r="C161">
        <v>1944</v>
      </c>
      <c r="D161" s="1">
        <v>6990</v>
      </c>
      <c r="E161" s="12">
        <f>(D161-D159)/(D159)</f>
        <v>-7.806955287437899E-3</v>
      </c>
      <c r="F161" s="1">
        <v>6885</v>
      </c>
      <c r="G161" s="11">
        <f>(F161-F159)/(F159)</f>
        <v>4.0834184045500949E-3</v>
      </c>
      <c r="H161">
        <v>44632</v>
      </c>
      <c r="I161" s="12">
        <f t="shared" si="24"/>
        <v>0.15426151640078867</v>
      </c>
      <c r="J161" s="12">
        <f t="shared" ref="J161:J227" si="25">D161/H161</f>
        <v>0.15661408854633446</v>
      </c>
      <c r="K161" s="1">
        <v>34878</v>
      </c>
      <c r="L161">
        <v>599</v>
      </c>
      <c r="M161" s="12">
        <f t="shared" ref="M161:M225" si="26">(L161/K161)</f>
        <v>1.7174149893915934E-2</v>
      </c>
      <c r="N161" s="3"/>
      <c r="O161" s="3"/>
      <c r="P161" s="3"/>
      <c r="Q161" s="3"/>
      <c r="R161" s="3"/>
      <c r="T161">
        <v>610</v>
      </c>
      <c r="U161" s="30">
        <v>610</v>
      </c>
      <c r="V161">
        <f t="shared" si="23"/>
        <v>610000</v>
      </c>
      <c r="W161">
        <v>647</v>
      </c>
      <c r="AA161" s="1">
        <f t="shared" ref="AA161:AA165" si="27">(AA159+70)</f>
        <v>936</v>
      </c>
    </row>
    <row r="162" spans="1:27">
      <c r="A162">
        <v>3</v>
      </c>
      <c r="B162" t="s">
        <v>253</v>
      </c>
      <c r="C162">
        <v>1945</v>
      </c>
      <c r="D162" s="1"/>
      <c r="E162" s="12"/>
      <c r="F162" s="1"/>
      <c r="G162" s="11"/>
      <c r="I162" s="12"/>
      <c r="J162" s="12"/>
      <c r="K162" s="1"/>
      <c r="M162" s="12"/>
      <c r="N162" s="3"/>
      <c r="O162" s="3"/>
      <c r="P162" s="3"/>
      <c r="Q162" s="3"/>
      <c r="R162" s="3"/>
      <c r="U162" s="30">
        <v>594</v>
      </c>
      <c r="V162">
        <f t="shared" si="23"/>
        <v>594000</v>
      </c>
      <c r="AA162" s="1">
        <f>AA161+(AA163-AA161)/2</f>
        <v>971</v>
      </c>
    </row>
    <row r="163" spans="1:27">
      <c r="A163">
        <v>3</v>
      </c>
      <c r="B163" t="s">
        <v>253</v>
      </c>
      <c r="C163">
        <v>1946</v>
      </c>
      <c r="D163" s="1">
        <v>5971</v>
      </c>
      <c r="E163" s="12">
        <f>(D163-D161)/(D161)</f>
        <v>-0.14577968526466381</v>
      </c>
      <c r="F163" s="1">
        <v>5542</v>
      </c>
      <c r="G163" s="11">
        <f>(F163-F161)/(F161)</f>
        <v>-0.19506172839506172</v>
      </c>
      <c r="H163">
        <v>49638</v>
      </c>
      <c r="I163" s="12">
        <f t="shared" si="24"/>
        <v>0.11164833393770901</v>
      </c>
      <c r="J163" s="12">
        <f t="shared" si="25"/>
        <v>0.12029090616060277</v>
      </c>
      <c r="K163" s="1">
        <v>40828</v>
      </c>
      <c r="L163">
        <v>757</v>
      </c>
      <c r="M163" s="12">
        <f t="shared" si="26"/>
        <v>1.8541197217595767E-2</v>
      </c>
      <c r="N163" s="3"/>
      <c r="O163" s="3"/>
      <c r="P163" s="3"/>
      <c r="Q163" s="3"/>
      <c r="R163" s="3"/>
      <c r="T163">
        <v>616</v>
      </c>
      <c r="U163" s="30">
        <v>616</v>
      </c>
      <c r="V163">
        <f t="shared" si="23"/>
        <v>616000</v>
      </c>
      <c r="W163">
        <v>686</v>
      </c>
      <c r="AA163" s="1">
        <f t="shared" si="27"/>
        <v>1006</v>
      </c>
    </row>
    <row r="164" spans="1:27">
      <c r="A164">
        <v>3</v>
      </c>
      <c r="B164" t="s">
        <v>253</v>
      </c>
      <c r="C164">
        <v>1947</v>
      </c>
      <c r="D164" s="1"/>
      <c r="E164" s="12"/>
      <c r="F164" s="1"/>
      <c r="G164" s="11"/>
      <c r="I164" s="12"/>
      <c r="J164" s="12"/>
      <c r="K164" s="1"/>
      <c r="M164" s="12"/>
      <c r="N164" s="3"/>
      <c r="O164" s="3"/>
      <c r="P164" s="3"/>
      <c r="Q164" s="3"/>
      <c r="R164" s="3"/>
      <c r="U164" s="30">
        <v>653</v>
      </c>
      <c r="V164">
        <f t="shared" si="23"/>
        <v>653000</v>
      </c>
      <c r="AA164" s="1">
        <f>AA163+(AA165-AA163)/2</f>
        <v>1041</v>
      </c>
    </row>
    <row r="165" spans="1:27">
      <c r="A165">
        <v>3</v>
      </c>
      <c r="B165" t="s">
        <v>253</v>
      </c>
      <c r="C165">
        <v>1948</v>
      </c>
      <c r="D165" s="1">
        <v>13896</v>
      </c>
      <c r="E165" s="12">
        <f>(D165-D163)/(D163)</f>
        <v>1.3272483671076871</v>
      </c>
      <c r="F165" s="1">
        <v>13389</v>
      </c>
      <c r="G165" s="11">
        <f>(F165-F163)/(F163)</f>
        <v>1.415914832190545</v>
      </c>
      <c r="H165">
        <v>82270</v>
      </c>
      <c r="I165" s="12">
        <f t="shared" si="24"/>
        <v>0.16274462136866416</v>
      </c>
      <c r="J165" s="12">
        <f t="shared" si="25"/>
        <v>0.16890725659414124</v>
      </c>
      <c r="K165" s="1">
        <v>68838</v>
      </c>
      <c r="L165">
        <v>1075</v>
      </c>
      <c r="M165" s="12">
        <f t="shared" si="26"/>
        <v>1.5616374676777362E-2</v>
      </c>
      <c r="N165" s="3"/>
      <c r="O165" s="3"/>
      <c r="P165" s="3"/>
      <c r="Q165" s="3"/>
      <c r="R165" s="3"/>
      <c r="T165">
        <v>690</v>
      </c>
      <c r="U165" s="30">
        <v>690</v>
      </c>
      <c r="V165">
        <f t="shared" si="23"/>
        <v>690000</v>
      </c>
      <c r="W165">
        <v>905</v>
      </c>
      <c r="AA165" s="1">
        <f t="shared" si="27"/>
        <v>1076</v>
      </c>
    </row>
    <row r="166" spans="1:27">
      <c r="A166">
        <v>3</v>
      </c>
      <c r="B166" t="s">
        <v>253</v>
      </c>
      <c r="C166">
        <v>1949</v>
      </c>
      <c r="D166" s="1"/>
      <c r="E166" s="12"/>
      <c r="F166" s="1"/>
      <c r="G166" s="11"/>
      <c r="I166" s="12"/>
      <c r="J166" s="12"/>
      <c r="K166" s="1"/>
      <c r="M166" s="12"/>
      <c r="N166" s="3"/>
      <c r="O166" s="3"/>
      <c r="P166" s="3"/>
      <c r="Q166" s="3"/>
      <c r="R166" s="3"/>
      <c r="U166" s="30">
        <v>714</v>
      </c>
      <c r="V166">
        <f t="shared" si="23"/>
        <v>714000</v>
      </c>
      <c r="AA166" s="1">
        <f>AA165+(AA167-AA165)/2</f>
        <v>1112.5</v>
      </c>
    </row>
    <row r="167" spans="1:27">
      <c r="A167">
        <v>3</v>
      </c>
      <c r="B167" t="s">
        <v>253</v>
      </c>
      <c r="C167">
        <v>1950</v>
      </c>
      <c r="D167" s="1">
        <v>17659</v>
      </c>
      <c r="E167" s="12">
        <f>(D167-D165)/(D165)</f>
        <v>0.27079735175590097</v>
      </c>
      <c r="F167" s="1">
        <v>17000</v>
      </c>
      <c r="G167" s="11">
        <f>(F167-F165)/(F165)</f>
        <v>0.26969900664724772</v>
      </c>
      <c r="H167">
        <v>86360</v>
      </c>
      <c r="I167" s="12">
        <f t="shared" si="24"/>
        <v>0.19685039370078741</v>
      </c>
      <c r="J167" s="12">
        <f t="shared" si="25"/>
        <v>0.20448124131542381</v>
      </c>
      <c r="K167" s="1">
        <v>85236</v>
      </c>
      <c r="L167">
        <v>1630</v>
      </c>
      <c r="M167" s="12">
        <f t="shared" si="26"/>
        <v>1.912337509972312E-2</v>
      </c>
      <c r="N167" s="3"/>
      <c r="O167" s="3"/>
      <c r="P167" s="3"/>
      <c r="Q167" s="3"/>
      <c r="R167" s="3"/>
      <c r="T167">
        <v>756</v>
      </c>
      <c r="U167" s="30">
        <v>756</v>
      </c>
      <c r="V167">
        <f t="shared" si="23"/>
        <v>756000</v>
      </c>
      <c r="W167">
        <v>1028</v>
      </c>
      <c r="X167" s="16">
        <v>1149</v>
      </c>
      <c r="Z167" s="16">
        <v>1149</v>
      </c>
      <c r="AA167" s="16">
        <v>1149</v>
      </c>
    </row>
    <row r="168" spans="1:27">
      <c r="A168">
        <v>3</v>
      </c>
      <c r="B168" t="s">
        <v>253</v>
      </c>
      <c r="C168">
        <v>1951</v>
      </c>
      <c r="D168" s="1">
        <v>19775</v>
      </c>
      <c r="E168" s="12">
        <f t="shared" ref="E168:E228" si="28">(D168-D167)/(D167)</f>
        <v>0.11982558468769466</v>
      </c>
      <c r="F168" s="1">
        <v>19271</v>
      </c>
      <c r="G168" s="11">
        <f t="shared" ref="G168:G225" si="29">(F168-F167)/(F167)</f>
        <v>0.13358823529411765</v>
      </c>
      <c r="H168">
        <v>110994</v>
      </c>
      <c r="I168" s="12">
        <f t="shared" si="24"/>
        <v>0.17362199758545507</v>
      </c>
      <c r="J168" s="12">
        <f t="shared" si="25"/>
        <v>0.17816278357388687</v>
      </c>
      <c r="K168" s="1">
        <v>93246</v>
      </c>
      <c r="L168">
        <v>1665</v>
      </c>
      <c r="M168" s="12">
        <f t="shared" si="26"/>
        <v>1.7855993822791325E-2</v>
      </c>
      <c r="N168">
        <v>544</v>
      </c>
      <c r="O168">
        <v>925</v>
      </c>
      <c r="P168" s="12">
        <f>(O168/K168)</f>
        <v>9.9199965682174041E-3</v>
      </c>
      <c r="Q168" s="12">
        <f>(O168/L168)</f>
        <v>0.55555555555555558</v>
      </c>
      <c r="R168" s="2">
        <v>139</v>
      </c>
      <c r="S168" s="2">
        <v>264</v>
      </c>
      <c r="T168">
        <v>785</v>
      </c>
      <c r="U168" s="30">
        <v>785</v>
      </c>
      <c r="V168">
        <f t="shared" si="23"/>
        <v>785000</v>
      </c>
      <c r="W168">
        <v>1271</v>
      </c>
      <c r="AA168" s="1">
        <f>(AA167+99)</f>
        <v>1248</v>
      </c>
    </row>
    <row r="169" spans="1:27">
      <c r="A169">
        <v>3</v>
      </c>
      <c r="B169" t="s">
        <v>253</v>
      </c>
      <c r="C169">
        <v>1952</v>
      </c>
      <c r="D169" s="1">
        <v>20102</v>
      </c>
      <c r="E169" s="12">
        <f t="shared" si="28"/>
        <v>1.6536030341340074E-2</v>
      </c>
      <c r="F169" s="1">
        <v>19413</v>
      </c>
      <c r="G169" s="11">
        <f t="shared" si="29"/>
        <v>7.3685849203466349E-3</v>
      </c>
      <c r="H169">
        <v>120526</v>
      </c>
      <c r="I169" s="12">
        <f t="shared" si="24"/>
        <v>0.16106898096676237</v>
      </c>
      <c r="J169" s="12">
        <f t="shared" si="25"/>
        <v>0.16678558983123973</v>
      </c>
      <c r="K169" s="1">
        <v>98047</v>
      </c>
      <c r="L169">
        <v>1828</v>
      </c>
      <c r="M169" s="12">
        <f t="shared" si="26"/>
        <v>1.8644119656899241E-2</v>
      </c>
      <c r="N169">
        <v>669</v>
      </c>
      <c r="O169">
        <v>936</v>
      </c>
      <c r="P169" s="12">
        <f t="shared" ref="P169:P232" si="30">(O169/K169)</f>
        <v>9.5464420125042065E-3</v>
      </c>
      <c r="Q169" s="12">
        <f t="shared" ref="Q169:Q225" si="31">(O169/L169)</f>
        <v>0.51203501094091908</v>
      </c>
      <c r="R169" s="2">
        <v>157</v>
      </c>
      <c r="S169" s="2">
        <v>313</v>
      </c>
      <c r="T169">
        <v>842</v>
      </c>
      <c r="U169" s="30">
        <v>842</v>
      </c>
      <c r="V169">
        <f t="shared" si="23"/>
        <v>842000</v>
      </c>
      <c r="W169">
        <v>1442</v>
      </c>
      <c r="AA169" s="1">
        <f t="shared" ref="AA169:AA176" si="32">(AA168+99)</f>
        <v>1347</v>
      </c>
    </row>
    <row r="170" spans="1:27">
      <c r="A170">
        <v>3</v>
      </c>
      <c r="B170" t="s">
        <v>253</v>
      </c>
      <c r="C170">
        <v>1953</v>
      </c>
      <c r="D170" s="1">
        <v>21236</v>
      </c>
      <c r="E170" s="12">
        <f t="shared" si="28"/>
        <v>5.6412297283852351E-2</v>
      </c>
      <c r="F170" s="1">
        <v>20516</v>
      </c>
      <c r="G170" s="11">
        <f t="shared" si="29"/>
        <v>5.6817596455983103E-2</v>
      </c>
      <c r="H170">
        <v>130233</v>
      </c>
      <c r="I170" s="12">
        <f t="shared" si="24"/>
        <v>0.1575330369414818</v>
      </c>
      <c r="J170" s="12">
        <f t="shared" si="25"/>
        <v>0.16306158961246381</v>
      </c>
      <c r="K170" s="1">
        <v>116778</v>
      </c>
      <c r="L170">
        <v>2408</v>
      </c>
      <c r="M170" s="12">
        <f t="shared" si="26"/>
        <v>2.0620322320985117E-2</v>
      </c>
      <c r="N170">
        <v>789</v>
      </c>
      <c r="O170">
        <v>1329</v>
      </c>
      <c r="P170" s="12">
        <f t="shared" si="30"/>
        <v>1.1380568257719777E-2</v>
      </c>
      <c r="Q170" s="12">
        <f t="shared" si="31"/>
        <v>0.55191029900332222</v>
      </c>
      <c r="R170" s="2">
        <v>188</v>
      </c>
      <c r="S170" s="2">
        <v>391</v>
      </c>
      <c r="T170">
        <v>894</v>
      </c>
      <c r="U170" s="30">
        <v>894</v>
      </c>
      <c r="V170">
        <f t="shared" si="23"/>
        <v>894000</v>
      </c>
      <c r="W170">
        <v>1531</v>
      </c>
      <c r="AA170" s="1">
        <f t="shared" si="32"/>
        <v>1446</v>
      </c>
    </row>
    <row r="171" spans="1:27">
      <c r="A171">
        <v>3</v>
      </c>
      <c r="B171" t="s">
        <v>253</v>
      </c>
      <c r="C171">
        <v>1954</v>
      </c>
      <c r="D171" s="1">
        <v>21892</v>
      </c>
      <c r="E171" s="12">
        <f t="shared" si="28"/>
        <v>3.0890939913354679E-2</v>
      </c>
      <c r="F171" s="1">
        <v>21060</v>
      </c>
      <c r="G171" s="11">
        <f t="shared" si="29"/>
        <v>2.6515890037044257E-2</v>
      </c>
      <c r="H171">
        <v>135375</v>
      </c>
      <c r="I171" s="12">
        <f t="shared" si="24"/>
        <v>0.15556786703601108</v>
      </c>
      <c r="J171" s="12">
        <f t="shared" si="25"/>
        <v>0.16171375807940905</v>
      </c>
      <c r="K171" s="1">
        <v>123011</v>
      </c>
      <c r="L171">
        <v>2587</v>
      </c>
      <c r="M171" s="12">
        <f t="shared" si="26"/>
        <v>2.1030639536301632E-2</v>
      </c>
      <c r="N171">
        <v>897</v>
      </c>
      <c r="O171">
        <v>1285</v>
      </c>
      <c r="P171" s="12">
        <f t="shared" si="30"/>
        <v>1.0446220256725008E-2</v>
      </c>
      <c r="Q171" s="12">
        <f t="shared" si="31"/>
        <v>0.49671434093544647</v>
      </c>
      <c r="R171">
        <v>219</v>
      </c>
      <c r="S171">
        <v>640</v>
      </c>
      <c r="T171">
        <v>933</v>
      </c>
      <c r="U171" s="30">
        <v>933</v>
      </c>
      <c r="V171">
        <f t="shared" si="23"/>
        <v>933000</v>
      </c>
      <c r="W171">
        <v>1580</v>
      </c>
      <c r="AA171" s="1">
        <f t="shared" si="32"/>
        <v>1545</v>
      </c>
    </row>
    <row r="172" spans="1:27">
      <c r="A172">
        <v>3</v>
      </c>
      <c r="B172" t="s">
        <v>253</v>
      </c>
      <c r="C172">
        <v>1955</v>
      </c>
      <c r="D172" s="1">
        <v>23523</v>
      </c>
      <c r="E172" s="12">
        <f t="shared" si="28"/>
        <v>7.4502101224191486E-2</v>
      </c>
      <c r="F172" s="1">
        <v>22024</v>
      </c>
      <c r="G172" s="11">
        <f t="shared" si="29"/>
        <v>4.5773979107312443E-2</v>
      </c>
      <c r="H172">
        <v>142322</v>
      </c>
      <c r="I172" s="12">
        <f t="shared" si="24"/>
        <v>0.15474768482736331</v>
      </c>
      <c r="J172" s="12">
        <f t="shared" si="25"/>
        <v>0.16528013940220065</v>
      </c>
      <c r="K172" s="1">
        <v>130849</v>
      </c>
      <c r="L172">
        <v>2841</v>
      </c>
      <c r="M172" s="12">
        <f t="shared" si="26"/>
        <v>2.1712049767289014E-2</v>
      </c>
      <c r="N172">
        <v>998</v>
      </c>
      <c r="O172">
        <v>1429</v>
      </c>
      <c r="P172" s="12">
        <f t="shared" si="30"/>
        <v>1.0920985257816261E-2</v>
      </c>
      <c r="Q172" s="12">
        <f t="shared" si="31"/>
        <v>0.5029919042590637</v>
      </c>
      <c r="R172" s="2">
        <v>241</v>
      </c>
      <c r="S172" s="2">
        <v>580</v>
      </c>
      <c r="T172">
        <v>987</v>
      </c>
      <c r="U172" s="30">
        <v>987</v>
      </c>
      <c r="V172">
        <f t="shared" si="23"/>
        <v>987000</v>
      </c>
      <c r="W172">
        <v>1727</v>
      </c>
      <c r="AA172" s="1">
        <f t="shared" si="32"/>
        <v>1644</v>
      </c>
    </row>
    <row r="173" spans="1:27">
      <c r="A173">
        <v>3</v>
      </c>
      <c r="B173" t="s">
        <v>253</v>
      </c>
      <c r="C173">
        <v>1956</v>
      </c>
      <c r="D173" s="1">
        <v>29831</v>
      </c>
      <c r="E173" s="12">
        <f t="shared" si="28"/>
        <v>0.26816307443778431</v>
      </c>
      <c r="F173" s="1">
        <v>28594</v>
      </c>
      <c r="G173" s="11">
        <f t="shared" si="29"/>
        <v>0.29831093352706139</v>
      </c>
      <c r="H173">
        <v>171736</v>
      </c>
      <c r="I173" s="12">
        <f t="shared" si="24"/>
        <v>0.16649974379279825</v>
      </c>
      <c r="J173" s="12">
        <f t="shared" si="25"/>
        <v>0.17370265989658545</v>
      </c>
      <c r="K173" s="1">
        <v>155928</v>
      </c>
      <c r="L173">
        <v>3015</v>
      </c>
      <c r="M173" s="12">
        <f t="shared" si="26"/>
        <v>1.9335847314144991E-2</v>
      </c>
      <c r="N173">
        <v>1062</v>
      </c>
      <c r="O173">
        <v>1530</v>
      </c>
      <c r="P173" s="12">
        <f t="shared" si="30"/>
        <v>9.8122210250885019E-3</v>
      </c>
      <c r="Q173" s="12">
        <f t="shared" si="31"/>
        <v>0.5074626865671642</v>
      </c>
      <c r="R173" s="2">
        <v>240</v>
      </c>
      <c r="S173" s="2">
        <v>944</v>
      </c>
      <c r="T173">
        <v>1053</v>
      </c>
      <c r="U173" s="30">
        <v>1053</v>
      </c>
      <c r="V173">
        <f t="shared" si="23"/>
        <v>1053000</v>
      </c>
      <c r="W173">
        <v>1948</v>
      </c>
      <c r="AA173" s="1">
        <f t="shared" si="32"/>
        <v>1743</v>
      </c>
    </row>
    <row r="174" spans="1:27">
      <c r="A174">
        <v>3</v>
      </c>
      <c r="B174" t="s">
        <v>253</v>
      </c>
      <c r="C174">
        <v>1957</v>
      </c>
      <c r="D174" s="1">
        <v>32097</v>
      </c>
      <c r="E174" s="12">
        <f t="shared" si="28"/>
        <v>7.5961248365793974E-2</v>
      </c>
      <c r="F174" s="1">
        <v>30797</v>
      </c>
      <c r="G174" s="11">
        <f t="shared" si="29"/>
        <v>7.7044135133244734E-2</v>
      </c>
      <c r="H174">
        <v>187761</v>
      </c>
      <c r="I174" s="12">
        <f t="shared" si="24"/>
        <v>0.16402234755886472</v>
      </c>
      <c r="J174" s="12">
        <f t="shared" si="25"/>
        <v>0.17094604310799366</v>
      </c>
      <c r="K174" s="1">
        <v>181708</v>
      </c>
      <c r="L174">
        <v>4121</v>
      </c>
      <c r="M174" s="12">
        <f t="shared" si="26"/>
        <v>2.2679243621634711E-2</v>
      </c>
      <c r="N174">
        <v>1572</v>
      </c>
      <c r="O174" s="2">
        <v>1999</v>
      </c>
      <c r="P174" s="12">
        <f t="shared" si="30"/>
        <v>1.1001166707024456E-2</v>
      </c>
      <c r="Q174" s="12">
        <f t="shared" si="31"/>
        <v>0.48507643775782577</v>
      </c>
      <c r="R174" s="2">
        <v>270</v>
      </c>
      <c r="S174" s="2">
        <v>809</v>
      </c>
      <c r="T174">
        <v>1125</v>
      </c>
      <c r="U174" s="30">
        <v>1125</v>
      </c>
      <c r="V174">
        <f t="shared" si="23"/>
        <v>1125000</v>
      </c>
      <c r="W174">
        <v>2127</v>
      </c>
      <c r="AA174" s="1">
        <f t="shared" si="32"/>
        <v>1842</v>
      </c>
    </row>
    <row r="175" spans="1:27">
      <c r="A175">
        <v>3</v>
      </c>
      <c r="B175" t="s">
        <v>253</v>
      </c>
      <c r="C175">
        <v>1958</v>
      </c>
      <c r="D175" s="7">
        <v>49660</v>
      </c>
      <c r="E175" s="12">
        <f t="shared" si="28"/>
        <v>0.54718509518023495</v>
      </c>
      <c r="F175" s="7">
        <v>47944</v>
      </c>
      <c r="G175" s="11">
        <f t="shared" si="29"/>
        <v>0.55677501055297596</v>
      </c>
      <c r="H175" s="2">
        <v>215809</v>
      </c>
      <c r="I175" s="12">
        <f t="shared" si="24"/>
        <v>0.22215940947782531</v>
      </c>
      <c r="J175" s="12">
        <f t="shared" si="25"/>
        <v>0.23011088508820299</v>
      </c>
      <c r="K175" s="1">
        <v>206013</v>
      </c>
      <c r="L175">
        <v>4758</v>
      </c>
      <c r="M175" s="12">
        <f t="shared" si="26"/>
        <v>2.3095629887434289E-2</v>
      </c>
      <c r="N175">
        <v>1800</v>
      </c>
      <c r="O175" s="2">
        <v>2373</v>
      </c>
      <c r="P175" s="12">
        <f t="shared" si="30"/>
        <v>1.1518690568070948E-2</v>
      </c>
      <c r="Q175" s="12">
        <f t="shared" si="31"/>
        <v>0.49873896595208073</v>
      </c>
      <c r="R175" s="2">
        <v>303</v>
      </c>
      <c r="S175" s="2">
        <v>573</v>
      </c>
      <c r="T175" s="2">
        <v>1193</v>
      </c>
      <c r="U175" s="30">
        <v>1193</v>
      </c>
      <c r="V175">
        <f t="shared" si="23"/>
        <v>1193000</v>
      </c>
      <c r="W175" s="2">
        <v>2257</v>
      </c>
      <c r="AA175" s="1">
        <f t="shared" si="32"/>
        <v>1941</v>
      </c>
    </row>
    <row r="176" spans="1:27">
      <c r="A176">
        <v>3</v>
      </c>
      <c r="B176" t="s">
        <v>253</v>
      </c>
      <c r="C176">
        <v>1959</v>
      </c>
      <c r="D176" s="1">
        <v>62511</v>
      </c>
      <c r="E176" s="12">
        <f t="shared" si="28"/>
        <v>0.25877970197341926</v>
      </c>
      <c r="F176" s="1">
        <v>61244</v>
      </c>
      <c r="G176" s="11">
        <f t="shared" si="29"/>
        <v>0.27740697480393794</v>
      </c>
      <c r="H176">
        <v>250359</v>
      </c>
      <c r="I176" s="12">
        <f t="shared" si="24"/>
        <v>0.24462471890365436</v>
      </c>
      <c r="J176" s="12">
        <f t="shared" si="25"/>
        <v>0.24968545169137119</v>
      </c>
      <c r="K176" s="1">
        <v>228069</v>
      </c>
      <c r="L176">
        <v>4858</v>
      </c>
      <c r="M176" s="12">
        <f t="shared" si="26"/>
        <v>2.1300571318329103E-2</v>
      </c>
      <c r="N176">
        <v>2037</v>
      </c>
      <c r="O176">
        <v>2190</v>
      </c>
      <c r="P176" s="12">
        <f t="shared" si="30"/>
        <v>9.6023571813793202E-3</v>
      </c>
      <c r="Q176" s="12">
        <f t="shared" si="31"/>
        <v>0.45080279950596952</v>
      </c>
      <c r="R176">
        <v>307</v>
      </c>
      <c r="S176">
        <v>612</v>
      </c>
      <c r="T176">
        <v>1261</v>
      </c>
      <c r="U176" s="30">
        <v>1261</v>
      </c>
      <c r="V176">
        <f t="shared" si="23"/>
        <v>1261000</v>
      </c>
      <c r="W176">
        <v>2492</v>
      </c>
      <c r="AA176" s="1">
        <f t="shared" si="32"/>
        <v>2040</v>
      </c>
    </row>
    <row r="177" spans="1:27">
      <c r="A177">
        <v>3</v>
      </c>
      <c r="B177" t="s">
        <v>253</v>
      </c>
      <c r="C177">
        <v>1960</v>
      </c>
      <c r="D177" s="1">
        <v>61591</v>
      </c>
      <c r="E177" s="12">
        <f t="shared" si="28"/>
        <v>-1.4717409735886484E-2</v>
      </c>
      <c r="F177" s="1">
        <v>59966</v>
      </c>
      <c r="G177" s="11">
        <f t="shared" si="29"/>
        <v>-2.0867350271046959E-2</v>
      </c>
      <c r="H177">
        <v>296060</v>
      </c>
      <c r="I177" s="12">
        <f t="shared" si="24"/>
        <v>0.20254678105789367</v>
      </c>
      <c r="J177" s="12">
        <f t="shared" si="25"/>
        <v>0.20803553333783692</v>
      </c>
      <c r="K177" s="1">
        <v>261986</v>
      </c>
      <c r="L177">
        <v>5397</v>
      </c>
      <c r="M177" s="12">
        <f t="shared" si="26"/>
        <v>2.060033742261037E-2</v>
      </c>
      <c r="N177">
        <v>2142</v>
      </c>
      <c r="O177">
        <v>3255</v>
      </c>
      <c r="P177" s="12">
        <f t="shared" si="30"/>
        <v>1.2424328017527655E-2</v>
      </c>
      <c r="Q177" s="12">
        <f t="shared" si="31"/>
        <v>0.60311284046692604</v>
      </c>
      <c r="R177">
        <v>322</v>
      </c>
      <c r="S177">
        <v>763</v>
      </c>
      <c r="T177">
        <v>1321</v>
      </c>
      <c r="U177" s="30">
        <v>1321</v>
      </c>
      <c r="V177">
        <f t="shared" si="23"/>
        <v>1321000</v>
      </c>
      <c r="W177">
        <v>2725</v>
      </c>
      <c r="X177" s="16">
        <v>2141</v>
      </c>
      <c r="Z177" s="16">
        <v>2141</v>
      </c>
      <c r="AA177" s="16">
        <v>2141</v>
      </c>
    </row>
    <row r="178" spans="1:27">
      <c r="A178">
        <v>3</v>
      </c>
      <c r="B178" t="s">
        <v>253</v>
      </c>
      <c r="C178">
        <v>1961</v>
      </c>
      <c r="D178" s="1">
        <v>66899</v>
      </c>
      <c r="E178" s="12">
        <f t="shared" si="28"/>
        <v>8.6181422610446326E-2</v>
      </c>
      <c r="F178" s="1">
        <v>65010</v>
      </c>
      <c r="G178" s="11">
        <f t="shared" si="29"/>
        <v>8.4114331454490876E-2</v>
      </c>
      <c r="H178">
        <v>318734</v>
      </c>
      <c r="I178" s="12">
        <f t="shared" si="24"/>
        <v>0.20396317932821725</v>
      </c>
      <c r="J178" s="12">
        <f t="shared" si="25"/>
        <v>0.20988975132869414</v>
      </c>
      <c r="K178" s="1">
        <v>290731</v>
      </c>
      <c r="L178">
        <v>5946</v>
      </c>
      <c r="M178" s="12">
        <f t="shared" si="26"/>
        <v>2.0451895394711952E-2</v>
      </c>
      <c r="N178">
        <v>2339</v>
      </c>
      <c r="O178">
        <v>3607</v>
      </c>
      <c r="P178" s="12">
        <f t="shared" si="30"/>
        <v>1.2406657700761185E-2</v>
      </c>
      <c r="Q178" s="12">
        <f t="shared" si="31"/>
        <v>0.60662630339724188</v>
      </c>
      <c r="R178">
        <v>389</v>
      </c>
      <c r="S178">
        <v>835</v>
      </c>
      <c r="T178">
        <v>1407</v>
      </c>
      <c r="U178" s="30">
        <v>1407</v>
      </c>
      <c r="V178">
        <f t="shared" si="23"/>
        <v>1407000</v>
      </c>
      <c r="W178">
        <v>2967</v>
      </c>
      <c r="AA178" s="1">
        <f>(AA177+5)</f>
        <v>2146</v>
      </c>
    </row>
    <row r="179" spans="1:27">
      <c r="A179">
        <v>3</v>
      </c>
      <c r="B179" t="s">
        <v>253</v>
      </c>
      <c r="C179">
        <v>1962</v>
      </c>
      <c r="D179" s="1">
        <v>74851</v>
      </c>
      <c r="E179" s="12">
        <f t="shared" si="28"/>
        <v>0.11886575285131318</v>
      </c>
      <c r="F179" s="1">
        <v>73095</v>
      </c>
      <c r="G179" s="11">
        <f t="shared" si="29"/>
        <v>0.12436548223350254</v>
      </c>
      <c r="H179">
        <v>344375</v>
      </c>
      <c r="I179" s="12">
        <f t="shared" si="24"/>
        <v>0.2122540834845735</v>
      </c>
      <c r="J179" s="12">
        <f t="shared" si="25"/>
        <v>0.21735317604355717</v>
      </c>
      <c r="K179" s="1">
        <v>337839</v>
      </c>
      <c r="L179">
        <v>6655</v>
      </c>
      <c r="M179" s="12">
        <f t="shared" si="26"/>
        <v>1.9698732236361108E-2</v>
      </c>
      <c r="N179">
        <v>3304</v>
      </c>
      <c r="O179">
        <v>3351</v>
      </c>
      <c r="P179" s="12">
        <f t="shared" si="30"/>
        <v>9.9189258788949762E-3</v>
      </c>
      <c r="Q179" s="12">
        <f t="shared" si="31"/>
        <v>0.50353117956423743</v>
      </c>
      <c r="R179">
        <v>490</v>
      </c>
      <c r="S179">
        <v>954</v>
      </c>
      <c r="T179">
        <v>1471</v>
      </c>
      <c r="U179" s="30">
        <v>1471</v>
      </c>
      <c r="V179">
        <f t="shared" si="23"/>
        <v>1471000</v>
      </c>
      <c r="W179">
        <v>3196</v>
      </c>
      <c r="AA179" s="1">
        <f t="shared" ref="AA179:AA186" si="33">(AA178+5)</f>
        <v>2151</v>
      </c>
    </row>
    <row r="180" spans="1:27">
      <c r="A180">
        <v>3</v>
      </c>
      <c r="B180" t="s">
        <v>253</v>
      </c>
      <c r="C180">
        <v>1963</v>
      </c>
      <c r="D180" s="1">
        <v>86052</v>
      </c>
      <c r="E180" s="12">
        <f t="shared" si="28"/>
        <v>0.14964395933254065</v>
      </c>
      <c r="F180" s="1">
        <v>85142</v>
      </c>
      <c r="G180" s="11">
        <f t="shared" si="29"/>
        <v>0.16481291470004789</v>
      </c>
      <c r="H180">
        <v>387834</v>
      </c>
      <c r="I180" s="12">
        <f t="shared" si="24"/>
        <v>0.2195320678434588</v>
      </c>
      <c r="J180" s="12">
        <f t="shared" si="25"/>
        <v>0.22187843252525566</v>
      </c>
      <c r="K180" s="1">
        <v>360946</v>
      </c>
      <c r="L180">
        <v>7516</v>
      </c>
      <c r="M180" s="12">
        <f t="shared" si="26"/>
        <v>2.0823059405007952E-2</v>
      </c>
      <c r="N180">
        <v>3940</v>
      </c>
      <c r="O180">
        <v>3576</v>
      </c>
      <c r="P180" s="12">
        <f t="shared" si="30"/>
        <v>9.9072991527818562E-3</v>
      </c>
      <c r="Q180" s="12">
        <f t="shared" si="31"/>
        <v>0.47578499201703034</v>
      </c>
      <c r="R180">
        <v>535</v>
      </c>
      <c r="S180">
        <v>929</v>
      </c>
      <c r="T180">
        <v>1521</v>
      </c>
      <c r="U180" s="30">
        <v>1521</v>
      </c>
      <c r="V180">
        <f t="shared" si="23"/>
        <v>1521000</v>
      </c>
      <c r="W180">
        <v>3358</v>
      </c>
      <c r="AA180" s="1">
        <f t="shared" si="33"/>
        <v>2156</v>
      </c>
    </row>
    <row r="181" spans="1:27">
      <c r="A181">
        <v>3</v>
      </c>
      <c r="B181" t="s">
        <v>253</v>
      </c>
      <c r="C181">
        <v>1964</v>
      </c>
      <c r="D181" s="1">
        <v>88609</v>
      </c>
      <c r="E181" s="12">
        <f t="shared" si="28"/>
        <v>2.9714591177427602E-2</v>
      </c>
      <c r="F181" s="1">
        <v>86372</v>
      </c>
      <c r="G181" s="11">
        <f t="shared" si="29"/>
        <v>1.4446454158934486E-2</v>
      </c>
      <c r="H181">
        <v>409800</v>
      </c>
      <c r="I181" s="12">
        <f t="shared" si="24"/>
        <v>0.21076622742801365</v>
      </c>
      <c r="J181" s="12">
        <f t="shared" si="25"/>
        <v>0.21622498779892629</v>
      </c>
      <c r="K181" s="1">
        <v>384320</v>
      </c>
      <c r="L181">
        <v>8361</v>
      </c>
      <c r="M181" s="12">
        <f t="shared" si="26"/>
        <v>2.1755308076602833E-2</v>
      </c>
      <c r="N181">
        <v>4092</v>
      </c>
      <c r="O181">
        <v>4269</v>
      </c>
      <c r="P181" s="12">
        <f t="shared" si="30"/>
        <v>1.110793089092423E-2</v>
      </c>
      <c r="Q181" s="12">
        <f t="shared" si="31"/>
        <v>0.51058485827054179</v>
      </c>
      <c r="R181">
        <v>556</v>
      </c>
      <c r="S181">
        <v>1142</v>
      </c>
      <c r="T181">
        <v>1556</v>
      </c>
      <c r="U181" s="30">
        <v>1556</v>
      </c>
      <c r="V181">
        <f t="shared" si="23"/>
        <v>1556000</v>
      </c>
      <c r="W181">
        <v>3600</v>
      </c>
      <c r="AA181" s="1">
        <f t="shared" si="33"/>
        <v>2161</v>
      </c>
    </row>
    <row r="182" spans="1:27">
      <c r="A182">
        <v>3</v>
      </c>
      <c r="B182" t="s">
        <v>253</v>
      </c>
      <c r="C182">
        <v>1965</v>
      </c>
      <c r="D182" s="1">
        <v>121190</v>
      </c>
      <c r="E182" s="12">
        <f t="shared" si="28"/>
        <v>0.36769402656615019</v>
      </c>
      <c r="F182" s="1">
        <v>119046</v>
      </c>
      <c r="G182" s="11">
        <f t="shared" si="29"/>
        <v>0.37829389153892468</v>
      </c>
      <c r="H182">
        <v>468235</v>
      </c>
      <c r="I182" s="12">
        <f t="shared" si="24"/>
        <v>0.25424412955033265</v>
      </c>
      <c r="J182" s="12">
        <f t="shared" si="25"/>
        <v>0.25882302689888625</v>
      </c>
      <c r="K182" s="1">
        <v>439967</v>
      </c>
      <c r="L182">
        <v>11716</v>
      </c>
      <c r="M182" s="12">
        <f t="shared" si="26"/>
        <v>2.6629269922516918E-2</v>
      </c>
      <c r="N182">
        <v>6130</v>
      </c>
      <c r="O182">
        <v>5586</v>
      </c>
      <c r="P182" s="12">
        <f t="shared" si="30"/>
        <v>1.2696406775962742E-2</v>
      </c>
      <c r="Q182" s="12">
        <f t="shared" si="31"/>
        <v>0.47678388528508026</v>
      </c>
      <c r="R182">
        <v>738</v>
      </c>
      <c r="S182">
        <v>1340</v>
      </c>
      <c r="T182">
        <v>1584</v>
      </c>
      <c r="U182" s="30">
        <v>1584</v>
      </c>
      <c r="V182">
        <f t="shared" si="23"/>
        <v>1584000</v>
      </c>
      <c r="W182">
        <v>3816</v>
      </c>
      <c r="AA182" s="1">
        <f t="shared" si="33"/>
        <v>2166</v>
      </c>
    </row>
    <row r="183" spans="1:27">
      <c r="A183">
        <v>3</v>
      </c>
      <c r="B183" t="s">
        <v>253</v>
      </c>
      <c r="C183">
        <v>1966</v>
      </c>
      <c r="D183" s="1">
        <v>143931</v>
      </c>
      <c r="E183" s="12">
        <f t="shared" si="28"/>
        <v>0.18764749566795941</v>
      </c>
      <c r="F183" s="1">
        <v>140352</v>
      </c>
      <c r="G183" s="11">
        <f t="shared" si="29"/>
        <v>0.17897283403054282</v>
      </c>
      <c r="H183">
        <v>540887</v>
      </c>
      <c r="I183" s="12">
        <f t="shared" si="24"/>
        <v>0.25948488316413593</v>
      </c>
      <c r="J183" s="12">
        <f t="shared" si="25"/>
        <v>0.26610179205638146</v>
      </c>
      <c r="K183" s="1">
        <v>510923</v>
      </c>
      <c r="L183">
        <v>11081</v>
      </c>
      <c r="M183" s="12">
        <f t="shared" si="26"/>
        <v>2.16881995917193E-2</v>
      </c>
      <c r="N183">
        <v>6105</v>
      </c>
      <c r="O183">
        <v>4976</v>
      </c>
      <c r="P183" s="12">
        <f t="shared" si="30"/>
        <v>9.7392366364403241E-3</v>
      </c>
      <c r="Q183" s="12">
        <f t="shared" si="31"/>
        <v>0.44905694431910476</v>
      </c>
      <c r="R183">
        <v>913</v>
      </c>
      <c r="S183">
        <v>1234</v>
      </c>
      <c r="T183">
        <v>1614</v>
      </c>
      <c r="U183" s="30">
        <v>1614</v>
      </c>
      <c r="V183">
        <f t="shared" si="23"/>
        <v>1614000</v>
      </c>
      <c r="W183">
        <v>4162</v>
      </c>
      <c r="AA183" s="1">
        <f t="shared" si="33"/>
        <v>2171</v>
      </c>
    </row>
    <row r="184" spans="1:27">
      <c r="A184">
        <v>3</v>
      </c>
      <c r="B184" t="s">
        <v>253</v>
      </c>
      <c r="C184">
        <v>1967</v>
      </c>
      <c r="D184" s="1">
        <v>166474</v>
      </c>
      <c r="E184" s="12">
        <f t="shared" si="28"/>
        <v>0.1566236599481696</v>
      </c>
      <c r="F184" s="1">
        <v>163370</v>
      </c>
      <c r="G184" s="11">
        <f t="shared" si="29"/>
        <v>0.16400193798449614</v>
      </c>
      <c r="H184">
        <v>612116</v>
      </c>
      <c r="I184" s="12">
        <f t="shared" si="24"/>
        <v>0.26689385671996813</v>
      </c>
      <c r="J184" s="12">
        <f t="shared" si="25"/>
        <v>0.27196479098732917</v>
      </c>
      <c r="K184" s="1">
        <v>591133</v>
      </c>
      <c r="L184">
        <v>14604</v>
      </c>
      <c r="M184" s="12">
        <f t="shared" si="26"/>
        <v>2.4705100205875834E-2</v>
      </c>
      <c r="N184">
        <v>7200</v>
      </c>
      <c r="O184">
        <v>7404</v>
      </c>
      <c r="P184" s="12">
        <f t="shared" si="30"/>
        <v>1.2525100104375833E-2</v>
      </c>
      <c r="Q184" s="12">
        <f t="shared" si="31"/>
        <v>0.50698438783894828</v>
      </c>
      <c r="R184">
        <v>940</v>
      </c>
      <c r="S184">
        <v>900</v>
      </c>
      <c r="T184">
        <v>1646</v>
      </c>
      <c r="U184" s="30">
        <v>1646</v>
      </c>
      <c r="V184">
        <f t="shared" si="23"/>
        <v>1646000</v>
      </c>
      <c r="W184">
        <v>4525</v>
      </c>
      <c r="AA184" s="1">
        <f t="shared" si="33"/>
        <v>2176</v>
      </c>
    </row>
    <row r="185" spans="1:27">
      <c r="A185">
        <v>3</v>
      </c>
      <c r="B185" t="s">
        <v>253</v>
      </c>
      <c r="C185">
        <v>1968</v>
      </c>
      <c r="D185" s="1">
        <v>167708</v>
      </c>
      <c r="E185" s="12">
        <f t="shared" si="28"/>
        <v>7.4125689296827132E-3</v>
      </c>
      <c r="F185" s="1">
        <v>164029</v>
      </c>
      <c r="G185" s="11">
        <f t="shared" si="29"/>
        <v>4.0337883332313158E-3</v>
      </c>
      <c r="H185">
        <v>660955</v>
      </c>
      <c r="I185" s="12">
        <f t="shared" si="24"/>
        <v>0.24816969385207768</v>
      </c>
      <c r="J185" s="12">
        <f t="shared" si="25"/>
        <v>0.2537358821704957</v>
      </c>
      <c r="K185" s="1">
        <v>602337</v>
      </c>
      <c r="L185">
        <v>14158</v>
      </c>
      <c r="M185" s="12">
        <f t="shared" si="26"/>
        <v>2.3505114246675864E-2</v>
      </c>
      <c r="N185">
        <v>7953</v>
      </c>
      <c r="O185">
        <v>6205</v>
      </c>
      <c r="P185" s="12">
        <f t="shared" si="30"/>
        <v>1.0301542159953648E-2</v>
      </c>
      <c r="Q185" s="12">
        <f t="shared" si="31"/>
        <v>0.43826811696567314</v>
      </c>
      <c r="R185">
        <v>949</v>
      </c>
      <c r="S185">
        <v>1533</v>
      </c>
      <c r="T185">
        <v>1682</v>
      </c>
      <c r="U185" s="30">
        <v>1682</v>
      </c>
      <c r="V185">
        <f t="shared" si="23"/>
        <v>1682000</v>
      </c>
      <c r="W185">
        <v>5188</v>
      </c>
      <c r="AA185" s="1">
        <f t="shared" si="33"/>
        <v>2181</v>
      </c>
    </row>
    <row r="186" spans="1:27">
      <c r="A186">
        <v>3</v>
      </c>
      <c r="B186" t="s">
        <v>253</v>
      </c>
      <c r="C186">
        <v>1969</v>
      </c>
      <c r="D186" s="1">
        <v>160703</v>
      </c>
      <c r="E186" s="12">
        <f t="shared" si="28"/>
        <v>-4.1769027118563215E-2</v>
      </c>
      <c r="F186" s="1">
        <v>157129</v>
      </c>
      <c r="G186" s="11">
        <f t="shared" si="29"/>
        <v>-4.2065732279048217E-2</v>
      </c>
      <c r="H186">
        <v>767776</v>
      </c>
      <c r="I186" s="12">
        <f t="shared" si="24"/>
        <v>0.20465474305005626</v>
      </c>
      <c r="J186" s="12">
        <f t="shared" si="25"/>
        <v>0.20930974659275622</v>
      </c>
      <c r="K186" s="1">
        <v>693405</v>
      </c>
      <c r="L186">
        <v>14824</v>
      </c>
      <c r="M186" s="12">
        <f t="shared" si="26"/>
        <v>2.1378559427751458E-2</v>
      </c>
      <c r="N186">
        <v>8693</v>
      </c>
      <c r="O186">
        <v>6131</v>
      </c>
      <c r="P186" s="12">
        <f t="shared" si="30"/>
        <v>8.8418745177782105E-3</v>
      </c>
      <c r="Q186" s="12">
        <f t="shared" si="31"/>
        <v>0.41358607663248786</v>
      </c>
      <c r="R186">
        <v>1081</v>
      </c>
      <c r="S186">
        <v>1374</v>
      </c>
      <c r="T186">
        <v>1737</v>
      </c>
      <c r="U186" s="30">
        <v>1737</v>
      </c>
      <c r="V186">
        <f t="shared" si="23"/>
        <v>1737000</v>
      </c>
      <c r="W186">
        <v>6071</v>
      </c>
      <c r="AA186" s="1">
        <f t="shared" si="33"/>
        <v>2186</v>
      </c>
    </row>
    <row r="187" spans="1:27">
      <c r="A187">
        <v>3</v>
      </c>
      <c r="B187" t="s">
        <v>253</v>
      </c>
      <c r="C187">
        <v>1970</v>
      </c>
      <c r="D187" s="1">
        <v>189966</v>
      </c>
      <c r="E187" s="12">
        <f t="shared" si="28"/>
        <v>0.182093675911464</v>
      </c>
      <c r="F187" s="1">
        <v>187748</v>
      </c>
      <c r="G187" s="11">
        <f t="shared" si="29"/>
        <v>0.1948653654004035</v>
      </c>
      <c r="H187">
        <v>875902</v>
      </c>
      <c r="I187" s="12">
        <f t="shared" si="24"/>
        <v>0.21434818050421167</v>
      </c>
      <c r="J187" s="12">
        <f t="shared" si="25"/>
        <v>0.21688042726241064</v>
      </c>
      <c r="K187" s="1">
        <v>779322</v>
      </c>
      <c r="L187">
        <v>18302</v>
      </c>
      <c r="M187" s="12">
        <f t="shared" si="26"/>
        <v>2.3484516028034624E-2</v>
      </c>
      <c r="N187">
        <v>10617</v>
      </c>
      <c r="O187">
        <v>7685</v>
      </c>
      <c r="P187" s="12">
        <f t="shared" si="30"/>
        <v>9.8611357051385691E-3</v>
      </c>
      <c r="Q187" s="12">
        <f t="shared" si="31"/>
        <v>0.41989946453939458</v>
      </c>
      <c r="R187">
        <v>1453</v>
      </c>
      <c r="S187">
        <v>2135</v>
      </c>
      <c r="T187">
        <v>1775</v>
      </c>
      <c r="U187" s="30">
        <v>1775.3989999999999</v>
      </c>
      <c r="V187">
        <f t="shared" si="23"/>
        <v>1775399</v>
      </c>
      <c r="W187">
        <v>6873</v>
      </c>
      <c r="X187" s="16">
        <v>2192</v>
      </c>
      <c r="Z187" s="16">
        <v>2192</v>
      </c>
      <c r="AA187">
        <v>2192</v>
      </c>
    </row>
    <row r="188" spans="1:27">
      <c r="A188">
        <v>3</v>
      </c>
      <c r="B188" t="s">
        <v>253</v>
      </c>
      <c r="C188">
        <v>1971</v>
      </c>
      <c r="D188" s="1">
        <v>199505</v>
      </c>
      <c r="E188" s="12">
        <f t="shared" si="28"/>
        <v>5.0214248865586474E-2</v>
      </c>
      <c r="F188" s="1">
        <v>196576</v>
      </c>
      <c r="G188" s="11">
        <f t="shared" si="29"/>
        <v>4.7020474252721732E-2</v>
      </c>
      <c r="H188">
        <v>951180</v>
      </c>
      <c r="I188" s="12">
        <f t="shared" si="24"/>
        <v>0.20666540507580058</v>
      </c>
      <c r="J188" s="12">
        <f t="shared" si="25"/>
        <v>0.20974473811476271</v>
      </c>
      <c r="K188" s="1">
        <v>890867</v>
      </c>
      <c r="L188">
        <v>23655</v>
      </c>
      <c r="M188" s="12">
        <f t="shared" si="26"/>
        <v>2.6552785095867285E-2</v>
      </c>
      <c r="N188">
        <v>12994</v>
      </c>
      <c r="O188">
        <v>10661</v>
      </c>
      <c r="P188" s="12">
        <f t="shared" si="30"/>
        <v>1.1966993950836656E-2</v>
      </c>
      <c r="Q188" s="12">
        <f t="shared" si="31"/>
        <v>0.45068695835975481</v>
      </c>
      <c r="R188">
        <v>1594</v>
      </c>
      <c r="S188">
        <v>2140</v>
      </c>
      <c r="T188">
        <v>1896</v>
      </c>
      <c r="U188" s="30">
        <v>1895.8140000000001</v>
      </c>
      <c r="V188">
        <f t="shared" si="23"/>
        <v>1895814</v>
      </c>
      <c r="W188">
        <v>7832</v>
      </c>
      <c r="AA188" s="1">
        <f>(AA187+112)</f>
        <v>2304</v>
      </c>
    </row>
    <row r="189" spans="1:27">
      <c r="A189">
        <v>3</v>
      </c>
      <c r="B189" t="s">
        <v>253</v>
      </c>
      <c r="C189">
        <v>1972</v>
      </c>
      <c r="D189" s="1">
        <v>227313</v>
      </c>
      <c r="E189" s="12">
        <f t="shared" si="28"/>
        <v>0.13938497782010476</v>
      </c>
      <c r="F189" s="1">
        <v>221549</v>
      </c>
      <c r="G189" s="11">
        <f t="shared" si="29"/>
        <v>0.12703992349015139</v>
      </c>
      <c r="H189">
        <v>1075768</v>
      </c>
      <c r="I189" s="12">
        <f t="shared" si="24"/>
        <v>0.20594496211078969</v>
      </c>
      <c r="J189" s="12">
        <f t="shared" si="25"/>
        <v>0.21130299469774153</v>
      </c>
      <c r="K189" s="1">
        <v>1004855</v>
      </c>
      <c r="L189">
        <v>27301</v>
      </c>
      <c r="M189" s="12">
        <f t="shared" si="26"/>
        <v>2.7169094048395043E-2</v>
      </c>
      <c r="N189">
        <v>16084</v>
      </c>
      <c r="O189">
        <v>11217</v>
      </c>
      <c r="P189" s="12">
        <f t="shared" si="30"/>
        <v>1.1162804583745913E-2</v>
      </c>
      <c r="Q189" s="12">
        <f t="shared" si="31"/>
        <v>0.41086407091315336</v>
      </c>
      <c r="R189">
        <v>1684</v>
      </c>
      <c r="S189">
        <v>2655</v>
      </c>
      <c r="T189">
        <v>2008</v>
      </c>
      <c r="U189" s="30">
        <v>2008.2909999999999</v>
      </c>
      <c r="V189">
        <f t="shared" si="23"/>
        <v>2008291</v>
      </c>
      <c r="W189">
        <v>8986</v>
      </c>
      <c r="AA189" s="1">
        <f t="shared" ref="AA189:AA193" si="34">(AA188+112)</f>
        <v>2416</v>
      </c>
    </row>
    <row r="190" spans="1:27">
      <c r="A190">
        <v>3</v>
      </c>
      <c r="B190" t="s">
        <v>253</v>
      </c>
      <c r="C190">
        <v>1973</v>
      </c>
      <c r="D190" s="1">
        <v>244224</v>
      </c>
      <c r="E190" s="12">
        <f t="shared" si="28"/>
        <v>7.4395217167517916E-2</v>
      </c>
      <c r="F190" s="1">
        <v>240482</v>
      </c>
      <c r="G190" s="11">
        <f t="shared" si="29"/>
        <v>8.5457393172616442E-2</v>
      </c>
      <c r="H190">
        <v>1204886</v>
      </c>
      <c r="I190" s="12">
        <f t="shared" si="24"/>
        <v>0.1995890067608056</v>
      </c>
      <c r="J190" s="12">
        <f t="shared" si="25"/>
        <v>0.20269469476780375</v>
      </c>
      <c r="K190" s="1">
        <v>1088399</v>
      </c>
      <c r="L190">
        <v>32799</v>
      </c>
      <c r="M190" s="12">
        <f t="shared" si="26"/>
        <v>3.0135088326983028E-2</v>
      </c>
      <c r="N190">
        <v>19244</v>
      </c>
      <c r="O190">
        <v>13555</v>
      </c>
      <c r="P190" s="12">
        <f t="shared" si="30"/>
        <v>1.2454072449533672E-2</v>
      </c>
      <c r="Q190" s="12">
        <f t="shared" si="31"/>
        <v>0.41327479496326108</v>
      </c>
      <c r="R190">
        <v>2041</v>
      </c>
      <c r="S190">
        <v>3476</v>
      </c>
      <c r="T190">
        <v>2124</v>
      </c>
      <c r="U190" s="30">
        <v>2124.4380000000001</v>
      </c>
      <c r="V190">
        <f t="shared" si="23"/>
        <v>2124438</v>
      </c>
      <c r="W190">
        <v>10423</v>
      </c>
      <c r="AA190" s="1">
        <f t="shared" si="34"/>
        <v>2528</v>
      </c>
    </row>
    <row r="191" spans="1:27">
      <c r="A191">
        <v>3</v>
      </c>
      <c r="B191" t="s">
        <v>253</v>
      </c>
      <c r="C191">
        <v>1974</v>
      </c>
      <c r="D191" s="1">
        <v>262799</v>
      </c>
      <c r="E191" s="12">
        <f t="shared" si="28"/>
        <v>7.6057226153039836E-2</v>
      </c>
      <c r="F191" s="1">
        <v>260029</v>
      </c>
      <c r="G191" s="11">
        <f t="shared" si="29"/>
        <v>8.1282590796816392E-2</v>
      </c>
      <c r="H191">
        <v>1339553</v>
      </c>
      <c r="I191" s="12">
        <f t="shared" si="24"/>
        <v>0.19411624624035032</v>
      </c>
      <c r="J191" s="12">
        <f t="shared" si="25"/>
        <v>0.19618410021850571</v>
      </c>
      <c r="K191" s="1">
        <v>1237830</v>
      </c>
      <c r="L191">
        <v>41057</v>
      </c>
      <c r="M191" s="12">
        <f t="shared" si="26"/>
        <v>3.3168528796361375E-2</v>
      </c>
      <c r="N191">
        <v>24490</v>
      </c>
      <c r="O191">
        <v>16567</v>
      </c>
      <c r="P191" s="12">
        <f t="shared" si="30"/>
        <v>1.338390570595316E-2</v>
      </c>
      <c r="Q191" s="12">
        <f t="shared" si="31"/>
        <v>0.40351219036948632</v>
      </c>
      <c r="R191">
        <v>2367</v>
      </c>
      <c r="S191">
        <v>3590</v>
      </c>
      <c r="T191">
        <v>2223</v>
      </c>
      <c r="U191" s="30">
        <v>2223.1959999999999</v>
      </c>
      <c r="V191">
        <f t="shared" si="23"/>
        <v>2223196</v>
      </c>
      <c r="W191">
        <v>11791</v>
      </c>
      <c r="AA191" s="1">
        <f t="shared" si="34"/>
        <v>2640</v>
      </c>
    </row>
    <row r="192" spans="1:27">
      <c r="A192">
        <v>3</v>
      </c>
      <c r="B192" t="s">
        <v>253</v>
      </c>
      <c r="C192">
        <v>1975</v>
      </c>
      <c r="D192" s="1">
        <v>309395</v>
      </c>
      <c r="E192" s="12">
        <f t="shared" si="28"/>
        <v>0.17730661075574869</v>
      </c>
      <c r="F192" s="1">
        <v>302929</v>
      </c>
      <c r="G192" s="11">
        <f t="shared" si="29"/>
        <v>0.16498159820635391</v>
      </c>
      <c r="H192">
        <v>1622386</v>
      </c>
      <c r="I192" s="12">
        <f t="shared" si="24"/>
        <v>0.18671820392927455</v>
      </c>
      <c r="J192" s="12">
        <f t="shared" si="25"/>
        <v>0.19070369196972853</v>
      </c>
      <c r="K192" s="1">
        <v>1597045</v>
      </c>
      <c r="L192">
        <v>47972</v>
      </c>
      <c r="M192" s="12">
        <f t="shared" si="26"/>
        <v>3.0037976387640924E-2</v>
      </c>
      <c r="N192">
        <v>27777</v>
      </c>
      <c r="O192">
        <v>20195</v>
      </c>
      <c r="P192" s="12">
        <f t="shared" si="30"/>
        <v>1.2645229157600444E-2</v>
      </c>
      <c r="Q192" s="12">
        <f t="shared" si="31"/>
        <v>0.42097473526223628</v>
      </c>
      <c r="R192">
        <v>3227</v>
      </c>
      <c r="S192">
        <v>5425</v>
      </c>
      <c r="T192">
        <v>2285</v>
      </c>
      <c r="U192" s="30">
        <v>2284.8470000000002</v>
      </c>
      <c r="V192">
        <f t="shared" si="23"/>
        <v>2284847</v>
      </c>
      <c r="W192">
        <v>12654</v>
      </c>
      <c r="AA192" s="1">
        <f t="shared" si="34"/>
        <v>2752</v>
      </c>
    </row>
    <row r="193" spans="1:27">
      <c r="A193">
        <v>3</v>
      </c>
      <c r="B193" t="s">
        <v>253</v>
      </c>
      <c r="C193">
        <v>1976</v>
      </c>
      <c r="D193" s="1">
        <v>356036</v>
      </c>
      <c r="E193" s="12">
        <f t="shared" si="28"/>
        <v>0.15074904248614232</v>
      </c>
      <c r="F193" s="1">
        <v>352454</v>
      </c>
      <c r="G193" s="11">
        <f t="shared" si="29"/>
        <v>0.16348715375550046</v>
      </c>
      <c r="H193">
        <v>1864083</v>
      </c>
      <c r="I193" s="12">
        <f t="shared" si="24"/>
        <v>0.18907634477649332</v>
      </c>
      <c r="J193" s="12">
        <f t="shared" si="25"/>
        <v>0.19099793303195189</v>
      </c>
      <c r="K193" s="1">
        <v>1838885</v>
      </c>
      <c r="L193">
        <v>50705</v>
      </c>
      <c r="M193" s="12">
        <f t="shared" si="26"/>
        <v>2.7573774325202499E-2</v>
      </c>
      <c r="N193">
        <v>29166</v>
      </c>
      <c r="O193">
        <v>21539</v>
      </c>
      <c r="P193" s="12">
        <f t="shared" si="30"/>
        <v>1.1713076130372481E-2</v>
      </c>
      <c r="Q193" s="12">
        <f t="shared" si="31"/>
        <v>0.42479045459027709</v>
      </c>
      <c r="R193">
        <v>3572</v>
      </c>
      <c r="S193">
        <v>5395</v>
      </c>
      <c r="T193">
        <v>2346</v>
      </c>
      <c r="U193" s="30">
        <v>2346.1570000000002</v>
      </c>
      <c r="V193">
        <f t="shared" si="23"/>
        <v>2346157</v>
      </c>
      <c r="W193">
        <v>14231</v>
      </c>
      <c r="AA193" s="1">
        <f t="shared" si="34"/>
        <v>2864</v>
      </c>
    </row>
    <row r="194" spans="1:27">
      <c r="A194">
        <v>3</v>
      </c>
      <c r="B194" t="s">
        <v>253</v>
      </c>
      <c r="C194">
        <v>1977</v>
      </c>
      <c r="D194" s="1">
        <v>370650</v>
      </c>
      <c r="E194" s="12">
        <f t="shared" si="28"/>
        <v>4.1046411037086138E-2</v>
      </c>
      <c r="F194" s="1">
        <v>363640</v>
      </c>
      <c r="G194" s="11">
        <f t="shared" si="29"/>
        <v>3.1737474961271543E-2</v>
      </c>
      <c r="H194">
        <v>2107037</v>
      </c>
      <c r="I194" s="12">
        <f t="shared" si="24"/>
        <v>0.17258358538554378</v>
      </c>
      <c r="J194" s="12">
        <f t="shared" si="25"/>
        <v>0.17591053218334562</v>
      </c>
      <c r="K194" s="1">
        <v>1865660</v>
      </c>
      <c r="L194">
        <v>60725</v>
      </c>
      <c r="M194" s="12">
        <f t="shared" si="26"/>
        <v>3.2548803104531371E-2</v>
      </c>
      <c r="N194">
        <v>31536</v>
      </c>
      <c r="O194">
        <v>29189</v>
      </c>
      <c r="P194" s="12">
        <f t="shared" si="30"/>
        <v>1.5645401627306155E-2</v>
      </c>
      <c r="Q194" s="12">
        <f t="shared" si="31"/>
        <v>0.4806751749691231</v>
      </c>
      <c r="R194">
        <v>4084</v>
      </c>
      <c r="S194">
        <v>4471</v>
      </c>
      <c r="T194">
        <v>2425</v>
      </c>
      <c r="U194" s="30">
        <v>2425.1970000000001</v>
      </c>
      <c r="V194">
        <f t="shared" si="23"/>
        <v>2425197</v>
      </c>
      <c r="W194">
        <v>16055</v>
      </c>
      <c r="X194" s="16">
        <v>2982</v>
      </c>
      <c r="Z194" s="16">
        <v>2982</v>
      </c>
      <c r="AA194" s="16">
        <v>2982</v>
      </c>
    </row>
    <row r="195" spans="1:27">
      <c r="A195">
        <v>3</v>
      </c>
      <c r="B195" t="s">
        <v>253</v>
      </c>
      <c r="C195">
        <v>1978</v>
      </c>
      <c r="D195" s="1">
        <v>459221</v>
      </c>
      <c r="E195" s="12">
        <f t="shared" si="28"/>
        <v>0.23896128423040605</v>
      </c>
      <c r="F195" s="1">
        <v>446451</v>
      </c>
      <c r="G195" s="11">
        <f t="shared" si="29"/>
        <v>0.22772797272027279</v>
      </c>
      <c r="H195">
        <v>2423113</v>
      </c>
      <c r="I195" s="12">
        <f t="shared" ref="I195:I225" si="35">(F195/H195)</f>
        <v>0.1842468758163569</v>
      </c>
      <c r="J195" s="12">
        <f t="shared" si="25"/>
        <v>0.18951695608087613</v>
      </c>
      <c r="K195" s="1">
        <v>2067348</v>
      </c>
      <c r="L195">
        <v>74071</v>
      </c>
      <c r="M195" s="12">
        <f t="shared" si="26"/>
        <v>3.5828994441187451E-2</v>
      </c>
      <c r="N195">
        <v>36119</v>
      </c>
      <c r="O195">
        <v>37952</v>
      </c>
      <c r="P195" s="12">
        <f t="shared" si="30"/>
        <v>1.8357818809411865E-2</v>
      </c>
      <c r="Q195" s="12">
        <f t="shared" si="31"/>
        <v>0.51237326349043488</v>
      </c>
      <c r="R195">
        <v>4754</v>
      </c>
      <c r="S195">
        <v>5507</v>
      </c>
      <c r="T195">
        <v>2515</v>
      </c>
      <c r="U195" s="30">
        <v>2515.3159999999998</v>
      </c>
      <c r="V195">
        <f t="shared" si="23"/>
        <v>2515316</v>
      </c>
      <c r="W195">
        <v>18963</v>
      </c>
      <c r="X195" s="16">
        <v>3212</v>
      </c>
      <c r="Z195" s="16">
        <v>3212</v>
      </c>
      <c r="AA195" s="16">
        <v>3212</v>
      </c>
    </row>
    <row r="196" spans="1:27">
      <c r="A196">
        <v>3</v>
      </c>
      <c r="B196" t="s">
        <v>253</v>
      </c>
      <c r="C196">
        <v>1979</v>
      </c>
      <c r="D196" s="1">
        <v>489639</v>
      </c>
      <c r="E196" s="12">
        <f t="shared" si="28"/>
        <v>6.6238260009886307E-2</v>
      </c>
      <c r="F196" s="1">
        <v>479310</v>
      </c>
      <c r="G196" s="11">
        <f t="shared" si="29"/>
        <v>7.360046231277341E-2</v>
      </c>
      <c r="H196">
        <v>2817319</v>
      </c>
      <c r="I196" s="12">
        <f t="shared" si="35"/>
        <v>0.17012982910348456</v>
      </c>
      <c r="J196" s="12">
        <f t="shared" si="25"/>
        <v>0.17379608060003146</v>
      </c>
      <c r="K196" s="1">
        <v>2287936</v>
      </c>
      <c r="L196">
        <v>94305</v>
      </c>
      <c r="M196" s="12">
        <f t="shared" si="26"/>
        <v>4.1218373241209541E-2</v>
      </c>
      <c r="N196">
        <v>45172</v>
      </c>
      <c r="O196">
        <v>49133</v>
      </c>
      <c r="P196" s="12">
        <f t="shared" si="30"/>
        <v>2.1474813980810654E-2</v>
      </c>
      <c r="Q196" s="12">
        <f t="shared" si="31"/>
        <v>0.52100100736970467</v>
      </c>
      <c r="R196">
        <v>5409</v>
      </c>
      <c r="S196">
        <v>5053</v>
      </c>
      <c r="T196">
        <v>2636</v>
      </c>
      <c r="U196" s="30">
        <v>2635.5709999999999</v>
      </c>
      <c r="V196">
        <f t="shared" si="23"/>
        <v>2635571</v>
      </c>
      <c r="W196">
        <v>22451</v>
      </c>
      <c r="X196" s="16">
        <v>3353</v>
      </c>
      <c r="Z196" s="16">
        <v>3353</v>
      </c>
      <c r="AA196" s="16">
        <v>3353</v>
      </c>
    </row>
    <row r="197" spans="1:27">
      <c r="A197">
        <v>3</v>
      </c>
      <c r="B197" t="s">
        <v>253</v>
      </c>
      <c r="C197">
        <v>1980</v>
      </c>
      <c r="D197" s="1">
        <v>557616</v>
      </c>
      <c r="E197" s="12">
        <f t="shared" si="28"/>
        <v>0.13883085293450889</v>
      </c>
      <c r="F197" s="1">
        <v>541257</v>
      </c>
      <c r="G197" s="11">
        <f t="shared" si="29"/>
        <v>0.12924203542592477</v>
      </c>
      <c r="H197">
        <v>3187079</v>
      </c>
      <c r="I197" s="12">
        <f t="shared" si="35"/>
        <v>0.16982854833532524</v>
      </c>
      <c r="J197" s="12">
        <f t="shared" si="25"/>
        <v>0.17496146157657216</v>
      </c>
      <c r="K197" s="1">
        <v>2637286</v>
      </c>
      <c r="L197">
        <v>109816</v>
      </c>
      <c r="M197" s="12">
        <f t="shared" si="26"/>
        <v>4.1639776649176466E-2</v>
      </c>
      <c r="N197">
        <v>45347</v>
      </c>
      <c r="O197">
        <v>64469</v>
      </c>
      <c r="P197" s="12">
        <f t="shared" si="30"/>
        <v>2.4445206170282632E-2</v>
      </c>
      <c r="Q197" s="12">
        <f t="shared" si="31"/>
        <v>0.58706381583740075</v>
      </c>
      <c r="R197">
        <v>6120</v>
      </c>
      <c r="S197">
        <v>6280</v>
      </c>
      <c r="T197">
        <v>2718</v>
      </c>
      <c r="U197" s="30">
        <v>2737.7739999999999</v>
      </c>
      <c r="V197">
        <f t="shared" si="23"/>
        <v>2737774</v>
      </c>
      <c r="W197">
        <v>25964</v>
      </c>
      <c r="X197" s="16">
        <v>3612</v>
      </c>
      <c r="Y197">
        <v>3703</v>
      </c>
      <c r="Z197" s="1">
        <f>(Y197+X197)/2</f>
        <v>3657.5</v>
      </c>
      <c r="AA197" s="1">
        <v>3658</v>
      </c>
    </row>
    <row r="198" spans="1:27">
      <c r="A198">
        <v>3</v>
      </c>
      <c r="B198" t="s">
        <v>253</v>
      </c>
      <c r="C198">
        <v>1981</v>
      </c>
      <c r="D198" s="1">
        <v>579698</v>
      </c>
      <c r="E198" s="12">
        <f t="shared" si="28"/>
        <v>3.9600728816963644E-2</v>
      </c>
      <c r="F198" s="1">
        <v>558857</v>
      </c>
      <c r="G198" s="11">
        <f t="shared" si="29"/>
        <v>3.2516900474266384E-2</v>
      </c>
      <c r="H198">
        <v>3404704</v>
      </c>
      <c r="I198" s="12">
        <f t="shared" si="35"/>
        <v>0.16414260975403441</v>
      </c>
      <c r="J198" s="12">
        <f t="shared" si="25"/>
        <v>0.17026384672500164</v>
      </c>
      <c r="K198" s="1">
        <v>3075580</v>
      </c>
      <c r="L198">
        <v>148796</v>
      </c>
      <c r="M198" s="12">
        <f t="shared" si="26"/>
        <v>4.8379817790465539E-2</v>
      </c>
      <c r="N198">
        <v>60401</v>
      </c>
      <c r="O198">
        <v>88395</v>
      </c>
      <c r="P198" s="12">
        <f t="shared" si="30"/>
        <v>2.8740920411759734E-2</v>
      </c>
      <c r="Q198" s="12">
        <f t="shared" si="31"/>
        <v>0.59406838893518643</v>
      </c>
      <c r="R198">
        <v>6411</v>
      </c>
      <c r="S198">
        <v>6158</v>
      </c>
      <c r="T198">
        <v>2810</v>
      </c>
      <c r="U198" s="30">
        <v>2810.107</v>
      </c>
      <c r="V198">
        <f t="shared" si="23"/>
        <v>2810107</v>
      </c>
      <c r="W198">
        <v>29737</v>
      </c>
      <c r="X198" s="16">
        <v>4807</v>
      </c>
      <c r="Z198" s="16">
        <v>4807</v>
      </c>
      <c r="AA198" s="16">
        <v>4807</v>
      </c>
    </row>
    <row r="199" spans="1:27">
      <c r="A199">
        <v>3</v>
      </c>
      <c r="B199" t="s">
        <v>253</v>
      </c>
      <c r="C199">
        <v>1982</v>
      </c>
      <c r="D199" s="1">
        <v>524000</v>
      </c>
      <c r="E199" s="12">
        <f t="shared" si="28"/>
        <v>-9.6081062898267719E-2</v>
      </c>
      <c r="F199" s="1">
        <v>509422</v>
      </c>
      <c r="G199" s="11">
        <f t="shared" si="29"/>
        <v>-8.8457333450238609E-2</v>
      </c>
      <c r="H199">
        <v>3502573</v>
      </c>
      <c r="I199" s="12">
        <f t="shared" si="35"/>
        <v>0.14544222204647841</v>
      </c>
      <c r="J199" s="12">
        <f t="shared" si="25"/>
        <v>0.14960430517793633</v>
      </c>
      <c r="K199" s="1">
        <v>3245103</v>
      </c>
      <c r="L199">
        <v>175594</v>
      </c>
      <c r="M199" s="12">
        <f t="shared" si="26"/>
        <v>5.4110455045648785E-2</v>
      </c>
      <c r="N199">
        <v>65178</v>
      </c>
      <c r="O199">
        <v>110416</v>
      </c>
      <c r="P199" s="12">
        <f t="shared" si="30"/>
        <v>3.4025422305547774E-2</v>
      </c>
      <c r="Q199" s="12">
        <f t="shared" si="31"/>
        <v>0.62881419638484226</v>
      </c>
      <c r="R199">
        <v>6490</v>
      </c>
      <c r="S199">
        <v>8074</v>
      </c>
      <c r="T199">
        <v>2890</v>
      </c>
      <c r="U199" s="30">
        <v>2889.8609999999999</v>
      </c>
      <c r="V199">
        <f t="shared" si="23"/>
        <v>2889861</v>
      </c>
      <c r="W199">
        <v>31447</v>
      </c>
      <c r="X199" s="16">
        <v>5834</v>
      </c>
      <c r="Z199" s="16">
        <v>5834</v>
      </c>
      <c r="AA199" s="16">
        <v>5834</v>
      </c>
    </row>
    <row r="200" spans="1:27">
      <c r="A200">
        <v>3</v>
      </c>
      <c r="B200" t="s">
        <v>253</v>
      </c>
      <c r="C200">
        <v>1983</v>
      </c>
      <c r="D200" s="1">
        <v>570771</v>
      </c>
      <c r="E200" s="12">
        <f t="shared" si="28"/>
        <v>8.9257633587786253E-2</v>
      </c>
      <c r="F200" s="1">
        <v>492349</v>
      </c>
      <c r="G200" s="11">
        <f t="shared" si="29"/>
        <v>-3.3514453635689077E-2</v>
      </c>
      <c r="H200">
        <v>3969222</v>
      </c>
      <c r="I200" s="12">
        <f t="shared" si="35"/>
        <v>0.12404168877427364</v>
      </c>
      <c r="J200" s="12">
        <f t="shared" si="25"/>
        <v>0.143799213044773</v>
      </c>
      <c r="K200" s="1">
        <v>3589487</v>
      </c>
      <c r="L200">
        <v>168618</v>
      </c>
      <c r="M200" s="12">
        <f t="shared" si="26"/>
        <v>4.6975514885553286E-2</v>
      </c>
      <c r="N200">
        <v>62793</v>
      </c>
      <c r="O200">
        <v>105825</v>
      </c>
      <c r="P200" s="12">
        <f t="shared" si="30"/>
        <v>2.9481928754721776E-2</v>
      </c>
      <c r="Q200" s="12">
        <f t="shared" si="31"/>
        <v>0.62760203536988934</v>
      </c>
      <c r="R200">
        <v>18805</v>
      </c>
      <c r="S200">
        <v>8668</v>
      </c>
      <c r="T200">
        <v>2969</v>
      </c>
      <c r="U200" s="30">
        <v>2968.9250000000002</v>
      </c>
      <c r="V200">
        <f t="shared" si="23"/>
        <v>2968925</v>
      </c>
      <c r="W200">
        <v>34529</v>
      </c>
      <c r="X200" s="16">
        <v>6889</v>
      </c>
      <c r="Z200" s="16">
        <v>6889</v>
      </c>
      <c r="AA200" s="16">
        <v>6889</v>
      </c>
    </row>
    <row r="201" spans="1:27">
      <c r="A201">
        <v>3</v>
      </c>
      <c r="B201" t="s">
        <v>253</v>
      </c>
      <c r="C201">
        <v>1984</v>
      </c>
      <c r="D201" s="1">
        <v>681504</v>
      </c>
      <c r="E201" s="12">
        <f t="shared" si="28"/>
        <v>0.19400600240727017</v>
      </c>
      <c r="F201" s="1">
        <v>599684</v>
      </c>
      <c r="G201" s="11">
        <f t="shared" si="29"/>
        <v>0.21800592669021365</v>
      </c>
      <c r="H201">
        <v>4551986</v>
      </c>
      <c r="I201" s="12">
        <f t="shared" si="35"/>
        <v>0.13174117846583885</v>
      </c>
      <c r="J201" s="12">
        <f t="shared" si="25"/>
        <v>0.1497157504438722</v>
      </c>
      <c r="K201" s="1">
        <v>4045615</v>
      </c>
      <c r="L201">
        <v>184422</v>
      </c>
      <c r="M201" s="12">
        <f t="shared" si="26"/>
        <v>4.5585652614003061E-2</v>
      </c>
      <c r="N201">
        <v>67021</v>
      </c>
      <c r="O201">
        <v>117401</v>
      </c>
      <c r="P201" s="12">
        <f t="shared" si="30"/>
        <v>2.9019320919069166E-2</v>
      </c>
      <c r="Q201" s="12">
        <f t="shared" si="31"/>
        <v>0.63658891021678543</v>
      </c>
      <c r="R201">
        <v>22603</v>
      </c>
      <c r="S201">
        <v>8805</v>
      </c>
      <c r="T201">
        <v>3067</v>
      </c>
      <c r="U201" s="30">
        <v>3067.1350000000002</v>
      </c>
      <c r="V201">
        <f t="shared" si="23"/>
        <v>3067135</v>
      </c>
      <c r="W201">
        <v>39268</v>
      </c>
      <c r="X201" s="16">
        <v>7845</v>
      </c>
      <c r="Z201" s="16">
        <v>7845</v>
      </c>
      <c r="AA201" s="16">
        <v>7845</v>
      </c>
    </row>
    <row r="202" spans="1:27">
      <c r="A202">
        <v>3</v>
      </c>
      <c r="B202" t="s">
        <v>253</v>
      </c>
      <c r="C202">
        <v>1985</v>
      </c>
      <c r="D202" s="1">
        <v>775858</v>
      </c>
      <c r="E202" s="12">
        <f t="shared" si="28"/>
        <v>0.13844966427196317</v>
      </c>
      <c r="F202" s="1">
        <v>695007</v>
      </c>
      <c r="G202" s="11">
        <f t="shared" si="29"/>
        <v>0.15895538316846872</v>
      </c>
      <c r="H202">
        <v>5330494</v>
      </c>
      <c r="I202" s="12">
        <f t="shared" si="35"/>
        <v>0.13038322526955287</v>
      </c>
      <c r="J202" s="12">
        <f t="shared" si="25"/>
        <v>0.14555086264049824</v>
      </c>
      <c r="K202" s="1">
        <v>4598782</v>
      </c>
      <c r="L202">
        <v>210613</v>
      </c>
      <c r="M202" s="12">
        <f t="shared" si="26"/>
        <v>4.5797561180329925E-2</v>
      </c>
      <c r="N202">
        <v>69202</v>
      </c>
      <c r="O202">
        <v>141411</v>
      </c>
      <c r="P202" s="12">
        <f t="shared" si="30"/>
        <v>3.0749663715305488E-2</v>
      </c>
      <c r="Q202" s="12">
        <f t="shared" si="31"/>
        <v>0.67142579043079009</v>
      </c>
      <c r="R202">
        <v>26696</v>
      </c>
      <c r="S202">
        <v>9186</v>
      </c>
      <c r="T202">
        <v>3184</v>
      </c>
      <c r="U202" s="30">
        <v>3183.538</v>
      </c>
      <c r="V202">
        <f t="shared" si="23"/>
        <v>3183538</v>
      </c>
      <c r="W202">
        <v>43410</v>
      </c>
      <c r="X202" s="16">
        <v>8531</v>
      </c>
      <c r="Z202" s="16">
        <v>8531</v>
      </c>
      <c r="AA202" s="16">
        <v>8531</v>
      </c>
    </row>
    <row r="203" spans="1:27">
      <c r="A203">
        <v>3</v>
      </c>
      <c r="B203" t="s">
        <v>253</v>
      </c>
      <c r="C203">
        <v>1986</v>
      </c>
      <c r="D203" s="1">
        <v>806831</v>
      </c>
      <c r="E203" s="12">
        <f t="shared" si="28"/>
        <v>3.9920964918838238E-2</v>
      </c>
      <c r="F203" s="1">
        <v>733331</v>
      </c>
      <c r="G203" s="11">
        <f t="shared" si="29"/>
        <v>5.5141890657216405E-2</v>
      </c>
      <c r="H203">
        <v>6037995</v>
      </c>
      <c r="I203" s="12">
        <f t="shared" si="35"/>
        <v>0.1214527338959373</v>
      </c>
      <c r="J203" s="12">
        <f t="shared" si="25"/>
        <v>0.13362564891160061</v>
      </c>
      <c r="K203" s="1">
        <v>5074152</v>
      </c>
      <c r="L203">
        <v>295948</v>
      </c>
      <c r="M203" s="12">
        <f t="shared" si="26"/>
        <v>5.8324622518205999E-2</v>
      </c>
      <c r="N203">
        <v>71192</v>
      </c>
      <c r="O203">
        <v>224756</v>
      </c>
      <c r="P203" s="12">
        <f t="shared" si="30"/>
        <v>4.4294297845236009E-2</v>
      </c>
      <c r="Q203" s="12">
        <f t="shared" si="31"/>
        <v>0.75944422668847233</v>
      </c>
      <c r="R203">
        <v>27108</v>
      </c>
      <c r="S203">
        <v>10171</v>
      </c>
      <c r="T203">
        <v>3308</v>
      </c>
      <c r="U203" s="30">
        <v>3308.2620000000002</v>
      </c>
      <c r="V203">
        <f t="shared" si="23"/>
        <v>3308262</v>
      </c>
      <c r="W203">
        <v>47424</v>
      </c>
      <c r="X203" s="16">
        <v>9434</v>
      </c>
      <c r="Z203" s="16">
        <v>9434</v>
      </c>
      <c r="AA203" s="16">
        <v>9434</v>
      </c>
    </row>
    <row r="204" spans="1:27">
      <c r="A204">
        <v>3</v>
      </c>
      <c r="B204" t="s">
        <v>253</v>
      </c>
      <c r="C204">
        <v>1987</v>
      </c>
      <c r="D204" s="1">
        <v>1000081</v>
      </c>
      <c r="E204" s="12">
        <f t="shared" si="28"/>
        <v>0.23951732147128704</v>
      </c>
      <c r="F204" s="1">
        <v>912915</v>
      </c>
      <c r="G204" s="11">
        <f t="shared" si="29"/>
        <v>0.24488805191652882</v>
      </c>
      <c r="H204">
        <v>6673432</v>
      </c>
      <c r="I204" s="12">
        <f t="shared" si="35"/>
        <v>0.13679842695632471</v>
      </c>
      <c r="J204" s="12">
        <f t="shared" si="25"/>
        <v>0.14986007199893547</v>
      </c>
      <c r="K204" s="1">
        <v>5904421</v>
      </c>
      <c r="L204">
        <v>332144</v>
      </c>
      <c r="M204" s="12">
        <f t="shared" si="26"/>
        <v>5.6253441277307289E-2</v>
      </c>
      <c r="N204">
        <v>82455</v>
      </c>
      <c r="O204">
        <v>249689</v>
      </c>
      <c r="P204" s="12">
        <f t="shared" si="30"/>
        <v>4.2288481800332324E-2</v>
      </c>
      <c r="Q204" s="12">
        <f t="shared" si="31"/>
        <v>0.75174924129293319</v>
      </c>
      <c r="R204">
        <v>39220</v>
      </c>
      <c r="S204">
        <v>10456</v>
      </c>
      <c r="T204">
        <v>3437</v>
      </c>
      <c r="U204" s="30">
        <v>3437.1030000000001</v>
      </c>
      <c r="V204">
        <f t="shared" si="23"/>
        <v>3437103</v>
      </c>
      <c r="W204">
        <v>51201</v>
      </c>
      <c r="X204" s="16">
        <v>10948</v>
      </c>
      <c r="Z204" s="16">
        <v>10948</v>
      </c>
      <c r="AA204" s="16">
        <v>10948</v>
      </c>
    </row>
    <row r="205" spans="1:27">
      <c r="A205">
        <v>3</v>
      </c>
      <c r="B205" t="s">
        <v>253</v>
      </c>
      <c r="C205">
        <v>1988</v>
      </c>
      <c r="D205" s="1">
        <v>1021965</v>
      </c>
      <c r="E205" s="12">
        <f t="shared" si="28"/>
        <v>2.1882227539569296E-2</v>
      </c>
      <c r="F205" s="1">
        <v>943029</v>
      </c>
      <c r="G205" s="11">
        <f t="shared" si="29"/>
        <v>3.2986641691723766E-2</v>
      </c>
      <c r="H205">
        <v>6868489</v>
      </c>
      <c r="I205" s="12">
        <f t="shared" si="35"/>
        <v>0.13729788312975386</v>
      </c>
      <c r="J205" s="12">
        <f t="shared" si="25"/>
        <v>0.14879036713897337</v>
      </c>
      <c r="K205" s="1">
        <v>6319404</v>
      </c>
      <c r="L205">
        <v>347501</v>
      </c>
      <c r="M205" s="12">
        <f t="shared" si="26"/>
        <v>5.4989521163704681E-2</v>
      </c>
      <c r="N205">
        <v>92077</v>
      </c>
      <c r="O205">
        <v>255424</v>
      </c>
      <c r="P205" s="12">
        <f t="shared" si="30"/>
        <v>4.0419001538752705E-2</v>
      </c>
      <c r="Q205" s="12">
        <f t="shared" si="31"/>
        <v>0.73503097832811992</v>
      </c>
      <c r="R205">
        <v>39243</v>
      </c>
      <c r="S205">
        <v>13171</v>
      </c>
      <c r="T205">
        <v>3535</v>
      </c>
      <c r="U205" s="30">
        <v>3535.183</v>
      </c>
      <c r="V205">
        <f t="shared" si="23"/>
        <v>3535183</v>
      </c>
      <c r="W205">
        <v>55088</v>
      </c>
      <c r="X205" s="16">
        <v>12095</v>
      </c>
      <c r="Z205" s="16">
        <v>12095</v>
      </c>
      <c r="AA205" s="16">
        <v>12095</v>
      </c>
    </row>
    <row r="206" spans="1:27">
      <c r="A206">
        <v>3</v>
      </c>
      <c r="B206" t="s">
        <v>253</v>
      </c>
      <c r="C206">
        <v>1989</v>
      </c>
      <c r="D206" s="1">
        <v>1192246</v>
      </c>
      <c r="E206" s="12">
        <f t="shared" si="28"/>
        <v>0.16662116608690122</v>
      </c>
      <c r="F206" s="1">
        <v>1033516</v>
      </c>
      <c r="G206" s="11">
        <f t="shared" si="29"/>
        <v>9.5953570887003473E-2</v>
      </c>
      <c r="H206">
        <v>7577644</v>
      </c>
      <c r="I206" s="12">
        <f t="shared" si="35"/>
        <v>0.13639014976158817</v>
      </c>
      <c r="J206" s="12">
        <f t="shared" si="25"/>
        <v>0.15733729375515662</v>
      </c>
      <c r="K206" s="1">
        <v>7157299</v>
      </c>
      <c r="L206">
        <v>384324</v>
      </c>
      <c r="M206" s="12">
        <f t="shared" si="26"/>
        <v>5.3696792602907883E-2</v>
      </c>
      <c r="N206">
        <v>104275</v>
      </c>
      <c r="O206">
        <v>280049</v>
      </c>
      <c r="P206" s="12">
        <f t="shared" si="30"/>
        <v>3.9127749169065036E-2</v>
      </c>
      <c r="Q206" s="12">
        <f t="shared" si="31"/>
        <v>0.72867944754946345</v>
      </c>
      <c r="R206">
        <v>48487</v>
      </c>
      <c r="S206">
        <v>11456</v>
      </c>
      <c r="T206">
        <v>3622</v>
      </c>
      <c r="U206" s="30">
        <v>3622.1849999999999</v>
      </c>
      <c r="V206">
        <f t="shared" si="23"/>
        <v>3622185</v>
      </c>
      <c r="W206">
        <v>58971</v>
      </c>
      <c r="X206" s="16">
        <v>13251</v>
      </c>
      <c r="Z206" s="16">
        <v>13251</v>
      </c>
      <c r="AA206" s="16">
        <v>13251</v>
      </c>
    </row>
    <row r="207" spans="1:27">
      <c r="A207">
        <v>3</v>
      </c>
      <c r="B207" t="s">
        <v>253</v>
      </c>
      <c r="C207">
        <v>1990</v>
      </c>
      <c r="D207" s="1">
        <v>1539663</v>
      </c>
      <c r="E207" s="12">
        <f t="shared" si="28"/>
        <v>0.29139707744878152</v>
      </c>
      <c r="F207" s="1">
        <v>1292634</v>
      </c>
      <c r="G207" s="11">
        <f t="shared" si="29"/>
        <v>0.25071503489060643</v>
      </c>
      <c r="H207">
        <v>8618863</v>
      </c>
      <c r="I207" s="12">
        <f t="shared" si="35"/>
        <v>0.14997732299492403</v>
      </c>
      <c r="J207" s="12">
        <f t="shared" si="25"/>
        <v>0.17863876012416022</v>
      </c>
      <c r="K207" s="1">
        <v>8264809</v>
      </c>
      <c r="L207">
        <v>437758</v>
      </c>
      <c r="M207" s="12">
        <f t="shared" si="26"/>
        <v>5.2966499286311398E-2</v>
      </c>
      <c r="N207">
        <v>113663</v>
      </c>
      <c r="O207">
        <v>324095</v>
      </c>
      <c r="P207" s="12">
        <f t="shared" si="30"/>
        <v>3.9213852370938031E-2</v>
      </c>
      <c r="Q207" s="12">
        <f t="shared" si="31"/>
        <v>0.7403519752922848</v>
      </c>
      <c r="R207">
        <v>52189</v>
      </c>
      <c r="S207">
        <v>15100</v>
      </c>
      <c r="T207">
        <v>3665</v>
      </c>
      <c r="U207" s="30">
        <v>3679.056</v>
      </c>
      <c r="V207">
        <f t="shared" si="23"/>
        <v>3679056</v>
      </c>
      <c r="W207">
        <v>61916</v>
      </c>
      <c r="X207" s="16">
        <v>14261</v>
      </c>
      <c r="Z207" s="16">
        <v>14261</v>
      </c>
      <c r="AA207" s="16">
        <v>14261</v>
      </c>
    </row>
    <row r="208" spans="1:27">
      <c r="A208">
        <v>3</v>
      </c>
      <c r="B208" t="s">
        <v>253</v>
      </c>
      <c r="C208">
        <v>1991</v>
      </c>
      <c r="D208" s="1">
        <v>1789506</v>
      </c>
      <c r="E208" s="12">
        <f t="shared" si="28"/>
        <v>0.16227122428739277</v>
      </c>
      <c r="F208" s="1">
        <v>1488711</v>
      </c>
      <c r="G208" s="11">
        <f t="shared" si="29"/>
        <v>0.15168794879292979</v>
      </c>
      <c r="H208">
        <v>9016008</v>
      </c>
      <c r="I208" s="12">
        <f t="shared" si="35"/>
        <v>0.16511864230821446</v>
      </c>
      <c r="J208" s="12">
        <f t="shared" si="25"/>
        <v>0.19848096851733052</v>
      </c>
      <c r="K208" s="1">
        <v>8041370</v>
      </c>
      <c r="L208">
        <v>462310</v>
      </c>
      <c r="M208" s="12">
        <f t="shared" si="26"/>
        <v>5.7491447352876437E-2</v>
      </c>
      <c r="N208">
        <v>114981</v>
      </c>
      <c r="O208">
        <v>347329</v>
      </c>
      <c r="P208" s="12">
        <f t="shared" si="30"/>
        <v>4.3192764417008547E-2</v>
      </c>
      <c r="Q208" s="12">
        <f t="shared" si="31"/>
        <v>0.75129025978239705</v>
      </c>
      <c r="R208">
        <v>73538</v>
      </c>
      <c r="S208">
        <v>16431</v>
      </c>
      <c r="T208">
        <v>3762</v>
      </c>
      <c r="U208" s="30">
        <v>3762.3939999999998</v>
      </c>
      <c r="V208">
        <f t="shared" si="23"/>
        <v>3762394</v>
      </c>
      <c r="W208">
        <v>65364</v>
      </c>
      <c r="X208" s="16">
        <v>15415</v>
      </c>
      <c r="Z208" s="16">
        <v>15415</v>
      </c>
      <c r="AA208" s="16">
        <v>15415</v>
      </c>
    </row>
    <row r="209" spans="1:27">
      <c r="A209">
        <v>3</v>
      </c>
      <c r="B209" t="s">
        <v>253</v>
      </c>
      <c r="C209">
        <v>1992</v>
      </c>
      <c r="D209" s="1">
        <v>2110356</v>
      </c>
      <c r="E209" s="12">
        <f t="shared" si="28"/>
        <v>0.17929529154973495</v>
      </c>
      <c r="F209" s="1">
        <v>1851938</v>
      </c>
      <c r="G209" s="11">
        <f t="shared" si="29"/>
        <v>0.24398758388968711</v>
      </c>
      <c r="H209">
        <v>9551394</v>
      </c>
      <c r="I209" s="12">
        <f t="shared" si="35"/>
        <v>0.19389190729646374</v>
      </c>
      <c r="J209" s="12">
        <f t="shared" si="25"/>
        <v>0.22094743447919749</v>
      </c>
      <c r="K209" s="1">
        <v>9095781</v>
      </c>
      <c r="L209">
        <v>455042</v>
      </c>
      <c r="M209" s="12">
        <f t="shared" si="26"/>
        <v>5.0027809596559107E-2</v>
      </c>
      <c r="N209">
        <v>111084</v>
      </c>
      <c r="O209">
        <v>343958</v>
      </c>
      <c r="P209" s="12">
        <f t="shared" si="30"/>
        <v>3.781511450198724E-2</v>
      </c>
      <c r="Q209" s="12">
        <f t="shared" si="31"/>
        <v>0.75588187464014311</v>
      </c>
      <c r="R209">
        <v>72457</v>
      </c>
      <c r="S209">
        <v>17897</v>
      </c>
      <c r="T209">
        <v>3867</v>
      </c>
      <c r="U209" s="30">
        <v>3867.3330000000001</v>
      </c>
      <c r="V209">
        <f t="shared" si="23"/>
        <v>3867333</v>
      </c>
      <c r="W209">
        <v>69550</v>
      </c>
      <c r="X209" s="16">
        <v>16477</v>
      </c>
      <c r="Z209" s="16">
        <v>16477</v>
      </c>
      <c r="AA209" s="16">
        <v>16477</v>
      </c>
    </row>
    <row r="210" spans="1:27">
      <c r="A210">
        <v>3</v>
      </c>
      <c r="B210" t="s">
        <v>253</v>
      </c>
      <c r="C210">
        <v>1993</v>
      </c>
      <c r="D210" s="1">
        <v>2425897</v>
      </c>
      <c r="E210" s="12">
        <f t="shared" si="28"/>
        <v>0.14952027051360056</v>
      </c>
      <c r="F210" s="1">
        <v>2140957</v>
      </c>
      <c r="G210" s="11">
        <f t="shared" si="29"/>
        <v>0.15606299994924236</v>
      </c>
      <c r="H210">
        <v>10843407</v>
      </c>
      <c r="I210" s="12">
        <f t="shared" si="35"/>
        <v>0.19744320212272767</v>
      </c>
      <c r="J210" s="12">
        <f t="shared" si="25"/>
        <v>0.22372092092457657</v>
      </c>
      <c r="K210" s="1">
        <v>9782725</v>
      </c>
      <c r="L210">
        <v>444656</v>
      </c>
      <c r="M210" s="12">
        <f t="shared" si="26"/>
        <v>4.5453184056589546E-2</v>
      </c>
      <c r="N210">
        <v>99278</v>
      </c>
      <c r="O210">
        <v>345378</v>
      </c>
      <c r="P210" s="12">
        <f t="shared" si="30"/>
        <v>3.5304886930788711E-2</v>
      </c>
      <c r="Q210" s="12">
        <f t="shared" si="31"/>
        <v>0.7767307761505523</v>
      </c>
      <c r="R210">
        <v>72853</v>
      </c>
      <c r="S210">
        <v>15668</v>
      </c>
      <c r="T210">
        <v>3993</v>
      </c>
      <c r="U210" s="30">
        <v>3993.39</v>
      </c>
      <c r="V210">
        <f t="shared" si="23"/>
        <v>3993390</v>
      </c>
      <c r="W210">
        <v>74686</v>
      </c>
      <c r="X210" s="16">
        <v>17811</v>
      </c>
      <c r="Z210" s="16">
        <v>17811</v>
      </c>
      <c r="AA210" s="16">
        <v>17811</v>
      </c>
    </row>
    <row r="211" spans="1:27">
      <c r="A211">
        <v>3</v>
      </c>
      <c r="B211" t="s">
        <v>253</v>
      </c>
      <c r="C211">
        <v>1994</v>
      </c>
      <c r="D211" s="1">
        <v>2829890</v>
      </c>
      <c r="E211" s="12">
        <f t="shared" si="28"/>
        <v>0.16653345133779382</v>
      </c>
      <c r="F211" s="1">
        <v>2467093</v>
      </c>
      <c r="G211" s="11">
        <f t="shared" si="29"/>
        <v>0.1523318777537335</v>
      </c>
      <c r="H211">
        <v>11748570</v>
      </c>
      <c r="I211" s="12">
        <f t="shared" si="35"/>
        <v>0.20999091804364275</v>
      </c>
      <c r="J211" s="12">
        <f t="shared" si="25"/>
        <v>0.24087101664287655</v>
      </c>
      <c r="K211" s="1">
        <v>10522311</v>
      </c>
      <c r="L211">
        <v>482446</v>
      </c>
      <c r="M211" s="12">
        <f t="shared" si="26"/>
        <v>4.5849813790905816E-2</v>
      </c>
      <c r="N211">
        <v>98449</v>
      </c>
      <c r="O211">
        <v>383997</v>
      </c>
      <c r="P211" s="12">
        <f t="shared" si="30"/>
        <v>3.6493599172273086E-2</v>
      </c>
      <c r="Q211" s="12">
        <f t="shared" si="31"/>
        <v>0.7959377837105085</v>
      </c>
      <c r="R211">
        <v>81169</v>
      </c>
      <c r="S211">
        <v>16610</v>
      </c>
      <c r="T211">
        <v>4148</v>
      </c>
      <c r="U211" s="30">
        <v>4147.5609999999997</v>
      </c>
      <c r="V211">
        <f t="shared" si="23"/>
        <v>4147560.9999999995</v>
      </c>
      <c r="W211">
        <v>82292</v>
      </c>
      <c r="X211" s="16">
        <v>19746</v>
      </c>
      <c r="Y211" s="2">
        <v>19746</v>
      </c>
      <c r="Z211" s="7">
        <f>(Y211+X211)/2</f>
        <v>19746</v>
      </c>
      <c r="AA211" s="7">
        <f>(Z211+Y211)/2</f>
        <v>19746</v>
      </c>
    </row>
    <row r="212" spans="1:27">
      <c r="A212">
        <v>3</v>
      </c>
      <c r="B212" t="s">
        <v>253</v>
      </c>
      <c r="C212">
        <v>1995</v>
      </c>
      <c r="D212" s="1">
        <v>3026512</v>
      </c>
      <c r="E212" s="12">
        <f t="shared" si="28"/>
        <v>6.9480439169013641E-2</v>
      </c>
      <c r="F212" s="1">
        <v>2680506</v>
      </c>
      <c r="G212" s="11">
        <f t="shared" si="29"/>
        <v>8.6503832648384155E-2</v>
      </c>
      <c r="H212">
        <v>12593371</v>
      </c>
      <c r="I212" s="12">
        <f t="shared" si="35"/>
        <v>0.21285055447028439</v>
      </c>
      <c r="J212" s="12">
        <f t="shared" si="25"/>
        <v>0.24032580315469146</v>
      </c>
      <c r="K212" s="1">
        <v>11162452</v>
      </c>
      <c r="L212">
        <v>546553</v>
      </c>
      <c r="M212" s="12">
        <f t="shared" si="26"/>
        <v>4.8963525218294335E-2</v>
      </c>
      <c r="N212">
        <v>109774</v>
      </c>
      <c r="O212">
        <v>436779</v>
      </c>
      <c r="P212" s="12">
        <f t="shared" si="30"/>
        <v>3.9129305998359502E-2</v>
      </c>
      <c r="Q212" s="12">
        <f t="shared" si="31"/>
        <v>0.79915214078049157</v>
      </c>
      <c r="R212">
        <v>82197</v>
      </c>
      <c r="S212">
        <v>18886</v>
      </c>
      <c r="T212">
        <v>4307</v>
      </c>
      <c r="U212" s="30">
        <v>4306.9080000000004</v>
      </c>
      <c r="V212">
        <f t="shared" si="23"/>
        <v>4306908</v>
      </c>
      <c r="W212">
        <v>89378</v>
      </c>
      <c r="X212" s="17">
        <v>21341</v>
      </c>
      <c r="Y212">
        <v>21341</v>
      </c>
      <c r="Z212" s="7">
        <f t="shared" ref="Z212:AA215" si="36">(Y212+X212)/2</f>
        <v>21341</v>
      </c>
      <c r="AA212" s="7">
        <f t="shared" si="36"/>
        <v>21341</v>
      </c>
    </row>
    <row r="213" spans="1:27">
      <c r="A213">
        <v>3</v>
      </c>
      <c r="B213" t="s">
        <v>253</v>
      </c>
      <c r="C213">
        <v>1996</v>
      </c>
      <c r="D213" s="1">
        <v>3104914</v>
      </c>
      <c r="E213" s="12">
        <f t="shared" si="28"/>
        <v>2.5905068276616778E-2</v>
      </c>
      <c r="F213" s="1">
        <v>2766925</v>
      </c>
      <c r="G213" s="11">
        <f t="shared" si="29"/>
        <v>3.223980845407546E-2</v>
      </c>
      <c r="H213">
        <v>12594269</v>
      </c>
      <c r="I213" s="12">
        <f t="shared" si="35"/>
        <v>0.21969714955270528</v>
      </c>
      <c r="J213" s="12">
        <f t="shared" si="25"/>
        <v>0.24653387981469985</v>
      </c>
      <c r="K213" s="1">
        <v>11898144</v>
      </c>
      <c r="L213">
        <v>619555</v>
      </c>
      <c r="M213" s="12">
        <f t="shared" si="26"/>
        <v>5.2071566792266086E-2</v>
      </c>
      <c r="N213">
        <v>120135</v>
      </c>
      <c r="O213">
        <v>499420</v>
      </c>
      <c r="P213" s="12">
        <f t="shared" si="30"/>
        <v>4.1974613855740861E-2</v>
      </c>
      <c r="Q213" s="12">
        <f t="shared" si="31"/>
        <v>0.80609469700026637</v>
      </c>
      <c r="R213">
        <v>103518</v>
      </c>
      <c r="S213">
        <v>19864</v>
      </c>
      <c r="T213">
        <v>4432</v>
      </c>
      <c r="U213" s="30">
        <v>4432.308</v>
      </c>
      <c r="V213">
        <f t="shared" si="23"/>
        <v>4432308</v>
      </c>
      <c r="W213">
        <v>97054</v>
      </c>
      <c r="X213" s="16">
        <v>22493</v>
      </c>
      <c r="Y213">
        <v>22493</v>
      </c>
      <c r="Z213" s="7">
        <f t="shared" si="36"/>
        <v>22493</v>
      </c>
      <c r="AA213" s="7">
        <f t="shared" si="36"/>
        <v>22493</v>
      </c>
    </row>
    <row r="214" spans="1:27">
      <c r="A214">
        <v>3</v>
      </c>
      <c r="B214" t="s">
        <v>253</v>
      </c>
      <c r="C214">
        <v>1997</v>
      </c>
      <c r="D214" s="1">
        <v>3237414</v>
      </c>
      <c r="E214" s="12">
        <f t="shared" si="28"/>
        <v>4.2674289851506356E-2</v>
      </c>
      <c r="F214" s="1">
        <v>2935503</v>
      </c>
      <c r="G214" s="11">
        <f t="shared" si="29"/>
        <v>6.0926118344371456E-2</v>
      </c>
      <c r="H214">
        <v>13458281</v>
      </c>
      <c r="I214" s="12">
        <f t="shared" si="35"/>
        <v>0.21811871813346742</v>
      </c>
      <c r="J214" s="12">
        <f t="shared" si="25"/>
        <v>0.24055182084547053</v>
      </c>
      <c r="K214" s="1">
        <v>12418681</v>
      </c>
      <c r="L214">
        <v>696244</v>
      </c>
      <c r="M214" s="12">
        <f t="shared" si="26"/>
        <v>5.6064247080668227E-2</v>
      </c>
      <c r="N214">
        <v>132094</v>
      </c>
      <c r="O214">
        <v>564150</v>
      </c>
      <c r="P214" s="12">
        <f t="shared" si="30"/>
        <v>4.5427529703033681E-2</v>
      </c>
      <c r="Q214" s="12">
        <f t="shared" si="31"/>
        <v>0.81027628245270333</v>
      </c>
      <c r="R214">
        <v>122463</v>
      </c>
      <c r="S214">
        <v>19866</v>
      </c>
      <c r="T214">
        <v>4552</v>
      </c>
      <c r="U214" s="30">
        <v>4552.2070000000003</v>
      </c>
      <c r="V214">
        <f t="shared" si="23"/>
        <v>4552207</v>
      </c>
      <c r="W214">
        <v>105307</v>
      </c>
      <c r="X214" s="16">
        <v>23484</v>
      </c>
      <c r="Y214">
        <v>23484</v>
      </c>
      <c r="Z214" s="7">
        <f t="shared" si="36"/>
        <v>23484</v>
      </c>
      <c r="AA214" s="7">
        <f t="shared" si="36"/>
        <v>23484</v>
      </c>
    </row>
    <row r="215" spans="1:27">
      <c r="A215">
        <v>3</v>
      </c>
      <c r="B215" t="s">
        <v>69</v>
      </c>
      <c r="C215">
        <v>1998</v>
      </c>
      <c r="D215" s="1">
        <v>3329995</v>
      </c>
      <c r="E215" s="12">
        <f t="shared" si="28"/>
        <v>2.8597207524277093E-2</v>
      </c>
      <c r="F215" s="1">
        <v>3011159</v>
      </c>
      <c r="G215" s="11">
        <f t="shared" si="29"/>
        <v>2.5772755129189102E-2</v>
      </c>
      <c r="H215">
        <v>16582395</v>
      </c>
      <c r="I215" s="12">
        <f t="shared" si="35"/>
        <v>0.18158770189710233</v>
      </c>
      <c r="J215" s="12">
        <f t="shared" si="25"/>
        <v>0.20081508129555473</v>
      </c>
      <c r="K215" s="1">
        <v>13327967</v>
      </c>
      <c r="L215">
        <v>852211</v>
      </c>
      <c r="M215" s="12">
        <f t="shared" si="26"/>
        <v>6.3941559879312423E-2</v>
      </c>
      <c r="N215">
        <v>134753</v>
      </c>
      <c r="O215">
        <v>717458</v>
      </c>
      <c r="P215" s="12">
        <f t="shared" si="30"/>
        <v>5.3831015638018911E-2</v>
      </c>
      <c r="Q215" s="12">
        <f t="shared" si="31"/>
        <v>0.84187836111010061</v>
      </c>
      <c r="R215">
        <v>148455</v>
      </c>
      <c r="S215">
        <v>21131</v>
      </c>
      <c r="T215">
        <v>4667</v>
      </c>
      <c r="U215" s="30">
        <v>4667.277</v>
      </c>
      <c r="V215">
        <f t="shared" si="23"/>
        <v>4667277</v>
      </c>
      <c r="W215">
        <v>115841</v>
      </c>
      <c r="X215" s="16">
        <v>25515</v>
      </c>
      <c r="Y215">
        <v>25311</v>
      </c>
      <c r="Z215" s="7">
        <f t="shared" si="36"/>
        <v>25413</v>
      </c>
      <c r="AA215" s="7">
        <v>25413</v>
      </c>
    </row>
    <row r="216" spans="1:27">
      <c r="A216">
        <v>3</v>
      </c>
      <c r="B216" t="s">
        <v>225</v>
      </c>
      <c r="C216">
        <v>1999</v>
      </c>
      <c r="D216" s="1">
        <v>3662296</v>
      </c>
      <c r="E216" s="12">
        <f t="shared" si="28"/>
        <v>9.9790239925285171E-2</v>
      </c>
      <c r="F216" s="1">
        <v>3393482</v>
      </c>
      <c r="G216" s="11">
        <f t="shared" si="29"/>
        <v>0.12696871868938173</v>
      </c>
      <c r="H216">
        <v>15121888</v>
      </c>
      <c r="I216" s="12">
        <f t="shared" si="35"/>
        <v>0.2244086188179677</v>
      </c>
      <c r="J216" s="12">
        <f t="shared" si="25"/>
        <v>0.24218510281255887</v>
      </c>
      <c r="K216" s="1">
        <v>14278357</v>
      </c>
      <c r="L216">
        <v>891429</v>
      </c>
      <c r="M216" s="12">
        <f t="shared" si="26"/>
        <v>6.2432183198669146E-2</v>
      </c>
      <c r="N216">
        <v>151087</v>
      </c>
      <c r="O216">
        <v>740342</v>
      </c>
      <c r="P216" s="12">
        <f t="shared" si="30"/>
        <v>5.1850643599960416E-2</v>
      </c>
      <c r="Q216" s="12">
        <f t="shared" si="31"/>
        <v>0.8305114596900034</v>
      </c>
      <c r="R216">
        <v>166444</v>
      </c>
      <c r="S216">
        <v>24848</v>
      </c>
      <c r="T216">
        <v>4778</v>
      </c>
      <c r="U216" s="30">
        <v>4778.3320000000003</v>
      </c>
      <c r="V216">
        <f t="shared" si="23"/>
        <v>4778332</v>
      </c>
      <c r="W216">
        <v>123500</v>
      </c>
      <c r="X216" s="16">
        <v>25986</v>
      </c>
      <c r="Z216" s="16">
        <v>25986</v>
      </c>
      <c r="AA216" s="16">
        <v>25986</v>
      </c>
    </row>
    <row r="217" spans="1:27">
      <c r="A217">
        <v>3</v>
      </c>
      <c r="B217" t="s">
        <v>95</v>
      </c>
      <c r="C217">
        <v>2000</v>
      </c>
      <c r="D217" s="1">
        <v>4120073</v>
      </c>
      <c r="E217" s="12">
        <f t="shared" si="28"/>
        <v>0.12499726947248394</v>
      </c>
      <c r="F217" s="1">
        <v>3840051</v>
      </c>
      <c r="G217" s="11">
        <f t="shared" si="29"/>
        <v>0.13159610099596816</v>
      </c>
      <c r="H217">
        <v>16315430</v>
      </c>
      <c r="I217" s="12">
        <f t="shared" si="35"/>
        <v>0.23536315009779085</v>
      </c>
      <c r="J217" s="12">
        <f t="shared" si="25"/>
        <v>0.2525261669474847</v>
      </c>
      <c r="K217" s="1">
        <v>16315915</v>
      </c>
      <c r="L217">
        <v>877738</v>
      </c>
      <c r="M217" s="12">
        <f t="shared" si="26"/>
        <v>5.379643127584325E-2</v>
      </c>
      <c r="N217">
        <v>158048</v>
      </c>
      <c r="O217">
        <v>719690</v>
      </c>
      <c r="P217" s="12">
        <f t="shared" si="30"/>
        <v>4.4109692898007868E-2</v>
      </c>
      <c r="Q217" s="12">
        <f t="shared" si="31"/>
        <v>0.81993715664583278</v>
      </c>
      <c r="R217">
        <v>182047</v>
      </c>
      <c r="S217">
        <v>24287</v>
      </c>
      <c r="T217">
        <v>5131</v>
      </c>
      <c r="U217" s="30">
        <v>5160.5860000000002</v>
      </c>
      <c r="V217">
        <f t="shared" si="23"/>
        <v>5160586</v>
      </c>
      <c r="W217">
        <v>135687</v>
      </c>
      <c r="X217" s="16">
        <v>26510</v>
      </c>
      <c r="Z217" s="16">
        <v>26510</v>
      </c>
      <c r="AA217" s="16">
        <v>26510</v>
      </c>
    </row>
    <row r="218" spans="1:27">
      <c r="A218">
        <v>3</v>
      </c>
      <c r="B218" t="s">
        <v>95</v>
      </c>
      <c r="C218">
        <v>2001</v>
      </c>
      <c r="D218" s="1">
        <v>4449959</v>
      </c>
      <c r="E218" s="12">
        <f t="shared" si="28"/>
        <v>8.0067998795166975E-2</v>
      </c>
      <c r="F218" s="1">
        <v>4120809</v>
      </c>
      <c r="G218" s="11">
        <f t="shared" si="29"/>
        <v>7.311309146675396E-2</v>
      </c>
      <c r="H218">
        <v>15488897</v>
      </c>
      <c r="I218" s="12">
        <f t="shared" si="35"/>
        <v>0.26604922222673444</v>
      </c>
      <c r="J218" s="12">
        <f t="shared" si="25"/>
        <v>0.28729992845843055</v>
      </c>
      <c r="K218" s="1">
        <v>17143148</v>
      </c>
      <c r="L218">
        <v>921463</v>
      </c>
      <c r="M218" s="12">
        <f t="shared" si="26"/>
        <v>5.3751096356398485E-2</v>
      </c>
      <c r="N218">
        <v>161140</v>
      </c>
      <c r="O218">
        <v>760323</v>
      </c>
      <c r="P218" s="12">
        <f t="shared" si="30"/>
        <v>4.4351422504198178E-2</v>
      </c>
      <c r="Q218" s="12">
        <f t="shared" si="31"/>
        <v>0.82512591389996126</v>
      </c>
      <c r="R218">
        <v>210268</v>
      </c>
      <c r="S218">
        <v>23519</v>
      </c>
      <c r="T218">
        <v>5304</v>
      </c>
      <c r="U218" s="30">
        <v>5273.4769999999999</v>
      </c>
      <c r="V218">
        <f t="shared" si="23"/>
        <v>5273477</v>
      </c>
      <c r="W218">
        <v>142863</v>
      </c>
      <c r="X218" s="16">
        <v>27710</v>
      </c>
      <c r="Z218" s="16">
        <v>27710</v>
      </c>
      <c r="AA218" s="16">
        <v>27710</v>
      </c>
    </row>
    <row r="219" spans="1:27">
      <c r="A219">
        <v>3</v>
      </c>
      <c r="B219" t="s">
        <v>308</v>
      </c>
      <c r="C219">
        <v>2002</v>
      </c>
      <c r="D219" s="1">
        <v>5259991</v>
      </c>
      <c r="E219" s="12">
        <f t="shared" si="28"/>
        <v>0.18203134006403204</v>
      </c>
      <c r="F219" s="1">
        <v>4874813</v>
      </c>
      <c r="G219" s="11">
        <f t="shared" si="29"/>
        <v>0.18297475083169348</v>
      </c>
      <c r="H219">
        <v>17297726</v>
      </c>
      <c r="I219" s="12">
        <f t="shared" si="35"/>
        <v>0.28181814187598997</v>
      </c>
      <c r="J219" s="12">
        <f t="shared" si="25"/>
        <v>0.30408569311364975</v>
      </c>
      <c r="K219" s="1">
        <v>18606630</v>
      </c>
      <c r="L219">
        <v>900998</v>
      </c>
      <c r="M219" s="12">
        <f t="shared" si="26"/>
        <v>4.8423492056326158E-2</v>
      </c>
      <c r="N219">
        <v>166831</v>
      </c>
      <c r="O219">
        <v>734167</v>
      </c>
      <c r="P219" s="12">
        <f t="shared" si="30"/>
        <v>3.945727947511183E-2</v>
      </c>
      <c r="Q219" s="12">
        <f t="shared" si="31"/>
        <v>0.81483754680920495</v>
      </c>
      <c r="R219">
        <v>215220</v>
      </c>
      <c r="S219">
        <v>26678</v>
      </c>
      <c r="T219">
        <v>5452</v>
      </c>
      <c r="U219" s="30">
        <v>5396.2550000000001</v>
      </c>
      <c r="V219">
        <f t="shared" si="23"/>
        <v>5396255</v>
      </c>
      <c r="W219">
        <v>148174</v>
      </c>
      <c r="X219" s="16">
        <v>29359</v>
      </c>
      <c r="Z219" s="16">
        <v>29359</v>
      </c>
      <c r="AA219" s="16">
        <v>29359</v>
      </c>
    </row>
    <row r="220" spans="1:27">
      <c r="A220">
        <v>3</v>
      </c>
      <c r="B220" t="s">
        <v>253</v>
      </c>
      <c r="C220">
        <v>2003</v>
      </c>
      <c r="D220" s="1">
        <v>6092557</v>
      </c>
      <c r="E220" s="12">
        <f t="shared" si="28"/>
        <v>0.15828278033175341</v>
      </c>
      <c r="F220" s="1">
        <v>5652650</v>
      </c>
      <c r="G220" s="11">
        <f t="shared" si="29"/>
        <v>0.15956242834340517</v>
      </c>
      <c r="H220">
        <v>17927436</v>
      </c>
      <c r="I220" s="12">
        <f t="shared" si="35"/>
        <v>0.31530721961578889</v>
      </c>
      <c r="J220" s="12">
        <f t="shared" si="25"/>
        <v>0.33984541905490556</v>
      </c>
      <c r="K220" s="1">
        <v>19606017</v>
      </c>
      <c r="L220">
        <v>903553</v>
      </c>
      <c r="M220" s="12">
        <f t="shared" si="26"/>
        <v>4.6085495080413326E-2</v>
      </c>
      <c r="N220">
        <v>172512</v>
      </c>
      <c r="O220">
        <v>731041</v>
      </c>
      <c r="P220" s="12">
        <f t="shared" si="30"/>
        <v>3.7286563609528645E-2</v>
      </c>
      <c r="Q220" s="12">
        <f t="shared" si="31"/>
        <v>0.80907373446826025</v>
      </c>
      <c r="R220">
        <v>170026</v>
      </c>
      <c r="S220">
        <v>20588</v>
      </c>
      <c r="T220">
        <v>5591</v>
      </c>
      <c r="U220" s="30">
        <v>5510.3639999999996</v>
      </c>
      <c r="V220">
        <f t="shared" si="23"/>
        <v>5510364</v>
      </c>
      <c r="W220">
        <v>155607</v>
      </c>
      <c r="X220" s="16">
        <v>31170</v>
      </c>
      <c r="Z220" s="16">
        <v>31170</v>
      </c>
      <c r="AA220" s="16">
        <v>31170</v>
      </c>
    </row>
    <row r="221" spans="1:27">
      <c r="A221">
        <v>3</v>
      </c>
      <c r="B221" t="s">
        <v>253</v>
      </c>
      <c r="C221">
        <v>2004</v>
      </c>
      <c r="D221" s="1">
        <v>6987389</v>
      </c>
      <c r="E221" s="12">
        <f t="shared" si="28"/>
        <v>0.14687297960445836</v>
      </c>
      <c r="F221" s="1">
        <v>6582153</v>
      </c>
      <c r="G221" s="11">
        <f t="shared" si="29"/>
        <v>0.16443668014117271</v>
      </c>
      <c r="H221">
        <v>23784448</v>
      </c>
      <c r="I221" s="12">
        <f t="shared" si="35"/>
        <v>0.27674188612659834</v>
      </c>
      <c r="J221" s="12">
        <f t="shared" si="25"/>
        <v>0.29377974212392904</v>
      </c>
      <c r="K221" s="1">
        <v>21765804</v>
      </c>
      <c r="L221">
        <v>979797</v>
      </c>
      <c r="M221" s="12">
        <f t="shared" si="26"/>
        <v>4.5015428789122604E-2</v>
      </c>
      <c r="N221">
        <v>188754</v>
      </c>
      <c r="O221">
        <v>791043</v>
      </c>
      <c r="P221" s="12">
        <f t="shared" si="30"/>
        <v>3.6343385247795117E-2</v>
      </c>
      <c r="Q221" s="12">
        <f t="shared" si="31"/>
        <v>0.80735397230242589</v>
      </c>
      <c r="R221">
        <v>188452</v>
      </c>
      <c r="S221">
        <v>22944</v>
      </c>
      <c r="T221">
        <v>5759</v>
      </c>
      <c r="U221" s="30">
        <v>5652.4040000000005</v>
      </c>
      <c r="V221">
        <f t="shared" si="23"/>
        <v>5652404</v>
      </c>
      <c r="W221">
        <v>170027</v>
      </c>
      <c r="X221" s="16">
        <v>32515</v>
      </c>
      <c r="Z221" s="16">
        <v>32515</v>
      </c>
      <c r="AA221" s="16">
        <v>32515</v>
      </c>
    </row>
    <row r="222" spans="1:27">
      <c r="A222">
        <v>3</v>
      </c>
      <c r="B222" t="s">
        <v>253</v>
      </c>
      <c r="C222">
        <v>2005</v>
      </c>
      <c r="D222" s="1">
        <v>7566075</v>
      </c>
      <c r="E222" s="12">
        <f t="shared" si="28"/>
        <v>8.2818632253049029E-2</v>
      </c>
      <c r="F222" s="1">
        <v>7101844</v>
      </c>
      <c r="G222" s="11">
        <f t="shared" si="29"/>
        <v>7.8954560916466091E-2</v>
      </c>
      <c r="H222">
        <v>25452661</v>
      </c>
      <c r="I222" s="12">
        <f t="shared" si="35"/>
        <v>0.27902167085791146</v>
      </c>
      <c r="J222" s="12">
        <f t="shared" si="25"/>
        <v>0.29726066755849223</v>
      </c>
      <c r="K222" s="1">
        <v>24114417</v>
      </c>
      <c r="L222">
        <v>1057322</v>
      </c>
      <c r="M222" s="12">
        <f t="shared" si="26"/>
        <v>4.384605275756822E-2</v>
      </c>
      <c r="N222">
        <v>205139</v>
      </c>
      <c r="O222">
        <v>852183</v>
      </c>
      <c r="P222" s="12">
        <f t="shared" si="30"/>
        <v>3.5339150019674949E-2</v>
      </c>
      <c r="Q222" s="12">
        <f t="shared" si="31"/>
        <v>0.80598247269989653</v>
      </c>
      <c r="R222">
        <v>186880</v>
      </c>
      <c r="S222">
        <v>23859</v>
      </c>
      <c r="T222">
        <v>5952</v>
      </c>
      <c r="U222" s="30">
        <v>5839.0770000000002</v>
      </c>
      <c r="V222">
        <f t="shared" si="23"/>
        <v>5839077</v>
      </c>
      <c r="W222">
        <v>180862</v>
      </c>
      <c r="X222" s="16">
        <v>33565</v>
      </c>
      <c r="Z222" s="16">
        <v>33565</v>
      </c>
      <c r="AA222" s="16">
        <v>33565</v>
      </c>
    </row>
    <row r="223" spans="1:27">
      <c r="A223">
        <v>3</v>
      </c>
      <c r="B223" t="s">
        <v>253</v>
      </c>
      <c r="C223">
        <v>2006</v>
      </c>
      <c r="D223" s="1">
        <v>8093916</v>
      </c>
      <c r="E223" s="12">
        <f t="shared" si="28"/>
        <v>6.9764177595384655E-2</v>
      </c>
      <c r="F223" s="1">
        <v>7607086</v>
      </c>
      <c r="G223" s="11">
        <f t="shared" si="29"/>
        <v>7.1142368094821565E-2</v>
      </c>
      <c r="H223">
        <v>29656215</v>
      </c>
      <c r="I223" s="12">
        <f t="shared" si="35"/>
        <v>0.25650899819818546</v>
      </c>
      <c r="J223" s="12">
        <f t="shared" si="25"/>
        <v>0.27292478153398875</v>
      </c>
      <c r="K223" s="1">
        <v>26349076</v>
      </c>
      <c r="L223">
        <v>1102670</v>
      </c>
      <c r="M223" s="12">
        <f t="shared" si="26"/>
        <v>4.1848526301263844E-2</v>
      </c>
      <c r="N223">
        <v>222711</v>
      </c>
      <c r="O223">
        <v>879959</v>
      </c>
      <c r="P223" s="12">
        <f t="shared" si="30"/>
        <v>3.3396199547946197E-2</v>
      </c>
      <c r="Q223" s="12">
        <f t="shared" si="31"/>
        <v>0.79802570125241457</v>
      </c>
      <c r="R223">
        <v>204915</v>
      </c>
      <c r="S223">
        <v>25612</v>
      </c>
      <c r="T223">
        <v>6192</v>
      </c>
      <c r="U223" s="30">
        <v>6029.1409999999996</v>
      </c>
      <c r="V223">
        <f t="shared" ref="V223:V233" si="37">(U223*1000)</f>
        <v>6029141</v>
      </c>
      <c r="W223">
        <v>206957</v>
      </c>
      <c r="X223" s="16">
        <v>33557</v>
      </c>
      <c r="Z223" s="16">
        <v>33557</v>
      </c>
      <c r="AA223" s="16">
        <v>33557</v>
      </c>
    </row>
    <row r="224" spans="1:27">
      <c r="A224">
        <v>3</v>
      </c>
      <c r="B224" t="s">
        <v>11</v>
      </c>
      <c r="C224">
        <v>2007</v>
      </c>
      <c r="D224" s="1">
        <v>8123983</v>
      </c>
      <c r="E224" s="12">
        <f t="shared" si="28"/>
        <v>3.7147655102919277E-3</v>
      </c>
      <c r="F224" s="1">
        <v>7770060</v>
      </c>
      <c r="G224" s="11">
        <f t="shared" si="29"/>
        <v>2.1423972333164107E-2</v>
      </c>
      <c r="H224">
        <v>31885916</v>
      </c>
      <c r="I224" s="12">
        <f t="shared" si="35"/>
        <v>0.24368313583966036</v>
      </c>
      <c r="J224" s="12">
        <f t="shared" si="25"/>
        <v>0.25478280128442915</v>
      </c>
      <c r="K224" s="1">
        <v>28828472</v>
      </c>
      <c r="L224">
        <v>1199650</v>
      </c>
      <c r="M224" s="12">
        <f t="shared" si="26"/>
        <v>4.1613374444542189E-2</v>
      </c>
      <c r="N224">
        <v>252728</v>
      </c>
      <c r="O224">
        <v>946922</v>
      </c>
      <c r="P224" s="12">
        <f t="shared" si="30"/>
        <v>3.2846763435814427E-2</v>
      </c>
      <c r="Q224" s="12">
        <f t="shared" si="31"/>
        <v>0.78933188846746971</v>
      </c>
      <c r="R224">
        <v>231841</v>
      </c>
      <c r="S224">
        <v>33774</v>
      </c>
      <c r="T224">
        <v>6362</v>
      </c>
      <c r="U224" s="30">
        <v>6167.6809999999996</v>
      </c>
      <c r="V224">
        <f t="shared" si="37"/>
        <v>6167681</v>
      </c>
      <c r="W224">
        <v>218639</v>
      </c>
      <c r="X224" s="16">
        <v>37746</v>
      </c>
      <c r="Z224" s="16">
        <v>37746</v>
      </c>
      <c r="AA224" s="16">
        <v>37746</v>
      </c>
    </row>
    <row r="225" spans="1:27">
      <c r="A225">
        <v>3</v>
      </c>
      <c r="B225" t="s">
        <v>11</v>
      </c>
      <c r="C225">
        <v>2008</v>
      </c>
      <c r="D225" s="1">
        <v>8887402</v>
      </c>
      <c r="E225" s="12">
        <f t="shared" si="28"/>
        <v>9.3971023819227589E-2</v>
      </c>
      <c r="F225" s="1">
        <v>8667343</v>
      </c>
      <c r="G225" s="11">
        <f t="shared" si="29"/>
        <v>0.11547954584649282</v>
      </c>
      <c r="H225">
        <v>27697541</v>
      </c>
      <c r="I225" s="12">
        <f t="shared" si="35"/>
        <v>0.31292824875681202</v>
      </c>
      <c r="J225" s="12">
        <f t="shared" si="25"/>
        <v>0.32087332229240134</v>
      </c>
      <c r="K225" s="1">
        <v>30778930</v>
      </c>
      <c r="L225">
        <v>1297226</v>
      </c>
      <c r="M225" s="12">
        <f t="shared" si="26"/>
        <v>4.2146559350828637E-2</v>
      </c>
      <c r="N225">
        <v>273533</v>
      </c>
      <c r="O225">
        <v>1023693</v>
      </c>
      <c r="P225" s="12">
        <f t="shared" si="30"/>
        <v>3.3259538262051344E-2</v>
      </c>
      <c r="Q225" s="12">
        <f t="shared" si="31"/>
        <v>0.78914005732231696</v>
      </c>
      <c r="R225">
        <v>241036</v>
      </c>
      <c r="S225">
        <v>47690</v>
      </c>
      <c r="T225" s="2">
        <v>6499</v>
      </c>
      <c r="U225" s="30">
        <v>6280.3620000000001</v>
      </c>
      <c r="V225">
        <f t="shared" si="37"/>
        <v>6280362</v>
      </c>
      <c r="W225" s="2">
        <v>223184</v>
      </c>
      <c r="X225" s="16">
        <v>39589</v>
      </c>
      <c r="Z225" s="16">
        <v>39589</v>
      </c>
      <c r="AA225" s="16">
        <v>39589</v>
      </c>
    </row>
    <row r="226" spans="1:27">
      <c r="A226">
        <v>3</v>
      </c>
      <c r="B226" t="s">
        <v>154</v>
      </c>
      <c r="C226">
        <v>2009</v>
      </c>
      <c r="D226" s="10">
        <v>10402074</v>
      </c>
      <c r="E226" s="12">
        <f t="shared" si="28"/>
        <v>0.17042910852912921</v>
      </c>
      <c r="F226" s="4"/>
      <c r="G226" s="4"/>
      <c r="H226" s="10">
        <v>23232885</v>
      </c>
      <c r="I226" s="3"/>
      <c r="J226" s="12">
        <f t="shared" si="25"/>
        <v>0.44773061976590511</v>
      </c>
      <c r="K226" s="10">
        <v>31516818</v>
      </c>
      <c r="L226" s="3"/>
      <c r="M226" s="3"/>
      <c r="N226" s="10">
        <v>268685</v>
      </c>
      <c r="O226" s="10">
        <v>1135021</v>
      </c>
      <c r="P226" s="12">
        <f t="shared" si="30"/>
        <v>3.6013185087403178E-2</v>
      </c>
      <c r="Q226" s="3"/>
      <c r="R226" s="3"/>
      <c r="U226" s="30">
        <v>6343.1540000000005</v>
      </c>
      <c r="V226">
        <f t="shared" si="37"/>
        <v>6343154</v>
      </c>
      <c r="X226" s="16">
        <v>40544</v>
      </c>
      <c r="Z226" s="16">
        <v>40544</v>
      </c>
      <c r="AA226" s="16">
        <v>40544</v>
      </c>
    </row>
    <row r="227" spans="1:27">
      <c r="A227">
        <v>3</v>
      </c>
      <c r="B227" t="s">
        <v>154</v>
      </c>
      <c r="C227">
        <v>2010</v>
      </c>
      <c r="D227" s="10">
        <v>12577215</v>
      </c>
      <c r="E227" s="12">
        <f t="shared" si="28"/>
        <v>0.20910647242078839</v>
      </c>
      <c r="F227" s="4"/>
      <c r="G227" s="4"/>
      <c r="H227" s="10">
        <v>33362229</v>
      </c>
      <c r="I227" s="3"/>
      <c r="J227" s="12">
        <f t="shared" si="25"/>
        <v>0.37698964898298609</v>
      </c>
      <c r="K227" s="10">
        <v>33015591</v>
      </c>
      <c r="L227" s="3"/>
      <c r="M227" s="3"/>
      <c r="N227" s="10">
        <v>239436</v>
      </c>
      <c r="O227" s="10">
        <v>1061067</v>
      </c>
      <c r="P227" s="12">
        <f t="shared" si="30"/>
        <v>3.2138361539552629E-2</v>
      </c>
      <c r="Q227" s="3"/>
      <c r="R227" s="3"/>
      <c r="U227" s="30">
        <v>6407.0020000000004</v>
      </c>
      <c r="V227">
        <f t="shared" si="37"/>
        <v>6407002</v>
      </c>
      <c r="X227" s="16">
        <v>40209</v>
      </c>
      <c r="Z227" s="16">
        <v>40209</v>
      </c>
      <c r="AA227" s="16">
        <v>40209</v>
      </c>
    </row>
    <row r="228" spans="1:27">
      <c r="A228">
        <v>3</v>
      </c>
      <c r="B228" t="s">
        <v>154</v>
      </c>
      <c r="C228">
        <v>2011</v>
      </c>
      <c r="D228" s="10">
        <v>12360358</v>
      </c>
      <c r="E228" s="12">
        <f t="shared" si="28"/>
        <v>-1.724205239395208E-2</v>
      </c>
      <c r="F228" s="4"/>
      <c r="G228" s="4"/>
      <c r="H228" s="10">
        <v>38028534</v>
      </c>
      <c r="I228" s="3"/>
      <c r="J228" s="12">
        <f t="shared" ref="J228:J233" si="38">D228/H228</f>
        <v>0.32502851674482114</v>
      </c>
      <c r="K228" s="10">
        <v>32875412</v>
      </c>
      <c r="L228" s="3"/>
      <c r="M228" s="3"/>
      <c r="N228" s="10">
        <v>240169</v>
      </c>
      <c r="O228" s="10">
        <v>906213</v>
      </c>
      <c r="P228" s="12">
        <f t="shared" si="30"/>
        <v>2.7565068994420509E-2</v>
      </c>
      <c r="Q228" s="3"/>
      <c r="R228" s="3"/>
      <c r="U228" s="30">
        <v>6465.4880000000003</v>
      </c>
      <c r="V228">
        <f t="shared" si="37"/>
        <v>6465488</v>
      </c>
      <c r="X228" s="16">
        <v>40020</v>
      </c>
      <c r="Z228" s="16">
        <v>40020</v>
      </c>
      <c r="AA228" s="16">
        <v>40020</v>
      </c>
    </row>
    <row r="229" spans="1:27">
      <c r="A229">
        <v>3</v>
      </c>
      <c r="B229" t="s">
        <v>154</v>
      </c>
      <c r="C229">
        <v>2012</v>
      </c>
      <c r="D229" s="21"/>
      <c r="E229" s="12"/>
      <c r="F229" s="4"/>
      <c r="G229" s="4"/>
      <c r="H229" s="21"/>
      <c r="I229" s="4"/>
      <c r="J229" s="12"/>
      <c r="K229" s="21"/>
      <c r="L229" s="4"/>
      <c r="M229" s="4"/>
      <c r="N229" s="21"/>
      <c r="O229" s="21"/>
      <c r="P229" s="12"/>
      <c r="Q229" s="4"/>
      <c r="R229" s="4"/>
      <c r="U229" s="30">
        <v>6544.2110000000002</v>
      </c>
      <c r="V229">
        <f t="shared" si="37"/>
        <v>6544211</v>
      </c>
      <c r="X229" s="16">
        <v>40080</v>
      </c>
      <c r="Z229" s="16">
        <v>40080</v>
      </c>
      <c r="AA229" s="16">
        <v>40080</v>
      </c>
    </row>
    <row r="230" spans="1:27">
      <c r="A230">
        <v>3</v>
      </c>
      <c r="B230" t="s">
        <v>154</v>
      </c>
      <c r="C230">
        <v>2013</v>
      </c>
      <c r="D230" s="21">
        <v>10580523</v>
      </c>
      <c r="E230" s="12"/>
      <c r="F230" s="21">
        <v>10166478</v>
      </c>
      <c r="G230" s="4"/>
      <c r="H230" s="21">
        <v>36947686</v>
      </c>
      <c r="I230" s="4"/>
      <c r="J230" s="12">
        <f t="shared" si="38"/>
        <v>0.28636497019055535</v>
      </c>
      <c r="K230" s="21">
        <v>31968081</v>
      </c>
      <c r="L230" s="4"/>
      <c r="M230" s="4"/>
      <c r="N230" s="21">
        <v>232360</v>
      </c>
      <c r="O230" s="21">
        <v>829019</v>
      </c>
      <c r="P230" s="12">
        <f t="shared" si="30"/>
        <v>2.5932710818644386E-2</v>
      </c>
      <c r="Q230" s="4"/>
      <c r="R230" s="4"/>
      <c r="U230" s="30">
        <v>6616.1239999999998</v>
      </c>
      <c r="V230">
        <f t="shared" si="37"/>
        <v>6616124</v>
      </c>
      <c r="X230" s="16">
        <v>41177</v>
      </c>
      <c r="Z230" s="16">
        <v>41177</v>
      </c>
      <c r="AA230" s="16">
        <v>41177</v>
      </c>
    </row>
    <row r="231" spans="1:27">
      <c r="A231">
        <v>3</v>
      </c>
      <c r="B231" t="s">
        <v>154</v>
      </c>
      <c r="C231">
        <v>2014</v>
      </c>
      <c r="D231" s="21">
        <v>10951041</v>
      </c>
      <c r="E231" s="12">
        <f t="shared" ref="E231:E233" si="39">(D231-D230)/(D230)</f>
        <v>3.5018873830717064E-2</v>
      </c>
      <c r="F231" s="21">
        <v>10549101</v>
      </c>
      <c r="G231" s="4"/>
      <c r="H231" s="21">
        <v>39053409</v>
      </c>
      <c r="I231" s="4"/>
      <c r="J231" s="12">
        <f t="shared" si="38"/>
        <v>0.28041190975159175</v>
      </c>
      <c r="K231" s="21">
        <v>33231219</v>
      </c>
      <c r="L231" s="4"/>
      <c r="M231" s="4"/>
      <c r="N231" s="21">
        <v>221187</v>
      </c>
      <c r="O231" s="21">
        <v>1059088</v>
      </c>
      <c r="P231" s="12">
        <f t="shared" si="30"/>
        <v>3.1870272348420318E-2</v>
      </c>
      <c r="Q231" s="4"/>
      <c r="R231" s="4"/>
      <c r="U231" s="30">
        <v>6706.4350000000004</v>
      </c>
      <c r="V231">
        <f t="shared" si="37"/>
        <v>6706435</v>
      </c>
      <c r="X231" s="16">
        <v>42259</v>
      </c>
      <c r="Z231" s="16">
        <v>42259</v>
      </c>
      <c r="AA231" s="16">
        <v>42259</v>
      </c>
    </row>
    <row r="232" spans="1:27">
      <c r="A232">
        <v>3</v>
      </c>
      <c r="B232" t="s">
        <v>154</v>
      </c>
      <c r="C232">
        <v>2015</v>
      </c>
      <c r="D232" s="10">
        <v>12752207</v>
      </c>
      <c r="E232" s="12">
        <f t="shared" si="39"/>
        <v>0.1644744093278438</v>
      </c>
      <c r="F232" s="3"/>
      <c r="G232" s="3"/>
      <c r="H232" s="10">
        <v>35346766</v>
      </c>
      <c r="I232" s="3"/>
      <c r="J232" s="12">
        <f t="shared" si="38"/>
        <v>0.36077436334628182</v>
      </c>
      <c r="K232" s="10">
        <v>35687278</v>
      </c>
      <c r="L232" s="3"/>
      <c r="M232" s="3"/>
      <c r="N232" s="10">
        <v>248909</v>
      </c>
      <c r="O232" s="10">
        <v>1115675</v>
      </c>
      <c r="P232" s="12">
        <f t="shared" si="30"/>
        <v>3.1262541233881724E-2</v>
      </c>
      <c r="Q232" s="3"/>
      <c r="R232" s="3"/>
      <c r="U232" s="30">
        <v>6802.2619999999997</v>
      </c>
      <c r="V232">
        <f t="shared" si="37"/>
        <v>6802262</v>
      </c>
      <c r="X232" s="16">
        <v>42719</v>
      </c>
      <c r="Z232" s="16">
        <v>42719</v>
      </c>
      <c r="AA232" s="16">
        <v>42719</v>
      </c>
    </row>
    <row r="233" spans="1:27">
      <c r="A233">
        <v>3</v>
      </c>
      <c r="B233" t="s">
        <v>253</v>
      </c>
      <c r="C233">
        <v>2016</v>
      </c>
      <c r="D233" s="1">
        <v>14629239</v>
      </c>
      <c r="E233" s="12">
        <f t="shared" si="39"/>
        <v>0.14719271730767858</v>
      </c>
      <c r="F233" s="3"/>
      <c r="G233" s="3"/>
      <c r="H233" s="1">
        <v>38338699</v>
      </c>
      <c r="I233" s="3"/>
      <c r="J233" s="12">
        <f t="shared" si="38"/>
        <v>0.38157891064587246</v>
      </c>
      <c r="K233" s="1">
        <v>42204155</v>
      </c>
      <c r="L233" s="3"/>
      <c r="M233" s="3"/>
      <c r="N233" s="1">
        <v>247392</v>
      </c>
      <c r="O233" s="1">
        <v>1074044</v>
      </c>
      <c r="P233" s="12">
        <f t="shared" ref="P233" si="40">(O233/K233)</f>
        <v>2.544877394180739E-2</v>
      </c>
      <c r="Q233" s="3"/>
      <c r="R233" s="3"/>
      <c r="U233" s="30">
        <v>6908.6419999999998</v>
      </c>
      <c r="V233">
        <f t="shared" si="37"/>
        <v>6908642</v>
      </c>
      <c r="X233" s="16">
        <v>42320</v>
      </c>
      <c r="Z233" s="16">
        <v>42320</v>
      </c>
      <c r="AA233" s="16">
        <v>42320</v>
      </c>
    </row>
    <row r="234" spans="1:27"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U234" s="30"/>
    </row>
    <row r="235" spans="1:27"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27">
      <c r="B236" t="s">
        <v>254</v>
      </c>
      <c r="C236">
        <v>1880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X236" s="16">
        <v>564</v>
      </c>
      <c r="Z236" s="16">
        <v>564</v>
      </c>
      <c r="AA236" s="16">
        <v>564</v>
      </c>
    </row>
    <row r="237" spans="1:27">
      <c r="B237" t="s">
        <v>254</v>
      </c>
      <c r="C237">
        <v>1890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X237" s="16">
        <v>832</v>
      </c>
      <c r="Z237" s="16">
        <v>832</v>
      </c>
      <c r="AA237" s="16">
        <v>832</v>
      </c>
    </row>
    <row r="238" spans="1:27">
      <c r="B238" t="s">
        <v>254</v>
      </c>
      <c r="C238">
        <v>1904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U238" s="30">
        <v>1419</v>
      </c>
      <c r="V238">
        <f>(U238*1000)</f>
        <v>1419000</v>
      </c>
      <c r="X238" s="16">
        <v>792</v>
      </c>
      <c r="Z238" s="16">
        <v>792</v>
      </c>
      <c r="AA238" s="16">
        <v>792</v>
      </c>
    </row>
    <row r="239" spans="1:27">
      <c r="B239" t="s">
        <v>254</v>
      </c>
      <c r="C239">
        <v>1910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U239" s="30">
        <v>1583</v>
      </c>
      <c r="V239">
        <f t="shared" ref="V239:V307" si="41">(U239*1000)</f>
        <v>1583000</v>
      </c>
      <c r="X239" s="16">
        <v>794</v>
      </c>
      <c r="Z239" s="16">
        <v>794</v>
      </c>
      <c r="AA239" s="16">
        <v>794</v>
      </c>
    </row>
    <row r="240" spans="1:27">
      <c r="B240" t="s">
        <v>254</v>
      </c>
      <c r="C240">
        <v>1923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U240" s="30">
        <v>1784</v>
      </c>
      <c r="V240">
        <f t="shared" si="41"/>
        <v>1784000</v>
      </c>
      <c r="X240" s="16">
        <v>1410</v>
      </c>
      <c r="Z240" s="16">
        <v>1410</v>
      </c>
      <c r="AA240" s="16">
        <v>1410</v>
      </c>
    </row>
    <row r="241" spans="2:27">
      <c r="B241" t="s">
        <v>254</v>
      </c>
      <c r="C241">
        <v>1930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U241" s="30">
        <v>1859</v>
      </c>
      <c r="V241">
        <f t="shared" si="41"/>
        <v>1859000</v>
      </c>
      <c r="X241" s="16">
        <v>1153</v>
      </c>
      <c r="Z241" s="16">
        <v>1153</v>
      </c>
      <c r="AA241" s="16">
        <v>1153</v>
      </c>
    </row>
    <row r="242" spans="2:27">
      <c r="B242" t="s">
        <v>254</v>
      </c>
      <c r="C242">
        <v>1940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U242" s="30">
        <v>1955</v>
      </c>
      <c r="V242">
        <f t="shared" si="41"/>
        <v>1955000</v>
      </c>
      <c r="X242" s="16">
        <v>1904</v>
      </c>
      <c r="Z242" s="16">
        <v>1904</v>
      </c>
      <c r="AA242" s="16">
        <v>1904</v>
      </c>
    </row>
    <row r="243" spans="2:27">
      <c r="B243" t="s">
        <v>254</v>
      </c>
      <c r="C243">
        <v>1941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U243" s="30">
        <v>1969</v>
      </c>
      <c r="V243">
        <f t="shared" si="41"/>
        <v>1969000</v>
      </c>
      <c r="Z243" s="16"/>
      <c r="AA243" s="16">
        <f>AA242-(AA242-AA244)/2</f>
        <v>1864.5</v>
      </c>
    </row>
    <row r="244" spans="2:27">
      <c r="B244" t="s">
        <v>254</v>
      </c>
      <c r="C244">
        <v>1942</v>
      </c>
      <c r="D244" s="1">
        <v>7969</v>
      </c>
      <c r="E244" s="1"/>
      <c r="F244" s="1">
        <v>7969</v>
      </c>
      <c r="G244" s="1"/>
      <c r="H244">
        <v>57259</v>
      </c>
      <c r="I244" s="12">
        <f t="shared" ref="I244:I279" si="42">(F244/H244)</f>
        <v>0.13917462756946505</v>
      </c>
      <c r="J244" s="12">
        <f>(D244/H244)</f>
        <v>0.13917462756946505</v>
      </c>
      <c r="K244" s="1">
        <v>42427</v>
      </c>
      <c r="L244">
        <v>706</v>
      </c>
      <c r="M244" s="12">
        <f>(L244/K244)</f>
        <v>1.6640346948876894E-2</v>
      </c>
      <c r="N244" s="3"/>
      <c r="O244" s="3"/>
      <c r="P244" s="3"/>
      <c r="Q244" s="3"/>
      <c r="R244" s="3"/>
      <c r="T244">
        <v>1977</v>
      </c>
      <c r="U244" s="30">
        <v>1977</v>
      </c>
      <c r="V244">
        <f t="shared" si="41"/>
        <v>1977000</v>
      </c>
      <c r="W244">
        <v>944</v>
      </c>
      <c r="AA244" s="1">
        <f>AA242-79</f>
        <v>1825</v>
      </c>
    </row>
    <row r="245" spans="2:27">
      <c r="B245" t="s">
        <v>254</v>
      </c>
      <c r="C245">
        <v>1943</v>
      </c>
      <c r="D245" s="1"/>
      <c r="E245" s="1"/>
      <c r="F245" s="1"/>
      <c r="G245" s="1"/>
      <c r="I245" s="12"/>
      <c r="J245" s="12"/>
      <c r="K245" s="1"/>
      <c r="M245" s="12"/>
      <c r="N245" s="3"/>
      <c r="O245" s="3"/>
      <c r="P245" s="3"/>
      <c r="Q245" s="3"/>
      <c r="R245" s="3"/>
      <c r="U245" s="30">
        <v>1843</v>
      </c>
      <c r="V245">
        <f t="shared" si="41"/>
        <v>1843000</v>
      </c>
      <c r="AA245" s="1">
        <f>AA244-(AA244-AA246)/2</f>
        <v>1785.5</v>
      </c>
    </row>
    <row r="246" spans="2:27">
      <c r="B246" t="s">
        <v>254</v>
      </c>
      <c r="C246">
        <v>1944</v>
      </c>
      <c r="D246" s="1">
        <v>11542</v>
      </c>
      <c r="E246" s="12">
        <f>(D246-D244)/(D244)</f>
        <v>0.4483624043167273</v>
      </c>
      <c r="F246" s="1">
        <v>11542</v>
      </c>
      <c r="G246" s="11">
        <f>(F246-F244)/(F244)</f>
        <v>0.4483624043167273</v>
      </c>
      <c r="H246">
        <v>63414</v>
      </c>
      <c r="I246" s="12">
        <f t="shared" si="42"/>
        <v>0.18201028164127794</v>
      </c>
      <c r="J246" s="12">
        <f t="shared" ref="J246:J312" si="43">(D246/H246)</f>
        <v>0.18201028164127794</v>
      </c>
      <c r="K246" s="1">
        <v>46948</v>
      </c>
      <c r="L246">
        <v>738</v>
      </c>
      <c r="M246" s="12">
        <f t="shared" ref="M246:M310" si="44">(L246/K246)</f>
        <v>1.5719519468347959E-2</v>
      </c>
      <c r="N246" s="3"/>
      <c r="O246" s="3"/>
      <c r="P246" s="3"/>
      <c r="Q246" s="3"/>
      <c r="R246" s="3"/>
      <c r="T246">
        <v>1768</v>
      </c>
      <c r="U246" s="30">
        <v>1768</v>
      </c>
      <c r="V246">
        <f t="shared" si="41"/>
        <v>1768000</v>
      </c>
      <c r="W246">
        <v>1205</v>
      </c>
      <c r="AA246" s="1">
        <f>AA244-79</f>
        <v>1746</v>
      </c>
    </row>
    <row r="247" spans="2:27">
      <c r="B247" t="s">
        <v>254</v>
      </c>
      <c r="C247">
        <v>1945</v>
      </c>
      <c r="D247" s="1"/>
      <c r="E247" s="12"/>
      <c r="F247" s="1"/>
      <c r="G247" s="11"/>
      <c r="I247" s="12"/>
      <c r="J247" s="12"/>
      <c r="K247" s="1"/>
      <c r="M247" s="12"/>
      <c r="N247" s="3"/>
      <c r="O247" s="3"/>
      <c r="P247" s="3"/>
      <c r="Q247" s="3"/>
      <c r="R247" s="3"/>
      <c r="U247" s="30">
        <v>1762</v>
      </c>
      <c r="V247">
        <f t="shared" si="41"/>
        <v>1762000</v>
      </c>
      <c r="AA247" s="1">
        <f>AA246-(AA246-AA248)/2</f>
        <v>1706.5</v>
      </c>
    </row>
    <row r="248" spans="2:27">
      <c r="B248" t="s">
        <v>254</v>
      </c>
      <c r="C248">
        <v>1946</v>
      </c>
      <c r="D248" s="1">
        <v>9194</v>
      </c>
      <c r="E248" s="12">
        <f>(D248-D246)/(D246)</f>
        <v>-0.20343094784266158</v>
      </c>
      <c r="F248" s="1">
        <v>9062</v>
      </c>
      <c r="G248" s="11">
        <f>(F248-F246)/(F246)</f>
        <v>-0.21486744065153354</v>
      </c>
      <c r="H248">
        <v>74512</v>
      </c>
      <c r="I248" s="12">
        <f t="shared" si="42"/>
        <v>0.12161799441700666</v>
      </c>
      <c r="J248" s="12">
        <f t="shared" si="43"/>
        <v>0.12338952115095556</v>
      </c>
      <c r="K248" s="1">
        <v>56803</v>
      </c>
      <c r="L248">
        <v>859</v>
      </c>
      <c r="M248" s="12">
        <f t="shared" si="44"/>
        <v>1.5122440716159358E-2</v>
      </c>
      <c r="N248" s="3"/>
      <c r="O248" s="3"/>
      <c r="P248" s="3"/>
      <c r="Q248" s="3"/>
      <c r="R248" s="3"/>
      <c r="T248">
        <v>1797</v>
      </c>
      <c r="U248" s="30">
        <v>1797</v>
      </c>
      <c r="V248">
        <f t="shared" si="41"/>
        <v>1797000</v>
      </c>
      <c r="W248">
        <v>1348</v>
      </c>
      <c r="AA248" s="1">
        <f>AA246-79</f>
        <v>1667</v>
      </c>
    </row>
    <row r="249" spans="2:27">
      <c r="B249" t="s">
        <v>254</v>
      </c>
      <c r="C249">
        <v>1947</v>
      </c>
      <c r="D249" s="1"/>
      <c r="E249" s="12"/>
      <c r="F249" s="1"/>
      <c r="G249" s="11"/>
      <c r="I249" s="12"/>
      <c r="J249" s="12"/>
      <c r="K249" s="1"/>
      <c r="M249" s="12"/>
      <c r="N249" s="3"/>
      <c r="O249" s="3"/>
      <c r="P249" s="3"/>
      <c r="Q249" s="3"/>
      <c r="R249" s="3"/>
      <c r="U249" s="30">
        <v>1836</v>
      </c>
      <c r="V249">
        <f t="shared" si="41"/>
        <v>1836000</v>
      </c>
      <c r="AA249" s="1">
        <f>AA248-(AA248-AA250)/2</f>
        <v>1627.5</v>
      </c>
    </row>
    <row r="250" spans="2:27">
      <c r="B250" t="s">
        <v>254</v>
      </c>
      <c r="C250">
        <v>1948</v>
      </c>
      <c r="D250" s="1">
        <v>29992</v>
      </c>
      <c r="E250" s="12">
        <f>(D250-D248)/(D248)</f>
        <v>2.2621274744398523</v>
      </c>
      <c r="F250" s="1">
        <v>29752</v>
      </c>
      <c r="G250" s="11">
        <f>(F250-F248)/(F248)</f>
        <v>2.2831604502317369</v>
      </c>
      <c r="H250">
        <v>118489</v>
      </c>
      <c r="I250" s="12">
        <f t="shared" si="42"/>
        <v>0.25109503835799102</v>
      </c>
      <c r="J250" s="12">
        <f t="shared" si="43"/>
        <v>0.25312054283519991</v>
      </c>
      <c r="K250" s="1">
        <v>113634</v>
      </c>
      <c r="L250">
        <v>1580</v>
      </c>
      <c r="M250" s="12">
        <f t="shared" si="44"/>
        <v>1.3904289209215551E-2</v>
      </c>
      <c r="T250">
        <v>1825</v>
      </c>
      <c r="U250" s="30">
        <v>1825</v>
      </c>
      <c r="V250">
        <f t="shared" si="41"/>
        <v>1825000</v>
      </c>
      <c r="W250">
        <v>1590</v>
      </c>
      <c r="AA250" s="1">
        <f t="shared" ref="AA250" si="45">AA248-79</f>
        <v>1588</v>
      </c>
    </row>
    <row r="251" spans="2:27">
      <c r="B251" t="s">
        <v>254</v>
      </c>
      <c r="C251">
        <v>1949</v>
      </c>
      <c r="D251" s="1"/>
      <c r="E251" s="12"/>
      <c r="F251" s="1"/>
      <c r="G251" s="11"/>
      <c r="I251" s="12"/>
      <c r="J251" s="12"/>
      <c r="K251" s="1"/>
      <c r="M251" s="12"/>
      <c r="U251" s="30">
        <v>1844</v>
      </c>
      <c r="V251">
        <f t="shared" si="41"/>
        <v>1844000</v>
      </c>
      <c r="AA251" s="1">
        <f>AA250-(AA250-AA252)/2</f>
        <v>1548</v>
      </c>
    </row>
    <row r="252" spans="2:27">
      <c r="B252" t="s">
        <v>254</v>
      </c>
      <c r="C252">
        <v>1950</v>
      </c>
      <c r="D252" s="1">
        <v>42404</v>
      </c>
      <c r="E252" s="12">
        <f>(D252-D250)/(D250)</f>
        <v>0.41384369165110696</v>
      </c>
      <c r="F252" s="1">
        <v>41684</v>
      </c>
      <c r="G252" s="11">
        <f>(F252-F250)/(F250)</f>
        <v>0.40104866899704222</v>
      </c>
      <c r="H252">
        <v>141218</v>
      </c>
      <c r="I252" s="12">
        <f t="shared" si="42"/>
        <v>0.29517483606905637</v>
      </c>
      <c r="J252" s="12">
        <f t="shared" si="43"/>
        <v>0.3002733362602501</v>
      </c>
      <c r="K252" s="1">
        <v>149420</v>
      </c>
      <c r="L252">
        <v>1618</v>
      </c>
      <c r="M252" s="12">
        <f t="shared" si="44"/>
        <v>1.0828537009771115E-2</v>
      </c>
      <c r="N252" s="3"/>
      <c r="O252" s="3"/>
      <c r="P252" s="3"/>
      <c r="Q252" s="3"/>
      <c r="R252" s="3"/>
      <c r="T252">
        <v>1908</v>
      </c>
      <c r="U252" s="30">
        <v>1908</v>
      </c>
      <c r="V252">
        <f t="shared" si="41"/>
        <v>1908000</v>
      </c>
      <c r="W252">
        <v>1603</v>
      </c>
      <c r="X252" s="16">
        <v>1508</v>
      </c>
      <c r="Z252" s="16">
        <v>1508</v>
      </c>
      <c r="AA252" s="16">
        <v>1508</v>
      </c>
    </row>
    <row r="253" spans="2:27">
      <c r="B253" t="s">
        <v>254</v>
      </c>
      <c r="C253">
        <v>1951</v>
      </c>
      <c r="D253" s="1">
        <v>47920</v>
      </c>
      <c r="E253" s="12">
        <f t="shared" ref="E253:E313" si="46">(D253-D252)/(D252)</f>
        <v>0.13008206772945949</v>
      </c>
      <c r="F253" s="1">
        <v>47262</v>
      </c>
      <c r="G253" s="11">
        <f t="shared" ref="G253:G310" si="47">(F253-F252)/(F252)</f>
        <v>0.13381633240571922</v>
      </c>
      <c r="H253">
        <v>156758</v>
      </c>
      <c r="I253" s="12">
        <f t="shared" si="42"/>
        <v>0.30149657433751387</v>
      </c>
      <c r="J253" s="12">
        <f t="shared" si="43"/>
        <v>0.3056941272534735</v>
      </c>
      <c r="K253" s="1">
        <v>153522</v>
      </c>
      <c r="L253">
        <v>1703</v>
      </c>
      <c r="M253" s="12">
        <f t="shared" si="44"/>
        <v>1.1092872682742538E-2</v>
      </c>
      <c r="N253">
        <v>647</v>
      </c>
      <c r="O253">
        <v>782</v>
      </c>
      <c r="P253" s="12">
        <f>(O253/K253)</f>
        <v>5.0937324943656284E-3</v>
      </c>
      <c r="Q253" s="12">
        <f>(O253/L253)</f>
        <v>0.45918966529653554</v>
      </c>
      <c r="R253" s="2">
        <v>503</v>
      </c>
      <c r="S253" s="2">
        <v>438</v>
      </c>
      <c r="T253">
        <v>1901</v>
      </c>
      <c r="U253" s="30">
        <v>1901</v>
      </c>
      <c r="V253">
        <f t="shared" si="41"/>
        <v>1901000</v>
      </c>
      <c r="W253">
        <v>1808</v>
      </c>
      <c r="AA253" s="1">
        <f>AA252+38</f>
        <v>1546</v>
      </c>
    </row>
    <row r="254" spans="2:27">
      <c r="B254" t="s">
        <v>254</v>
      </c>
      <c r="C254">
        <v>1952</v>
      </c>
      <c r="D254" s="1">
        <v>38640</v>
      </c>
      <c r="E254" s="12">
        <f t="shared" si="46"/>
        <v>-0.19365609348914858</v>
      </c>
      <c r="F254" s="1">
        <v>38159</v>
      </c>
      <c r="G254" s="11">
        <f t="shared" si="47"/>
        <v>-0.1926071685497863</v>
      </c>
      <c r="H254">
        <v>156395</v>
      </c>
      <c r="I254" s="12">
        <f t="shared" si="42"/>
        <v>0.24399117618849708</v>
      </c>
      <c r="J254" s="12">
        <f t="shared" si="43"/>
        <v>0.247066722081908</v>
      </c>
      <c r="K254" s="1">
        <v>144892</v>
      </c>
      <c r="L254">
        <v>1853</v>
      </c>
      <c r="M254" s="12">
        <f t="shared" si="44"/>
        <v>1.2788835822543688E-2</v>
      </c>
      <c r="N254">
        <v>762</v>
      </c>
      <c r="O254">
        <v>890</v>
      </c>
      <c r="P254" s="12">
        <f t="shared" ref="P254:P317" si="48">(O254/K254)</f>
        <v>6.1425061425061421E-3</v>
      </c>
      <c r="Q254" s="12">
        <f t="shared" ref="Q254:Q310" si="49">(O254/L254)</f>
        <v>0.48030221262817052</v>
      </c>
      <c r="R254" s="2">
        <v>496</v>
      </c>
      <c r="S254" s="2">
        <v>41</v>
      </c>
      <c r="T254">
        <v>1838</v>
      </c>
      <c r="U254" s="30">
        <v>1838</v>
      </c>
      <c r="V254">
        <f t="shared" si="41"/>
        <v>1838000</v>
      </c>
      <c r="W254">
        <v>1876</v>
      </c>
      <c r="AA254" s="1">
        <f t="shared" ref="AA254:AA261" si="50">AA253+38</f>
        <v>1584</v>
      </c>
    </row>
    <row r="255" spans="2:27">
      <c r="B255" t="s">
        <v>254</v>
      </c>
      <c r="C255">
        <v>1953</v>
      </c>
      <c r="D255" s="1">
        <v>43581</v>
      </c>
      <c r="E255" s="12">
        <f t="shared" si="46"/>
        <v>0.1278726708074534</v>
      </c>
      <c r="F255" s="1">
        <v>43058</v>
      </c>
      <c r="G255" s="11">
        <f t="shared" si="47"/>
        <v>0.12838386750176892</v>
      </c>
      <c r="H255">
        <v>165895</v>
      </c>
      <c r="I255" s="12">
        <f t="shared" si="42"/>
        <v>0.25954971518128939</v>
      </c>
      <c r="J255" s="12">
        <f t="shared" si="43"/>
        <v>0.26270231170318575</v>
      </c>
      <c r="K255" s="1">
        <v>154844</v>
      </c>
      <c r="L255">
        <v>2117</v>
      </c>
      <c r="M255" s="12">
        <f t="shared" si="44"/>
        <v>1.3671824545994679E-2</v>
      </c>
      <c r="N255">
        <v>779</v>
      </c>
      <c r="O255">
        <v>1092</v>
      </c>
      <c r="P255" s="12">
        <f t="shared" si="48"/>
        <v>7.0522590478158667E-3</v>
      </c>
      <c r="Q255" s="12">
        <f t="shared" si="49"/>
        <v>0.51582427964100142</v>
      </c>
      <c r="R255" s="2">
        <v>510</v>
      </c>
      <c r="S255" s="2">
        <v>442</v>
      </c>
      <c r="T255">
        <v>1780</v>
      </c>
      <c r="U255" s="30">
        <v>1780</v>
      </c>
      <c r="V255">
        <f t="shared" si="41"/>
        <v>1780000</v>
      </c>
      <c r="W255">
        <v>1882</v>
      </c>
      <c r="AA255" s="1">
        <f t="shared" si="50"/>
        <v>1622</v>
      </c>
    </row>
    <row r="256" spans="2:27">
      <c r="B256" t="s">
        <v>254</v>
      </c>
      <c r="C256">
        <v>1954</v>
      </c>
      <c r="D256" s="1">
        <v>39860</v>
      </c>
      <c r="E256" s="12">
        <f t="shared" si="46"/>
        <v>-8.5381244120144098E-2</v>
      </c>
      <c r="F256" s="1">
        <v>39227</v>
      </c>
      <c r="G256" s="11">
        <f t="shared" si="47"/>
        <v>-8.8973013145060148E-2</v>
      </c>
      <c r="H256">
        <v>164451</v>
      </c>
      <c r="I256" s="12">
        <f t="shared" si="42"/>
        <v>0.23853305847942549</v>
      </c>
      <c r="J256" s="12">
        <f t="shared" si="43"/>
        <v>0.24238222935707293</v>
      </c>
      <c r="K256" s="1">
        <v>158274</v>
      </c>
      <c r="L256">
        <v>2345</v>
      </c>
      <c r="M256" s="12">
        <f t="shared" si="44"/>
        <v>1.4816078446238801E-2</v>
      </c>
      <c r="N256">
        <v>777</v>
      </c>
      <c r="O256">
        <v>1327</v>
      </c>
      <c r="P256" s="12">
        <f t="shared" si="48"/>
        <v>8.3841944981487802E-3</v>
      </c>
      <c r="Q256" s="12">
        <f t="shared" si="49"/>
        <v>0.56588486140724947</v>
      </c>
      <c r="R256">
        <v>552</v>
      </c>
      <c r="S256">
        <v>57</v>
      </c>
      <c r="T256">
        <v>1734</v>
      </c>
      <c r="U256" s="30">
        <v>1734</v>
      </c>
      <c r="V256">
        <f t="shared" si="41"/>
        <v>1734000</v>
      </c>
      <c r="W256">
        <v>1854</v>
      </c>
      <c r="AA256" s="1">
        <f t="shared" si="50"/>
        <v>1660</v>
      </c>
    </row>
    <row r="257" spans="2:27">
      <c r="B257" t="s">
        <v>254</v>
      </c>
      <c r="C257">
        <v>1955</v>
      </c>
      <c r="D257" s="1">
        <v>46209</v>
      </c>
      <c r="E257" s="12">
        <f t="shared" si="46"/>
        <v>0.1592824887104867</v>
      </c>
      <c r="F257" s="1">
        <v>45472</v>
      </c>
      <c r="G257" s="11">
        <f t="shared" si="47"/>
        <v>0.1592015703469549</v>
      </c>
      <c r="H257">
        <v>174230</v>
      </c>
      <c r="I257" s="12">
        <f t="shared" si="42"/>
        <v>0.2609883487344315</v>
      </c>
      <c r="J257" s="12">
        <f t="shared" si="43"/>
        <v>0.2652183894851633</v>
      </c>
      <c r="K257" s="1">
        <v>172617</v>
      </c>
      <c r="L257">
        <v>2268</v>
      </c>
      <c r="M257" s="12">
        <f t="shared" si="44"/>
        <v>1.3138914475399294E-2</v>
      </c>
      <c r="N257">
        <v>765</v>
      </c>
      <c r="O257">
        <v>1214</v>
      </c>
      <c r="P257" s="12">
        <f t="shared" si="48"/>
        <v>7.0329110110823384E-3</v>
      </c>
      <c r="Q257" s="12">
        <f t="shared" si="49"/>
        <v>0.53527336860670194</v>
      </c>
      <c r="R257" s="2">
        <v>557</v>
      </c>
      <c r="S257" s="2">
        <v>554</v>
      </c>
      <c r="T257">
        <v>1725</v>
      </c>
      <c r="U257" s="30">
        <v>1725</v>
      </c>
      <c r="V257">
        <f t="shared" si="41"/>
        <v>1725000</v>
      </c>
      <c r="W257">
        <v>2022</v>
      </c>
      <c r="AA257" s="1">
        <f t="shared" si="50"/>
        <v>1698</v>
      </c>
    </row>
    <row r="258" spans="2:27">
      <c r="B258" t="s">
        <v>254</v>
      </c>
      <c r="C258">
        <v>1956</v>
      </c>
      <c r="D258" s="1">
        <v>45503</v>
      </c>
      <c r="E258" s="12">
        <f t="shared" si="46"/>
        <v>-1.5278408967949967E-2</v>
      </c>
      <c r="F258" s="1">
        <v>44642</v>
      </c>
      <c r="G258" s="11">
        <f t="shared" si="47"/>
        <v>-1.825299085151302E-2</v>
      </c>
      <c r="H258">
        <v>185000</v>
      </c>
      <c r="I258" s="12">
        <f t="shared" si="42"/>
        <v>0.2413081081081081</v>
      </c>
      <c r="J258" s="12">
        <f t="shared" si="43"/>
        <v>0.24596216216216216</v>
      </c>
      <c r="K258" s="1">
        <v>176237</v>
      </c>
      <c r="L258">
        <v>2315</v>
      </c>
      <c r="M258" s="12">
        <f t="shared" si="44"/>
        <v>1.3135720648898926E-2</v>
      </c>
      <c r="N258">
        <v>797</v>
      </c>
      <c r="O258">
        <v>1154</v>
      </c>
      <c r="P258" s="12">
        <f t="shared" si="48"/>
        <v>6.5480007035979958E-3</v>
      </c>
      <c r="Q258" s="12">
        <f t="shared" si="49"/>
        <v>0.49848812095032397</v>
      </c>
      <c r="R258" s="2">
        <v>595</v>
      </c>
      <c r="S258" s="2">
        <v>52</v>
      </c>
      <c r="T258">
        <v>1704</v>
      </c>
      <c r="U258" s="30">
        <v>1704</v>
      </c>
      <c r="V258">
        <f t="shared" si="41"/>
        <v>1704000</v>
      </c>
      <c r="W258">
        <v>2090</v>
      </c>
      <c r="AA258" s="1">
        <f t="shared" si="50"/>
        <v>1736</v>
      </c>
    </row>
    <row r="259" spans="2:27">
      <c r="B259" t="s">
        <v>254</v>
      </c>
      <c r="C259">
        <v>1957</v>
      </c>
      <c r="D259" s="1">
        <v>48634</v>
      </c>
      <c r="E259" s="12">
        <f t="shared" si="46"/>
        <v>6.8808649979122255E-2</v>
      </c>
      <c r="F259" s="1">
        <v>48064</v>
      </c>
      <c r="G259" s="11">
        <f t="shared" si="47"/>
        <v>7.6654271762017834E-2</v>
      </c>
      <c r="H259">
        <v>196691</v>
      </c>
      <c r="I259" s="12">
        <f t="shared" si="42"/>
        <v>0.24436298559669736</v>
      </c>
      <c r="J259" s="12">
        <f t="shared" si="43"/>
        <v>0.24726093212195779</v>
      </c>
      <c r="K259" s="1">
        <v>191667</v>
      </c>
      <c r="L259">
        <v>2707</v>
      </c>
      <c r="M259" s="12">
        <f t="shared" si="44"/>
        <v>1.4123453698341394E-2</v>
      </c>
      <c r="N259">
        <v>828</v>
      </c>
      <c r="O259" s="2">
        <v>1357</v>
      </c>
      <c r="P259" s="12">
        <f t="shared" si="48"/>
        <v>7.0799876869779357E-3</v>
      </c>
      <c r="Q259" s="12">
        <f t="shared" si="49"/>
        <v>0.5012929442186923</v>
      </c>
      <c r="R259" s="2">
        <v>858</v>
      </c>
      <c r="S259" s="2">
        <v>569</v>
      </c>
      <c r="T259">
        <v>1733</v>
      </c>
      <c r="U259" s="30">
        <v>1733</v>
      </c>
      <c r="V259">
        <f t="shared" si="41"/>
        <v>1733000</v>
      </c>
      <c r="W259">
        <v>2150</v>
      </c>
      <c r="AA259" s="1">
        <f t="shared" si="50"/>
        <v>1774</v>
      </c>
    </row>
    <row r="260" spans="2:27">
      <c r="B260" t="s">
        <v>254</v>
      </c>
      <c r="C260">
        <v>1958</v>
      </c>
      <c r="D260" s="1">
        <v>68181</v>
      </c>
      <c r="E260" s="12">
        <f t="shared" si="46"/>
        <v>0.40192046716289015</v>
      </c>
      <c r="F260" s="1">
        <v>67390</v>
      </c>
      <c r="G260" s="11">
        <f t="shared" si="47"/>
        <v>0.40208888149134486</v>
      </c>
      <c r="H260">
        <v>235285</v>
      </c>
      <c r="I260" s="12">
        <f t="shared" si="42"/>
        <v>0.28641859872070041</v>
      </c>
      <c r="J260" s="12">
        <f t="shared" si="43"/>
        <v>0.28978047899356102</v>
      </c>
      <c r="K260" s="1">
        <v>236733</v>
      </c>
      <c r="L260">
        <v>3758</v>
      </c>
      <c r="M260" s="12">
        <f t="shared" si="44"/>
        <v>1.5874423929067769E-2</v>
      </c>
      <c r="N260">
        <v>1443</v>
      </c>
      <c r="O260" s="2">
        <v>1483</v>
      </c>
      <c r="P260" s="12">
        <f t="shared" si="48"/>
        <v>6.264441374882251E-3</v>
      </c>
      <c r="Q260" s="12">
        <f t="shared" si="49"/>
        <v>0.39462480042575837</v>
      </c>
      <c r="R260" s="2">
        <v>898</v>
      </c>
      <c r="S260" s="2">
        <v>97</v>
      </c>
      <c r="T260">
        <v>1726</v>
      </c>
      <c r="U260" s="30">
        <v>1726</v>
      </c>
      <c r="V260">
        <f t="shared" si="41"/>
        <v>1726000</v>
      </c>
      <c r="W260">
        <v>2251</v>
      </c>
      <c r="AA260" s="1">
        <f t="shared" si="50"/>
        <v>1812</v>
      </c>
    </row>
    <row r="261" spans="2:27">
      <c r="B261" t="s">
        <v>254</v>
      </c>
      <c r="C261">
        <v>1959</v>
      </c>
      <c r="D261" s="1">
        <v>80724</v>
      </c>
      <c r="E261" s="12">
        <f t="shared" si="46"/>
        <v>0.18396620759449114</v>
      </c>
      <c r="F261" s="1">
        <v>79761</v>
      </c>
      <c r="G261" s="11">
        <f t="shared" si="47"/>
        <v>0.18357323044962159</v>
      </c>
      <c r="H261">
        <v>259045</v>
      </c>
      <c r="I261" s="12">
        <f t="shared" si="42"/>
        <v>0.30790403211797179</v>
      </c>
      <c r="J261" s="12">
        <f t="shared" si="43"/>
        <v>0.31162153293829259</v>
      </c>
      <c r="K261" s="1">
        <v>255707</v>
      </c>
      <c r="L261">
        <v>3886</v>
      </c>
      <c r="M261" s="12">
        <f t="shared" si="44"/>
        <v>1.519708103415237E-2</v>
      </c>
      <c r="N261">
        <v>1444</v>
      </c>
      <c r="O261">
        <v>1503</v>
      </c>
      <c r="P261" s="12">
        <f t="shared" si="48"/>
        <v>5.8778210999307799E-3</v>
      </c>
      <c r="Q261" s="12">
        <f t="shared" si="49"/>
        <v>0.38677303139475039</v>
      </c>
      <c r="R261">
        <v>891</v>
      </c>
      <c r="S261">
        <v>621</v>
      </c>
      <c r="T261">
        <v>1756</v>
      </c>
      <c r="U261" s="30">
        <v>1756</v>
      </c>
      <c r="V261">
        <f t="shared" si="41"/>
        <v>1756000</v>
      </c>
      <c r="W261">
        <v>2469</v>
      </c>
      <c r="AA261" s="1">
        <f t="shared" si="50"/>
        <v>1850</v>
      </c>
    </row>
    <row r="262" spans="2:27">
      <c r="B262" t="s">
        <v>254</v>
      </c>
      <c r="C262">
        <v>1960</v>
      </c>
      <c r="D262" s="1">
        <v>86846</v>
      </c>
      <c r="E262" s="12">
        <f t="shared" si="46"/>
        <v>7.5838660125860963E-2</v>
      </c>
      <c r="F262" s="1">
        <v>86038</v>
      </c>
      <c r="G262" s="11">
        <f t="shared" si="47"/>
        <v>7.8697609107207786E-2</v>
      </c>
      <c r="H262">
        <v>278621</v>
      </c>
      <c r="I262" s="12">
        <f t="shared" si="42"/>
        <v>0.3087994085155103</v>
      </c>
      <c r="J262" s="12">
        <f t="shared" si="43"/>
        <v>0.31169940528531592</v>
      </c>
      <c r="K262" s="1">
        <v>261687</v>
      </c>
      <c r="L262">
        <v>3273</v>
      </c>
      <c r="M262" s="12">
        <f t="shared" si="44"/>
        <v>1.2507308349287507E-2</v>
      </c>
      <c r="N262">
        <v>1542</v>
      </c>
      <c r="O262">
        <v>1731</v>
      </c>
      <c r="P262" s="12">
        <f t="shared" si="48"/>
        <v>6.6147726100264821E-3</v>
      </c>
      <c r="Q262" s="12">
        <f t="shared" si="49"/>
        <v>0.52887259395050412</v>
      </c>
      <c r="R262">
        <v>927</v>
      </c>
      <c r="S262">
        <v>268</v>
      </c>
      <c r="T262">
        <v>1789</v>
      </c>
      <c r="U262" s="30">
        <v>1789</v>
      </c>
      <c r="V262">
        <f t="shared" si="41"/>
        <v>1789000</v>
      </c>
      <c r="W262">
        <v>2500</v>
      </c>
      <c r="X262" s="16">
        <v>1896</v>
      </c>
      <c r="Z262" s="16">
        <v>1896</v>
      </c>
      <c r="AA262" s="16">
        <v>1896</v>
      </c>
    </row>
    <row r="263" spans="2:27">
      <c r="B263" t="s">
        <v>254</v>
      </c>
      <c r="C263">
        <v>1961</v>
      </c>
      <c r="D263" s="1">
        <v>88138</v>
      </c>
      <c r="E263" s="12">
        <f t="shared" si="46"/>
        <v>1.4876908550768026E-2</v>
      </c>
      <c r="F263" s="1">
        <v>87611</v>
      </c>
      <c r="G263" s="11">
        <f t="shared" si="47"/>
        <v>1.828261930774774E-2</v>
      </c>
      <c r="H263">
        <v>288254</v>
      </c>
      <c r="I263" s="12">
        <f t="shared" si="42"/>
        <v>0.30393680573383197</v>
      </c>
      <c r="J263" s="12">
        <f t="shared" si="43"/>
        <v>0.30576505443116142</v>
      </c>
      <c r="K263" s="1">
        <v>277511</v>
      </c>
      <c r="L263">
        <v>3199</v>
      </c>
      <c r="M263" s="12">
        <f t="shared" si="44"/>
        <v>1.15274709831322E-2</v>
      </c>
      <c r="N263">
        <v>1587</v>
      </c>
      <c r="O263">
        <v>1612</v>
      </c>
      <c r="P263" s="12">
        <f t="shared" si="48"/>
        <v>5.8087787511125685E-3</v>
      </c>
      <c r="Q263" s="12">
        <f t="shared" si="49"/>
        <v>0.50390747108471401</v>
      </c>
      <c r="R263">
        <v>965</v>
      </c>
      <c r="S263">
        <v>904</v>
      </c>
      <c r="T263">
        <v>1806</v>
      </c>
      <c r="U263" s="30">
        <v>1806</v>
      </c>
      <c r="V263">
        <f t="shared" si="41"/>
        <v>1806000</v>
      </c>
      <c r="W263">
        <v>2712</v>
      </c>
      <c r="AA263" s="1">
        <f>AA262-53</f>
        <v>1843</v>
      </c>
    </row>
    <row r="264" spans="2:27">
      <c r="B264" t="s">
        <v>254</v>
      </c>
      <c r="C264">
        <v>1962</v>
      </c>
      <c r="D264" s="1">
        <v>96790</v>
      </c>
      <c r="E264" s="12">
        <f t="shared" si="46"/>
        <v>9.8164242437994959E-2</v>
      </c>
      <c r="F264" s="1">
        <v>96230</v>
      </c>
      <c r="G264" s="11">
        <f t="shared" si="47"/>
        <v>9.8378057549851045E-2</v>
      </c>
      <c r="H264">
        <v>313627</v>
      </c>
      <c r="I264" s="12">
        <f t="shared" si="42"/>
        <v>0.30682945027054431</v>
      </c>
      <c r="J264" s="12">
        <f t="shared" si="43"/>
        <v>0.30861501082496084</v>
      </c>
      <c r="K264" s="1">
        <v>301891</v>
      </c>
      <c r="L264">
        <v>3555</v>
      </c>
      <c r="M264" s="12">
        <f t="shared" si="44"/>
        <v>1.1775773375158585E-2</v>
      </c>
      <c r="N264">
        <v>1727</v>
      </c>
      <c r="O264">
        <v>1828</v>
      </c>
      <c r="P264" s="12">
        <f t="shared" si="48"/>
        <v>6.055165606129365E-3</v>
      </c>
      <c r="Q264" s="12">
        <f t="shared" si="49"/>
        <v>0.51420534458509137</v>
      </c>
      <c r="R264">
        <v>963</v>
      </c>
      <c r="S264">
        <v>332</v>
      </c>
      <c r="T264">
        <v>1853</v>
      </c>
      <c r="U264" s="30">
        <v>1853</v>
      </c>
      <c r="V264">
        <f t="shared" si="41"/>
        <v>1853000</v>
      </c>
      <c r="W264">
        <v>2889</v>
      </c>
      <c r="AA264" s="1">
        <f t="shared" ref="AA264:AA271" si="51">AA263-53</f>
        <v>1790</v>
      </c>
    </row>
    <row r="265" spans="2:27">
      <c r="B265" t="s">
        <v>254</v>
      </c>
      <c r="C265">
        <v>1963</v>
      </c>
      <c r="D265" s="1">
        <v>102654</v>
      </c>
      <c r="E265" s="12">
        <f t="shared" si="46"/>
        <v>6.0584771154044842E-2</v>
      </c>
      <c r="F265" s="1">
        <v>102523</v>
      </c>
      <c r="G265" s="11">
        <f t="shared" si="47"/>
        <v>6.539540683778447E-2</v>
      </c>
      <c r="H265">
        <v>337291</v>
      </c>
      <c r="I265" s="12">
        <f t="shared" si="42"/>
        <v>0.30396008194704277</v>
      </c>
      <c r="J265" s="12">
        <f t="shared" si="43"/>
        <v>0.3043484706084657</v>
      </c>
      <c r="K265" s="1">
        <v>332265</v>
      </c>
      <c r="L265">
        <v>3757</v>
      </c>
      <c r="M265" s="12">
        <f t="shared" si="44"/>
        <v>1.1307239703248912E-2</v>
      </c>
      <c r="N265">
        <v>1844</v>
      </c>
      <c r="O265">
        <v>1913</v>
      </c>
      <c r="P265" s="12">
        <f t="shared" si="48"/>
        <v>5.7574526356974102E-3</v>
      </c>
      <c r="Q265" s="12">
        <f t="shared" si="49"/>
        <v>0.50918285866382751</v>
      </c>
      <c r="R265">
        <v>954</v>
      </c>
      <c r="S265">
        <v>895</v>
      </c>
      <c r="T265">
        <v>1875</v>
      </c>
      <c r="U265" s="30">
        <v>1875</v>
      </c>
      <c r="V265">
        <f t="shared" si="41"/>
        <v>1875000</v>
      </c>
      <c r="W265">
        <v>3069</v>
      </c>
      <c r="AA265" s="1">
        <f t="shared" si="51"/>
        <v>1737</v>
      </c>
    </row>
    <row r="266" spans="2:27">
      <c r="B266" t="s">
        <v>254</v>
      </c>
      <c r="C266">
        <v>1964</v>
      </c>
      <c r="D266" s="1">
        <v>132801</v>
      </c>
      <c r="E266" s="12">
        <f t="shared" si="46"/>
        <v>0.29367584312350226</v>
      </c>
      <c r="F266" s="1">
        <v>132575</v>
      </c>
      <c r="G266" s="11">
        <f t="shared" si="47"/>
        <v>0.2931244696312047</v>
      </c>
      <c r="H266">
        <v>385546</v>
      </c>
      <c r="I266" s="12">
        <f t="shared" si="42"/>
        <v>0.34386298911154572</v>
      </c>
      <c r="J266" s="12">
        <f t="shared" si="43"/>
        <v>0.34444917078636533</v>
      </c>
      <c r="K266" s="1">
        <v>365694</v>
      </c>
      <c r="L266">
        <v>3911</v>
      </c>
      <c r="M266" s="12">
        <f t="shared" si="44"/>
        <v>1.069473384851816E-2</v>
      </c>
      <c r="N266">
        <v>1958</v>
      </c>
      <c r="O266">
        <v>1953</v>
      </c>
      <c r="P266" s="12">
        <f t="shared" si="48"/>
        <v>5.3405306075571379E-3</v>
      </c>
      <c r="Q266" s="12">
        <f t="shared" si="49"/>
        <v>0.49936077729480949</v>
      </c>
      <c r="R266">
        <v>967</v>
      </c>
      <c r="S266">
        <v>318</v>
      </c>
      <c r="T266">
        <v>1897</v>
      </c>
      <c r="U266" s="30">
        <v>1897</v>
      </c>
      <c r="V266">
        <f t="shared" si="41"/>
        <v>1897000</v>
      </c>
      <c r="W266">
        <v>3333</v>
      </c>
      <c r="AA266" s="1">
        <f t="shared" si="51"/>
        <v>1684</v>
      </c>
    </row>
    <row r="267" spans="2:27">
      <c r="B267" t="s">
        <v>254</v>
      </c>
      <c r="C267">
        <v>1965</v>
      </c>
      <c r="D267" s="1">
        <v>121230</v>
      </c>
      <c r="E267" s="12">
        <f t="shared" si="46"/>
        <v>-8.7130367994216917E-2</v>
      </c>
      <c r="F267" s="1">
        <v>120826</v>
      </c>
      <c r="G267" s="11">
        <f t="shared" si="47"/>
        <v>-8.8621534980199881E-2</v>
      </c>
      <c r="H267">
        <v>392781</v>
      </c>
      <c r="I267" s="12">
        <f t="shared" si="42"/>
        <v>0.30761671262102802</v>
      </c>
      <c r="J267" s="12">
        <f t="shared" si="43"/>
        <v>0.30864527561160038</v>
      </c>
      <c r="K267" s="1">
        <v>368229</v>
      </c>
      <c r="L267">
        <v>4075</v>
      </c>
      <c r="M267" s="12">
        <f t="shared" si="44"/>
        <v>1.1066483085254012E-2</v>
      </c>
      <c r="N267">
        <v>2145</v>
      </c>
      <c r="O267">
        <v>1930</v>
      </c>
      <c r="P267" s="12">
        <f t="shared" si="48"/>
        <v>5.2413036452859498E-3</v>
      </c>
      <c r="Q267" s="12">
        <f t="shared" si="49"/>
        <v>0.47361963190184048</v>
      </c>
      <c r="R267">
        <v>1078</v>
      </c>
      <c r="S267">
        <v>1290</v>
      </c>
      <c r="T267">
        <v>1894</v>
      </c>
      <c r="U267" s="30">
        <v>1894</v>
      </c>
      <c r="V267">
        <f t="shared" si="41"/>
        <v>1894000</v>
      </c>
      <c r="W267">
        <v>3521</v>
      </c>
      <c r="AA267" s="1">
        <f t="shared" si="51"/>
        <v>1631</v>
      </c>
    </row>
    <row r="268" spans="2:27">
      <c r="B268" t="s">
        <v>254</v>
      </c>
      <c r="C268">
        <v>1966</v>
      </c>
      <c r="D268" s="1">
        <v>164134</v>
      </c>
      <c r="E268" s="12">
        <f t="shared" si="46"/>
        <v>0.35390579889466306</v>
      </c>
      <c r="F268" s="1">
        <v>163822</v>
      </c>
      <c r="G268" s="11">
        <f t="shared" si="47"/>
        <v>0.35585056196513998</v>
      </c>
      <c r="H268">
        <v>491776</v>
      </c>
      <c r="I268" s="12">
        <f t="shared" si="42"/>
        <v>0.33312321056741279</v>
      </c>
      <c r="J268" s="12">
        <f t="shared" si="43"/>
        <v>0.33375764575741801</v>
      </c>
      <c r="K268" s="1">
        <v>459716</v>
      </c>
      <c r="L268">
        <v>5575</v>
      </c>
      <c r="M268" s="12">
        <f t="shared" si="44"/>
        <v>1.2127052354062072E-2</v>
      </c>
      <c r="N268">
        <v>3086</v>
      </c>
      <c r="O268">
        <v>2489</v>
      </c>
      <c r="P268" s="12">
        <f t="shared" si="48"/>
        <v>5.4142122527821527E-3</v>
      </c>
      <c r="Q268" s="12">
        <f t="shared" si="49"/>
        <v>0.44645739910313903</v>
      </c>
      <c r="R268">
        <v>1241</v>
      </c>
      <c r="S268">
        <v>738</v>
      </c>
      <c r="T268">
        <v>1899</v>
      </c>
      <c r="U268" s="30">
        <v>1899</v>
      </c>
      <c r="V268">
        <f t="shared" si="41"/>
        <v>1899000</v>
      </c>
      <c r="W268">
        <v>3917</v>
      </c>
      <c r="AA268" s="1">
        <f t="shared" si="51"/>
        <v>1578</v>
      </c>
    </row>
    <row r="269" spans="2:27">
      <c r="B269" t="s">
        <v>254</v>
      </c>
      <c r="C269">
        <v>1967</v>
      </c>
      <c r="D269" s="1">
        <v>179272</v>
      </c>
      <c r="E269" s="12">
        <f t="shared" si="46"/>
        <v>9.2229519782616648E-2</v>
      </c>
      <c r="F269" s="1">
        <v>179079</v>
      </c>
      <c r="G269" s="11">
        <f t="shared" si="47"/>
        <v>9.3131569630452563E-2</v>
      </c>
      <c r="H269">
        <v>532172</v>
      </c>
      <c r="I269" s="12">
        <f t="shared" si="42"/>
        <v>0.33650586652435677</v>
      </c>
      <c r="J269" s="12">
        <f t="shared" si="43"/>
        <v>0.33686853122674626</v>
      </c>
      <c r="K269" s="1">
        <v>508791</v>
      </c>
      <c r="L269">
        <v>6299</v>
      </c>
      <c r="M269" s="12">
        <f t="shared" si="44"/>
        <v>1.238032905456268E-2</v>
      </c>
      <c r="N269">
        <v>3384</v>
      </c>
      <c r="O269">
        <v>2915</v>
      </c>
      <c r="P269" s="12">
        <f t="shared" si="48"/>
        <v>5.7292680098508034E-3</v>
      </c>
      <c r="Q269" s="12">
        <f t="shared" si="49"/>
        <v>0.46277186855056357</v>
      </c>
      <c r="R269">
        <v>1280</v>
      </c>
      <c r="S269">
        <v>1193</v>
      </c>
      <c r="T269">
        <v>1901</v>
      </c>
      <c r="U269" s="30">
        <v>1901</v>
      </c>
      <c r="V269">
        <f t="shared" si="41"/>
        <v>1901000</v>
      </c>
      <c r="W269">
        <v>4155</v>
      </c>
      <c r="AA269" s="1">
        <f t="shared" si="51"/>
        <v>1525</v>
      </c>
    </row>
    <row r="270" spans="2:27">
      <c r="B270" t="s">
        <v>254</v>
      </c>
      <c r="C270">
        <v>1968</v>
      </c>
      <c r="D270" s="1">
        <v>188527</v>
      </c>
      <c r="E270" s="12">
        <f t="shared" si="46"/>
        <v>5.1625462983622653E-2</v>
      </c>
      <c r="F270" s="1">
        <v>188349</v>
      </c>
      <c r="G270" s="11">
        <f t="shared" si="47"/>
        <v>5.1764863551840248E-2</v>
      </c>
      <c r="H270">
        <v>552906</v>
      </c>
      <c r="I270" s="12">
        <f t="shared" si="42"/>
        <v>0.34065284153183362</v>
      </c>
      <c r="J270" s="12">
        <f t="shared" si="43"/>
        <v>0.34097477690602018</v>
      </c>
      <c r="K270" s="1">
        <v>556109</v>
      </c>
      <c r="L270">
        <v>6867</v>
      </c>
      <c r="M270" s="12">
        <f t="shared" si="44"/>
        <v>1.2348298624909864E-2</v>
      </c>
      <c r="N270">
        <v>3822</v>
      </c>
      <c r="O270">
        <v>3045</v>
      </c>
      <c r="P270" s="12">
        <f t="shared" si="48"/>
        <v>5.4755452618101847E-3</v>
      </c>
      <c r="Q270" s="12">
        <f t="shared" si="49"/>
        <v>0.44342507645259938</v>
      </c>
      <c r="R270">
        <v>1502</v>
      </c>
      <c r="S270">
        <v>674</v>
      </c>
      <c r="T270">
        <v>1902</v>
      </c>
      <c r="U270" s="30">
        <v>1902</v>
      </c>
      <c r="V270">
        <f t="shared" si="41"/>
        <v>1902000</v>
      </c>
      <c r="W270">
        <v>4508</v>
      </c>
      <c r="AA270" s="1">
        <f t="shared" si="51"/>
        <v>1472</v>
      </c>
    </row>
    <row r="271" spans="2:27">
      <c r="B271" t="s">
        <v>254</v>
      </c>
      <c r="C271">
        <v>1969</v>
      </c>
      <c r="D271" s="7">
        <v>194355</v>
      </c>
      <c r="E271" s="12">
        <f t="shared" si="46"/>
        <v>3.0913343977255248E-2</v>
      </c>
      <c r="F271" s="7">
        <v>194011</v>
      </c>
      <c r="G271" s="11">
        <f t="shared" si="47"/>
        <v>3.0061216146621432E-2</v>
      </c>
      <c r="H271" s="2">
        <v>600913</v>
      </c>
      <c r="I271" s="12">
        <f t="shared" si="42"/>
        <v>0.32286038078723545</v>
      </c>
      <c r="J271" s="12">
        <f t="shared" si="43"/>
        <v>0.32343284302386532</v>
      </c>
      <c r="K271" s="1">
        <v>575905</v>
      </c>
      <c r="L271">
        <v>7432</v>
      </c>
      <c r="M271" s="12">
        <f t="shared" si="44"/>
        <v>1.2904906191125273E-2</v>
      </c>
      <c r="N271">
        <v>4345</v>
      </c>
      <c r="O271">
        <v>3087</v>
      </c>
      <c r="P271" s="12">
        <f t="shared" si="48"/>
        <v>5.3602590705064202E-3</v>
      </c>
      <c r="Q271" s="12">
        <f t="shared" si="49"/>
        <v>0.41536598493003229</v>
      </c>
      <c r="R271">
        <v>1582</v>
      </c>
      <c r="S271">
        <v>1475</v>
      </c>
      <c r="T271" s="2">
        <v>1913</v>
      </c>
      <c r="U271" s="30">
        <v>1913</v>
      </c>
      <c r="V271">
        <f t="shared" si="41"/>
        <v>1913000</v>
      </c>
      <c r="W271" s="2">
        <v>5005</v>
      </c>
      <c r="AA271" s="1">
        <f t="shared" si="51"/>
        <v>1419</v>
      </c>
    </row>
    <row r="272" spans="2:27">
      <c r="B272" t="s">
        <v>254</v>
      </c>
      <c r="C272">
        <v>1970</v>
      </c>
      <c r="D272" s="1">
        <v>207576</v>
      </c>
      <c r="E272" s="12">
        <f t="shared" si="46"/>
        <v>6.8025005788376933E-2</v>
      </c>
      <c r="F272" s="1">
        <v>207268</v>
      </c>
      <c r="G272" s="11">
        <f t="shared" si="47"/>
        <v>6.833117709820577E-2</v>
      </c>
      <c r="H272">
        <v>656703</v>
      </c>
      <c r="I272" s="12">
        <f t="shared" si="42"/>
        <v>0.31561908503539654</v>
      </c>
      <c r="J272" s="12">
        <f t="shared" si="43"/>
        <v>0.31608809461811505</v>
      </c>
      <c r="K272" s="1">
        <v>619211</v>
      </c>
      <c r="L272">
        <v>8228</v>
      </c>
      <c r="M272" s="12">
        <f t="shared" si="44"/>
        <v>1.3287877637832662E-2</v>
      </c>
      <c r="N272">
        <v>4973</v>
      </c>
      <c r="O272">
        <v>3255</v>
      </c>
      <c r="P272" s="12">
        <f t="shared" si="48"/>
        <v>5.256689561393451E-3</v>
      </c>
      <c r="Q272" s="12">
        <f t="shared" si="49"/>
        <v>0.39560038891589694</v>
      </c>
      <c r="R272">
        <v>1704</v>
      </c>
      <c r="S272">
        <v>752</v>
      </c>
      <c r="T272">
        <v>1923</v>
      </c>
      <c r="U272" s="30">
        <v>1923.3219999999999</v>
      </c>
      <c r="V272">
        <f t="shared" si="41"/>
        <v>1923322</v>
      </c>
      <c r="W272">
        <v>5482</v>
      </c>
      <c r="X272" s="16">
        <v>1365</v>
      </c>
      <c r="Z272" s="16">
        <v>1365</v>
      </c>
      <c r="AA272" s="16">
        <v>1365</v>
      </c>
    </row>
    <row r="273" spans="2:27">
      <c r="B273" t="s">
        <v>254</v>
      </c>
      <c r="C273">
        <v>1971</v>
      </c>
      <c r="D273" s="1">
        <v>229086</v>
      </c>
      <c r="E273" s="12">
        <f t="shared" si="46"/>
        <v>0.10362469649670482</v>
      </c>
      <c r="F273" s="1">
        <v>228798</v>
      </c>
      <c r="G273" s="11">
        <f t="shared" si="47"/>
        <v>0.10387517610050756</v>
      </c>
      <c r="H273">
        <v>720235</v>
      </c>
      <c r="I273" s="12">
        <f t="shared" si="42"/>
        <v>0.31767131561226541</v>
      </c>
      <c r="J273" s="12">
        <f t="shared" si="43"/>
        <v>0.31807118509930787</v>
      </c>
      <c r="K273" s="1">
        <v>691747</v>
      </c>
      <c r="L273">
        <v>13111</v>
      </c>
      <c r="M273" s="12">
        <f t="shared" si="44"/>
        <v>1.8953461308831118E-2</v>
      </c>
      <c r="N273">
        <v>7528</v>
      </c>
      <c r="O273">
        <v>5583</v>
      </c>
      <c r="P273" s="12">
        <f t="shared" si="48"/>
        <v>8.070869841141342E-3</v>
      </c>
      <c r="Q273" s="12">
        <f t="shared" si="49"/>
        <v>0.42582564259019146</v>
      </c>
      <c r="R273">
        <v>1838</v>
      </c>
      <c r="S273">
        <v>1542</v>
      </c>
      <c r="T273">
        <v>1972</v>
      </c>
      <c r="U273" s="30">
        <v>1972.3119999999999</v>
      </c>
      <c r="V273">
        <f t="shared" si="41"/>
        <v>1972312</v>
      </c>
      <c r="W273">
        <v>6090</v>
      </c>
      <c r="AA273" s="1">
        <f>AA272+157</f>
        <v>1522</v>
      </c>
    </row>
    <row r="274" spans="2:27">
      <c r="B274" t="s">
        <v>254</v>
      </c>
      <c r="C274">
        <v>1972</v>
      </c>
      <c r="D274" s="1">
        <v>286486</v>
      </c>
      <c r="E274" s="12">
        <f t="shared" si="46"/>
        <v>0.25056092471822811</v>
      </c>
      <c r="F274" s="1">
        <v>286257</v>
      </c>
      <c r="G274" s="11">
        <f t="shared" si="47"/>
        <v>0.25113418823591116</v>
      </c>
      <c r="H274">
        <v>869931</v>
      </c>
      <c r="I274" s="12">
        <f t="shared" si="42"/>
        <v>0.32905713211737481</v>
      </c>
      <c r="J274" s="12">
        <f t="shared" si="43"/>
        <v>0.32932037138577658</v>
      </c>
      <c r="K274" s="1">
        <v>787628</v>
      </c>
      <c r="L274">
        <v>15057</v>
      </c>
      <c r="M274" s="12">
        <f t="shared" si="44"/>
        <v>1.9116892746321869E-2</v>
      </c>
      <c r="N274">
        <v>7664</v>
      </c>
      <c r="O274">
        <v>7393</v>
      </c>
      <c r="P274" s="12">
        <f t="shared" si="48"/>
        <v>9.3864108436977865E-3</v>
      </c>
      <c r="Q274" s="12">
        <f t="shared" si="49"/>
        <v>0.49100086338580062</v>
      </c>
      <c r="R274">
        <v>2027</v>
      </c>
      <c r="S274">
        <v>767</v>
      </c>
      <c r="T274">
        <v>2019</v>
      </c>
      <c r="U274" s="30">
        <v>2018.6379999999999</v>
      </c>
      <c r="V274">
        <f t="shared" si="41"/>
        <v>2018638</v>
      </c>
      <c r="W274">
        <v>6881</v>
      </c>
      <c r="AA274" s="1">
        <f t="shared" ref="AA274:AA278" si="52">AA273+157</f>
        <v>1679</v>
      </c>
    </row>
    <row r="275" spans="2:27">
      <c r="B275" t="s">
        <v>254</v>
      </c>
      <c r="C275">
        <v>1973</v>
      </c>
      <c r="D275" s="1">
        <v>316581</v>
      </c>
      <c r="E275" s="12">
        <f t="shared" si="46"/>
        <v>0.10504876329035276</v>
      </c>
      <c r="F275" s="1">
        <v>316292</v>
      </c>
      <c r="G275" s="11">
        <f t="shared" si="47"/>
        <v>0.10492319838466832</v>
      </c>
      <c r="H275">
        <v>985720</v>
      </c>
      <c r="I275" s="12">
        <f t="shared" si="42"/>
        <v>0.32087408188938032</v>
      </c>
      <c r="J275" s="12">
        <f t="shared" si="43"/>
        <v>0.3211672685955444</v>
      </c>
      <c r="K275" s="1">
        <v>849770</v>
      </c>
      <c r="L275">
        <v>14602</v>
      </c>
      <c r="M275" s="12">
        <f t="shared" si="44"/>
        <v>1.7183473175094437E-2</v>
      </c>
      <c r="N275">
        <v>7111</v>
      </c>
      <c r="O275">
        <v>7491</v>
      </c>
      <c r="P275" s="12">
        <f t="shared" si="48"/>
        <v>8.8153265001117958E-3</v>
      </c>
      <c r="Q275" s="12">
        <f t="shared" si="49"/>
        <v>0.51301191617586628</v>
      </c>
      <c r="R275">
        <v>1962</v>
      </c>
      <c r="S275">
        <v>1920</v>
      </c>
      <c r="T275">
        <v>2059</v>
      </c>
      <c r="U275" s="30">
        <v>2059.2559999999999</v>
      </c>
      <c r="V275">
        <f t="shared" si="41"/>
        <v>2059255.9999999998</v>
      </c>
      <c r="W275">
        <v>8189</v>
      </c>
      <c r="AA275" s="1">
        <f t="shared" si="52"/>
        <v>1836</v>
      </c>
    </row>
    <row r="276" spans="2:27">
      <c r="B276" t="s">
        <v>254</v>
      </c>
      <c r="C276">
        <v>1974</v>
      </c>
      <c r="D276" s="1">
        <v>308658</v>
      </c>
      <c r="E276" s="12">
        <f t="shared" si="46"/>
        <v>-2.5026770399992418E-2</v>
      </c>
      <c r="F276" s="1">
        <v>304288</v>
      </c>
      <c r="G276" s="11">
        <f t="shared" si="47"/>
        <v>-3.7952271951234934E-2</v>
      </c>
      <c r="H276">
        <v>1079787</v>
      </c>
      <c r="I276" s="12">
        <f t="shared" si="42"/>
        <v>0.28180372610524113</v>
      </c>
      <c r="J276" s="12">
        <f t="shared" si="43"/>
        <v>0.28585082057850297</v>
      </c>
      <c r="K276" s="1">
        <v>997543</v>
      </c>
      <c r="L276">
        <v>21058</v>
      </c>
      <c r="M276" s="12">
        <f t="shared" si="44"/>
        <v>2.1109866943079144E-2</v>
      </c>
      <c r="N276">
        <v>8495</v>
      </c>
      <c r="O276">
        <v>12563</v>
      </c>
      <c r="P276" s="12">
        <f t="shared" si="48"/>
        <v>1.2593943318734129E-2</v>
      </c>
      <c r="Q276" s="12">
        <f t="shared" si="49"/>
        <v>0.5965903694557888</v>
      </c>
      <c r="R276">
        <v>2455</v>
      </c>
      <c r="S276">
        <v>1443</v>
      </c>
      <c r="T276">
        <v>2101</v>
      </c>
      <c r="U276" s="30">
        <v>2101.4029999999998</v>
      </c>
      <c r="V276">
        <f t="shared" si="41"/>
        <v>2101403</v>
      </c>
      <c r="W276">
        <v>9174</v>
      </c>
      <c r="AA276" s="1">
        <f t="shared" si="52"/>
        <v>1993</v>
      </c>
    </row>
    <row r="277" spans="2:27">
      <c r="B277" t="s">
        <v>254</v>
      </c>
      <c r="C277">
        <v>1975</v>
      </c>
      <c r="D277" s="1">
        <v>383514</v>
      </c>
      <c r="E277" s="12">
        <f t="shared" si="46"/>
        <v>0.24252084831755535</v>
      </c>
      <c r="F277" s="1">
        <v>379725</v>
      </c>
      <c r="G277" s="11">
        <f t="shared" si="47"/>
        <v>0.2479131612156904</v>
      </c>
      <c r="H277">
        <v>1231020</v>
      </c>
      <c r="I277" s="12">
        <f t="shared" si="42"/>
        <v>0.30846371301847247</v>
      </c>
      <c r="J277" s="12">
        <f t="shared" si="43"/>
        <v>0.31154164838914072</v>
      </c>
      <c r="K277" s="1">
        <v>1240596</v>
      </c>
      <c r="L277">
        <v>24707</v>
      </c>
      <c r="M277" s="12">
        <f t="shared" si="44"/>
        <v>1.991542774601885E-2</v>
      </c>
      <c r="N277">
        <v>10548</v>
      </c>
      <c r="O277">
        <v>14159</v>
      </c>
      <c r="P277" s="12">
        <f t="shared" si="48"/>
        <v>1.1413062753708701E-2</v>
      </c>
      <c r="Q277" s="12">
        <f t="shared" si="49"/>
        <v>0.57307645606508273</v>
      </c>
      <c r="R277">
        <v>2635</v>
      </c>
      <c r="S277">
        <v>2704</v>
      </c>
      <c r="T277">
        <v>2160</v>
      </c>
      <c r="U277" s="30">
        <v>2159.5259999999998</v>
      </c>
      <c r="V277">
        <f t="shared" si="41"/>
        <v>2159526</v>
      </c>
      <c r="W277">
        <v>10075</v>
      </c>
      <c r="AA277" s="1">
        <f t="shared" si="52"/>
        <v>2150</v>
      </c>
    </row>
    <row r="278" spans="2:27">
      <c r="B278" t="s">
        <v>254</v>
      </c>
      <c r="C278">
        <v>1976</v>
      </c>
      <c r="D278" s="1">
        <v>479112</v>
      </c>
      <c r="E278" s="12">
        <f t="shared" si="46"/>
        <v>0.24926860557893585</v>
      </c>
      <c r="F278" s="1">
        <v>475090</v>
      </c>
      <c r="G278" s="11">
        <f t="shared" si="47"/>
        <v>0.25114227401408912</v>
      </c>
      <c r="H278">
        <v>1492345</v>
      </c>
      <c r="I278" s="12">
        <f t="shared" si="42"/>
        <v>0.31835131956752627</v>
      </c>
      <c r="J278" s="12">
        <f t="shared" si="43"/>
        <v>0.32104640682951996</v>
      </c>
      <c r="K278" s="1">
        <v>1482793</v>
      </c>
      <c r="L278">
        <v>31136</v>
      </c>
      <c r="M278" s="12">
        <f t="shared" si="44"/>
        <v>2.0998210808926127E-2</v>
      </c>
      <c r="N278">
        <v>13118</v>
      </c>
      <c r="O278">
        <v>18018</v>
      </c>
      <c r="P278" s="12">
        <f t="shared" si="48"/>
        <v>1.2151392675848888E-2</v>
      </c>
      <c r="Q278" s="12">
        <f t="shared" si="49"/>
        <v>0.57868705035971224</v>
      </c>
      <c r="R278">
        <v>2924</v>
      </c>
      <c r="S278">
        <v>1857</v>
      </c>
      <c r="T278">
        <v>2170</v>
      </c>
      <c r="U278" s="30">
        <v>2170.1610000000001</v>
      </c>
      <c r="V278">
        <f t="shared" si="41"/>
        <v>2170161</v>
      </c>
      <c r="W278">
        <v>11185</v>
      </c>
      <c r="AA278" s="1">
        <f t="shared" si="52"/>
        <v>2307</v>
      </c>
    </row>
    <row r="279" spans="2:27">
      <c r="B279" t="s">
        <v>254</v>
      </c>
      <c r="C279">
        <v>1977</v>
      </c>
      <c r="D279" s="1">
        <v>465629</v>
      </c>
      <c r="E279" s="12">
        <f t="shared" si="46"/>
        <v>-2.8141645377281303E-2</v>
      </c>
      <c r="F279" s="1">
        <v>461324</v>
      </c>
      <c r="G279" s="11">
        <f t="shared" si="47"/>
        <v>-2.8975562524995262E-2</v>
      </c>
      <c r="H279">
        <v>1568624</v>
      </c>
      <c r="I279" s="12">
        <f t="shared" si="42"/>
        <v>0.29409469700833341</v>
      </c>
      <c r="J279" s="12">
        <f t="shared" si="43"/>
        <v>0.29683914054610921</v>
      </c>
      <c r="K279" s="1">
        <v>1521155</v>
      </c>
      <c r="L279">
        <v>31504</v>
      </c>
      <c r="M279" s="12">
        <f t="shared" si="44"/>
        <v>2.0710578474908869E-2</v>
      </c>
      <c r="N279">
        <v>14462</v>
      </c>
      <c r="O279">
        <v>17042</v>
      </c>
      <c r="P279" s="12">
        <f t="shared" si="48"/>
        <v>1.1203329049307927E-2</v>
      </c>
      <c r="Q279" s="12">
        <f t="shared" si="49"/>
        <v>0.54094718131030983</v>
      </c>
      <c r="R279">
        <v>3103</v>
      </c>
      <c r="S279">
        <v>3033</v>
      </c>
      <c r="T279">
        <v>2209</v>
      </c>
      <c r="U279" s="30">
        <v>2209.0100000000002</v>
      </c>
      <c r="V279">
        <f t="shared" si="41"/>
        <v>2209010</v>
      </c>
      <c r="W279">
        <v>12486</v>
      </c>
      <c r="X279" s="16">
        <v>2466</v>
      </c>
      <c r="Z279" s="16">
        <v>2466</v>
      </c>
      <c r="AA279" s="16">
        <v>2466</v>
      </c>
    </row>
    <row r="280" spans="2:27">
      <c r="B280" t="s">
        <v>254</v>
      </c>
      <c r="C280">
        <v>1978</v>
      </c>
      <c r="D280" s="1">
        <v>593752</v>
      </c>
      <c r="E280" s="12">
        <f t="shared" si="46"/>
        <v>0.27516112613260774</v>
      </c>
      <c r="F280" s="1">
        <v>586640</v>
      </c>
      <c r="G280" s="11">
        <f t="shared" si="47"/>
        <v>0.27164422401609278</v>
      </c>
      <c r="H280">
        <v>1839706</v>
      </c>
      <c r="I280" s="12">
        <f t="shared" ref="I280:I310" si="53">(F280/H280)</f>
        <v>0.31887703796150035</v>
      </c>
      <c r="J280" s="12">
        <f t="shared" si="43"/>
        <v>0.32274287304601929</v>
      </c>
      <c r="K280" s="1">
        <v>1684538</v>
      </c>
      <c r="L280">
        <v>37809</v>
      </c>
      <c r="M280" s="12">
        <f t="shared" si="44"/>
        <v>2.244472965287812E-2</v>
      </c>
      <c r="N280">
        <v>15800</v>
      </c>
      <c r="O280">
        <v>22009</v>
      </c>
      <c r="P280" s="12">
        <f t="shared" si="48"/>
        <v>1.3065303365076953E-2</v>
      </c>
      <c r="Q280" s="12">
        <f t="shared" si="49"/>
        <v>0.58211007961067474</v>
      </c>
      <c r="R280">
        <v>3679</v>
      </c>
      <c r="S280">
        <v>2816</v>
      </c>
      <c r="T280">
        <v>2243</v>
      </c>
      <c r="U280" s="30">
        <v>2243.127</v>
      </c>
      <c r="V280">
        <f t="shared" si="41"/>
        <v>2243127</v>
      </c>
      <c r="W280">
        <v>14496</v>
      </c>
      <c r="X280" s="16">
        <v>2586</v>
      </c>
      <c r="Z280" s="16">
        <v>2586</v>
      </c>
      <c r="AA280" s="16">
        <v>2586</v>
      </c>
    </row>
    <row r="281" spans="2:27">
      <c r="B281" t="s">
        <v>254</v>
      </c>
      <c r="C281">
        <v>1979</v>
      </c>
      <c r="D281" s="1">
        <v>644341</v>
      </c>
      <c r="E281" s="12">
        <f t="shared" si="46"/>
        <v>8.5202239318772827E-2</v>
      </c>
      <c r="F281" s="1">
        <v>637659</v>
      </c>
      <c r="G281" s="11">
        <f t="shared" si="47"/>
        <v>8.6968157643529248E-2</v>
      </c>
      <c r="H281">
        <v>1967914</v>
      </c>
      <c r="I281" s="12">
        <f t="shared" si="53"/>
        <v>0.32402787926708182</v>
      </c>
      <c r="J281" s="12">
        <f t="shared" si="43"/>
        <v>0.32742335284976887</v>
      </c>
      <c r="K281" s="1">
        <v>1896528</v>
      </c>
      <c r="L281">
        <v>43256</v>
      </c>
      <c r="M281" s="12">
        <f t="shared" si="44"/>
        <v>2.2807994398184473E-2</v>
      </c>
      <c r="N281">
        <v>18465</v>
      </c>
      <c r="O281">
        <v>24791</v>
      </c>
      <c r="P281" s="12">
        <f t="shared" si="48"/>
        <v>1.3071781697923786E-2</v>
      </c>
      <c r="Q281" s="12">
        <f t="shared" si="49"/>
        <v>0.57312280377288705</v>
      </c>
      <c r="R281">
        <v>4254</v>
      </c>
      <c r="S281">
        <v>4972</v>
      </c>
      <c r="T281">
        <v>2271</v>
      </c>
      <c r="U281" s="30">
        <v>2271.3330000000001</v>
      </c>
      <c r="V281">
        <f t="shared" si="41"/>
        <v>2271333</v>
      </c>
      <c r="W281">
        <v>15930</v>
      </c>
      <c r="X281" s="16">
        <v>2845</v>
      </c>
      <c r="Z281" s="16">
        <v>2845</v>
      </c>
      <c r="AA281" s="16">
        <v>2845</v>
      </c>
    </row>
    <row r="282" spans="2:27">
      <c r="B282" t="s">
        <v>254</v>
      </c>
      <c r="C282">
        <v>1980</v>
      </c>
      <c r="D282" s="1">
        <v>723598</v>
      </c>
      <c r="E282" s="12">
        <f t="shared" si="46"/>
        <v>0.1230047443822448</v>
      </c>
      <c r="F282" s="1">
        <v>715173</v>
      </c>
      <c r="G282" s="11">
        <f t="shared" si="47"/>
        <v>0.12156026967391663</v>
      </c>
      <c r="H282">
        <v>2295173</v>
      </c>
      <c r="I282" s="12">
        <f t="shared" si="53"/>
        <v>0.31159873351594847</v>
      </c>
      <c r="J282" s="12">
        <f t="shared" si="43"/>
        <v>0.31526948077552325</v>
      </c>
      <c r="K282" s="1">
        <v>2147543</v>
      </c>
      <c r="L282">
        <v>46212</v>
      </c>
      <c r="M282" s="12">
        <f t="shared" si="44"/>
        <v>2.15185446810611E-2</v>
      </c>
      <c r="N282">
        <v>17958</v>
      </c>
      <c r="O282">
        <v>28254</v>
      </c>
      <c r="P282" s="12">
        <f t="shared" si="48"/>
        <v>1.3156430395107339E-2</v>
      </c>
      <c r="Q282" s="12">
        <f t="shared" si="49"/>
        <v>0.61139963645806283</v>
      </c>
      <c r="R282">
        <v>5179</v>
      </c>
      <c r="S282">
        <v>3877</v>
      </c>
      <c r="T282">
        <v>2286</v>
      </c>
      <c r="U282" s="30">
        <v>2288.7379999999998</v>
      </c>
      <c r="V282">
        <f t="shared" si="41"/>
        <v>2288738</v>
      </c>
      <c r="W282">
        <v>17214</v>
      </c>
      <c r="X282" s="16">
        <v>2805</v>
      </c>
      <c r="Y282">
        <v>2942</v>
      </c>
      <c r="Z282" s="1">
        <f>(X282+Y282)/2</f>
        <v>2873.5</v>
      </c>
      <c r="AA282" s="1">
        <v>2874</v>
      </c>
    </row>
    <row r="283" spans="2:27">
      <c r="B283" t="s">
        <v>254</v>
      </c>
      <c r="C283">
        <v>1981</v>
      </c>
      <c r="D283" s="1">
        <v>787571</v>
      </c>
      <c r="E283" s="12">
        <f t="shared" si="46"/>
        <v>8.840958653838181E-2</v>
      </c>
      <c r="F283" s="1">
        <v>780171</v>
      </c>
      <c r="G283" s="11">
        <f t="shared" si="47"/>
        <v>9.0884303518169729E-2</v>
      </c>
      <c r="H283">
        <v>2528661</v>
      </c>
      <c r="I283" s="12">
        <f t="shared" si="53"/>
        <v>0.30853127406164765</v>
      </c>
      <c r="J283" s="12">
        <f t="shared" si="43"/>
        <v>0.31145772406819261</v>
      </c>
      <c r="K283" s="1">
        <v>2355786</v>
      </c>
      <c r="L283">
        <v>47975</v>
      </c>
      <c r="M283" s="12">
        <f t="shared" si="44"/>
        <v>2.0364752995390922E-2</v>
      </c>
      <c r="N283">
        <v>19167</v>
      </c>
      <c r="O283">
        <v>28808</v>
      </c>
      <c r="P283" s="12">
        <f t="shared" si="48"/>
        <v>1.2228614993042662E-2</v>
      </c>
      <c r="Q283" s="12">
        <f t="shared" si="49"/>
        <v>0.60047941636268887</v>
      </c>
      <c r="R283">
        <v>6025</v>
      </c>
      <c r="S283">
        <v>4802</v>
      </c>
      <c r="T283">
        <v>2293</v>
      </c>
      <c r="U283" s="30">
        <v>2293.201</v>
      </c>
      <c r="V283">
        <f t="shared" si="41"/>
        <v>2293201</v>
      </c>
      <c r="W283">
        <v>19510</v>
      </c>
      <c r="X283" s="16">
        <v>3245</v>
      </c>
      <c r="Z283" s="16">
        <v>3245</v>
      </c>
      <c r="AA283" s="16">
        <v>3245</v>
      </c>
    </row>
    <row r="284" spans="2:27">
      <c r="B284" t="s">
        <v>254</v>
      </c>
      <c r="C284">
        <v>1982</v>
      </c>
      <c r="D284" s="1">
        <v>700848</v>
      </c>
      <c r="E284" s="12">
        <f t="shared" si="46"/>
        <v>-0.11011451665945039</v>
      </c>
      <c r="F284" s="1">
        <v>691131</v>
      </c>
      <c r="G284" s="11">
        <f t="shared" si="47"/>
        <v>-0.11412882560361767</v>
      </c>
      <c r="H284">
        <v>2507229</v>
      </c>
      <c r="I284" s="12">
        <f t="shared" si="53"/>
        <v>0.2756553150908832</v>
      </c>
      <c r="J284" s="12">
        <f t="shared" si="43"/>
        <v>0.27953090842519768</v>
      </c>
      <c r="K284" s="1">
        <v>2362381</v>
      </c>
      <c r="L284">
        <v>56005</v>
      </c>
      <c r="M284" s="12">
        <f t="shared" si="44"/>
        <v>2.3707014236907596E-2</v>
      </c>
      <c r="N284">
        <v>19691</v>
      </c>
      <c r="O284">
        <v>36314</v>
      </c>
      <c r="P284" s="12">
        <f t="shared" si="48"/>
        <v>1.5371779573235647E-2</v>
      </c>
      <c r="Q284" s="12">
        <f t="shared" si="49"/>
        <v>0.64840639228640295</v>
      </c>
      <c r="R284">
        <v>8000</v>
      </c>
      <c r="S284">
        <v>3751</v>
      </c>
      <c r="T284">
        <v>2294</v>
      </c>
      <c r="U284" s="30">
        <v>2294.2570000000001</v>
      </c>
      <c r="V284">
        <f t="shared" si="41"/>
        <v>2294257</v>
      </c>
      <c r="W284">
        <v>20526</v>
      </c>
      <c r="X284" s="16">
        <v>3774</v>
      </c>
      <c r="Z284" s="16">
        <v>3774</v>
      </c>
      <c r="AA284" s="16">
        <v>3774</v>
      </c>
    </row>
    <row r="285" spans="2:27">
      <c r="B285" t="s">
        <v>254</v>
      </c>
      <c r="C285">
        <v>1983</v>
      </c>
      <c r="D285" s="1">
        <v>710248</v>
      </c>
      <c r="E285" s="12">
        <f t="shared" si="46"/>
        <v>1.3412323356847704E-2</v>
      </c>
      <c r="F285" s="1">
        <v>706299</v>
      </c>
      <c r="G285" s="11">
        <f t="shared" si="47"/>
        <v>2.1946635297794486E-2</v>
      </c>
      <c r="H285">
        <v>2739140</v>
      </c>
      <c r="I285" s="12">
        <f t="shared" si="53"/>
        <v>0.25785429003263799</v>
      </c>
      <c r="J285" s="12">
        <f t="shared" si="43"/>
        <v>0.25929598341085158</v>
      </c>
      <c r="K285" s="1">
        <v>2487836</v>
      </c>
      <c r="L285">
        <v>66203</v>
      </c>
      <c r="M285" s="12">
        <f t="shared" si="44"/>
        <v>2.661067690957121E-2</v>
      </c>
      <c r="N285">
        <v>20908</v>
      </c>
      <c r="O285">
        <v>45295</v>
      </c>
      <c r="P285" s="12">
        <f t="shared" si="48"/>
        <v>1.8206585964669696E-2</v>
      </c>
      <c r="Q285" s="12">
        <f t="shared" si="49"/>
        <v>0.68418349621618357</v>
      </c>
      <c r="R285">
        <v>11964</v>
      </c>
      <c r="S285">
        <v>4894</v>
      </c>
      <c r="T285">
        <v>2306</v>
      </c>
      <c r="U285" s="30">
        <v>2305.761</v>
      </c>
      <c r="V285">
        <f t="shared" si="41"/>
        <v>2305761</v>
      </c>
      <c r="W285">
        <v>21819</v>
      </c>
      <c r="X285" s="16">
        <v>4128</v>
      </c>
      <c r="Z285" s="16">
        <v>4128</v>
      </c>
      <c r="AA285" s="16">
        <v>4128</v>
      </c>
    </row>
    <row r="286" spans="2:27">
      <c r="B286" t="s">
        <v>254</v>
      </c>
      <c r="C286">
        <v>1984</v>
      </c>
      <c r="D286" s="1">
        <v>756096</v>
      </c>
      <c r="E286" s="12">
        <f t="shared" si="46"/>
        <v>6.4552100111510344E-2</v>
      </c>
      <c r="F286" s="1">
        <v>751610</v>
      </c>
      <c r="G286" s="11">
        <f t="shared" si="47"/>
        <v>6.4152717192010753E-2</v>
      </c>
      <c r="H286">
        <v>2966859</v>
      </c>
      <c r="I286" s="12">
        <f t="shared" si="53"/>
        <v>0.2533352612982282</v>
      </c>
      <c r="J286" s="12">
        <f t="shared" si="43"/>
        <v>0.2548472981021343</v>
      </c>
      <c r="K286" s="1">
        <v>2636204</v>
      </c>
      <c r="L286">
        <v>69063</v>
      </c>
      <c r="M286" s="12">
        <f t="shared" si="44"/>
        <v>2.61978966726399E-2</v>
      </c>
      <c r="N286">
        <v>21215</v>
      </c>
      <c r="O286">
        <v>47848</v>
      </c>
      <c r="P286" s="12">
        <f t="shared" si="48"/>
        <v>1.8150340413716087E-2</v>
      </c>
      <c r="Q286" s="12">
        <f t="shared" si="49"/>
        <v>0.69281670358947622</v>
      </c>
      <c r="R286">
        <v>11640</v>
      </c>
      <c r="S286">
        <v>4267</v>
      </c>
      <c r="T286">
        <v>2320</v>
      </c>
      <c r="U286" s="30">
        <v>2319.768</v>
      </c>
      <c r="V286">
        <f t="shared" si="41"/>
        <v>2319768</v>
      </c>
      <c r="W286">
        <v>24325</v>
      </c>
      <c r="X286" s="16">
        <v>4346</v>
      </c>
      <c r="Z286" s="16">
        <v>4346</v>
      </c>
      <c r="AA286" s="16">
        <v>4346</v>
      </c>
    </row>
    <row r="287" spans="2:27">
      <c r="B287" t="s">
        <v>254</v>
      </c>
      <c r="C287">
        <v>1985</v>
      </c>
      <c r="D287" s="1">
        <v>818143</v>
      </c>
      <c r="E287" s="12">
        <f t="shared" si="46"/>
        <v>8.2062330709327919E-2</v>
      </c>
      <c r="F287" s="1">
        <v>813780</v>
      </c>
      <c r="G287" s="11">
        <f t="shared" si="47"/>
        <v>8.2715770146751647E-2</v>
      </c>
      <c r="H287">
        <v>3342458</v>
      </c>
      <c r="I287" s="12">
        <f t="shared" si="53"/>
        <v>0.24346753197796353</v>
      </c>
      <c r="J287" s="12">
        <f t="shared" si="43"/>
        <v>0.24477285877638552</v>
      </c>
      <c r="K287" s="1">
        <v>3018212</v>
      </c>
      <c r="L287">
        <v>80284</v>
      </c>
      <c r="M287" s="12">
        <f t="shared" si="44"/>
        <v>2.6599854483382878E-2</v>
      </c>
      <c r="N287">
        <v>27102</v>
      </c>
      <c r="O287">
        <v>53182</v>
      </c>
      <c r="P287" s="12">
        <f t="shared" si="48"/>
        <v>1.7620365965015049E-2</v>
      </c>
      <c r="Q287" s="12">
        <f t="shared" si="49"/>
        <v>0.66242339694085994</v>
      </c>
      <c r="R287">
        <v>12816</v>
      </c>
      <c r="S287">
        <v>5623</v>
      </c>
      <c r="T287">
        <v>2327</v>
      </c>
      <c r="U287" s="30">
        <v>2327.0459999999998</v>
      </c>
      <c r="V287">
        <f t="shared" si="41"/>
        <v>2327046</v>
      </c>
      <c r="W287">
        <v>25896</v>
      </c>
      <c r="X287" s="16">
        <v>4504</v>
      </c>
      <c r="Z287" s="16">
        <v>4504</v>
      </c>
      <c r="AA287" s="16">
        <v>4504</v>
      </c>
    </row>
    <row r="288" spans="2:27">
      <c r="B288" t="s">
        <v>254</v>
      </c>
      <c r="C288">
        <v>1986</v>
      </c>
      <c r="D288" s="1">
        <v>931920</v>
      </c>
      <c r="E288" s="12">
        <f t="shared" si="46"/>
        <v>0.13906737575216069</v>
      </c>
      <c r="F288" s="1">
        <v>926972</v>
      </c>
      <c r="G288" s="11">
        <f t="shared" si="47"/>
        <v>0.13909410405760772</v>
      </c>
      <c r="H288">
        <v>3622940</v>
      </c>
      <c r="I288" s="12">
        <f t="shared" si="53"/>
        <v>0.25586181388596002</v>
      </c>
      <c r="J288" s="12">
        <f t="shared" si="43"/>
        <v>0.25722755552120652</v>
      </c>
      <c r="K288" s="1">
        <v>3355403</v>
      </c>
      <c r="L288">
        <v>86877</v>
      </c>
      <c r="M288" s="12">
        <f t="shared" si="44"/>
        <v>2.5891673816826177E-2</v>
      </c>
      <c r="N288">
        <v>26429</v>
      </c>
      <c r="O288">
        <v>60448</v>
      </c>
      <c r="P288" s="12">
        <f t="shared" si="48"/>
        <v>1.8015123667708469E-2</v>
      </c>
      <c r="Q288" s="12">
        <f t="shared" si="49"/>
        <v>0.69578829839888579</v>
      </c>
      <c r="R288">
        <v>15508</v>
      </c>
      <c r="S288">
        <v>5120</v>
      </c>
      <c r="T288">
        <v>2332</v>
      </c>
      <c r="U288" s="30">
        <v>2331.9839999999999</v>
      </c>
      <c r="V288">
        <f t="shared" si="41"/>
        <v>2331984</v>
      </c>
      <c r="W288">
        <v>27108</v>
      </c>
      <c r="X288" s="16">
        <v>4578</v>
      </c>
      <c r="Z288" s="16">
        <v>4578</v>
      </c>
      <c r="AA288" s="16">
        <v>4578</v>
      </c>
    </row>
    <row r="289" spans="2:27">
      <c r="B289" t="s">
        <v>254</v>
      </c>
      <c r="C289">
        <v>1987</v>
      </c>
      <c r="D289" s="1">
        <v>912977</v>
      </c>
      <c r="E289" s="12">
        <f t="shared" si="46"/>
        <v>-2.032685209030818E-2</v>
      </c>
      <c r="F289" s="1">
        <v>908755</v>
      </c>
      <c r="G289" s="11">
        <f t="shared" si="47"/>
        <v>-1.9652157778228468E-2</v>
      </c>
      <c r="H289">
        <v>3887600</v>
      </c>
      <c r="I289" s="12">
        <f t="shared" si="53"/>
        <v>0.2337573310011318</v>
      </c>
      <c r="J289" s="12">
        <f t="shared" si="43"/>
        <v>0.23484334808107829</v>
      </c>
      <c r="K289" s="1">
        <v>3473218</v>
      </c>
      <c r="L289">
        <v>85742</v>
      </c>
      <c r="M289" s="12">
        <f t="shared" si="44"/>
        <v>2.4686616273438638E-2</v>
      </c>
      <c r="N289">
        <v>26819</v>
      </c>
      <c r="O289">
        <v>58923</v>
      </c>
      <c r="P289" s="12">
        <f t="shared" si="48"/>
        <v>1.6964958721278078E-2</v>
      </c>
      <c r="Q289" s="12">
        <f t="shared" si="49"/>
        <v>0.68721280119428052</v>
      </c>
      <c r="R289">
        <v>16858</v>
      </c>
      <c r="S289">
        <v>7263</v>
      </c>
      <c r="T289">
        <v>2342</v>
      </c>
      <c r="U289" s="30">
        <v>2342.355</v>
      </c>
      <c r="V289">
        <f t="shared" si="41"/>
        <v>2342355</v>
      </c>
      <c r="W289">
        <v>28161</v>
      </c>
      <c r="X289" s="16">
        <v>5323</v>
      </c>
      <c r="Z289" s="16">
        <v>5323</v>
      </c>
      <c r="AA289" s="16">
        <v>5323</v>
      </c>
    </row>
    <row r="290" spans="2:27">
      <c r="B290" t="s">
        <v>254</v>
      </c>
      <c r="C290">
        <v>1988</v>
      </c>
      <c r="D290" s="1">
        <v>946061</v>
      </c>
      <c r="E290" s="12">
        <f t="shared" si="46"/>
        <v>3.6237495577654204E-2</v>
      </c>
      <c r="F290" s="1">
        <v>940046</v>
      </c>
      <c r="G290" s="11">
        <f t="shared" si="47"/>
        <v>3.443282292807192E-2</v>
      </c>
      <c r="H290">
        <v>3958560</v>
      </c>
      <c r="I290" s="12">
        <f t="shared" si="53"/>
        <v>0.2374717068833111</v>
      </c>
      <c r="J290" s="12">
        <f t="shared" si="43"/>
        <v>0.23899119881977285</v>
      </c>
      <c r="K290" s="1">
        <v>3570259</v>
      </c>
      <c r="L290">
        <v>87503</v>
      </c>
      <c r="M290" s="12">
        <f t="shared" si="44"/>
        <v>2.4508866163491221E-2</v>
      </c>
      <c r="N290">
        <v>25706</v>
      </c>
      <c r="O290">
        <v>61797</v>
      </c>
      <c r="P290" s="12">
        <f t="shared" si="48"/>
        <v>1.7308828295090076E-2</v>
      </c>
      <c r="Q290" s="12">
        <f t="shared" si="49"/>
        <v>0.706227215066912</v>
      </c>
      <c r="R290">
        <v>18004</v>
      </c>
      <c r="S290">
        <v>10501</v>
      </c>
      <c r="T290">
        <v>2343</v>
      </c>
      <c r="U290" s="30">
        <v>2342.6559999999999</v>
      </c>
      <c r="V290">
        <f t="shared" si="41"/>
        <v>2342656</v>
      </c>
      <c r="W290">
        <v>30114</v>
      </c>
      <c r="X290" s="16">
        <v>5455</v>
      </c>
      <c r="Z290" s="16">
        <v>5455</v>
      </c>
      <c r="AA290" s="16">
        <v>5455</v>
      </c>
    </row>
    <row r="291" spans="2:27">
      <c r="B291" t="s">
        <v>254</v>
      </c>
      <c r="C291">
        <v>1989</v>
      </c>
      <c r="D291" s="1">
        <v>1031261</v>
      </c>
      <c r="E291" s="12">
        <f t="shared" si="46"/>
        <v>9.0057617849166174E-2</v>
      </c>
      <c r="F291" s="1">
        <v>1026213</v>
      </c>
      <c r="G291" s="11">
        <f t="shared" si="47"/>
        <v>9.1662535663148401E-2</v>
      </c>
      <c r="H291">
        <v>4299848</v>
      </c>
      <c r="I291" s="12">
        <f t="shared" si="53"/>
        <v>0.23866262249270206</v>
      </c>
      <c r="J291" s="12">
        <f t="shared" si="43"/>
        <v>0.23983661748043186</v>
      </c>
      <c r="K291" s="1">
        <v>3840333</v>
      </c>
      <c r="L291">
        <v>96192</v>
      </c>
      <c r="M291" s="12">
        <f t="shared" si="44"/>
        <v>2.5047827883675714E-2</v>
      </c>
      <c r="N291">
        <v>28878</v>
      </c>
      <c r="O291">
        <v>67314</v>
      </c>
      <c r="P291" s="12">
        <f t="shared" si="48"/>
        <v>1.7528167479226409E-2</v>
      </c>
      <c r="Q291" s="12">
        <f t="shared" si="49"/>
        <v>0.69978792415169666</v>
      </c>
      <c r="R291">
        <v>27900</v>
      </c>
      <c r="S291">
        <v>13251</v>
      </c>
      <c r="T291">
        <v>2346</v>
      </c>
      <c r="U291" s="30">
        <v>2346.3580000000002</v>
      </c>
      <c r="V291">
        <f t="shared" si="41"/>
        <v>2346358</v>
      </c>
      <c r="W291">
        <v>32208</v>
      </c>
      <c r="X291" s="16">
        <v>5777</v>
      </c>
      <c r="Z291" s="16">
        <v>5777</v>
      </c>
      <c r="AA291" s="16">
        <v>5777</v>
      </c>
    </row>
    <row r="292" spans="2:27">
      <c r="B292" t="s">
        <v>254</v>
      </c>
      <c r="C292">
        <v>1990</v>
      </c>
      <c r="D292" s="1">
        <v>1147771</v>
      </c>
      <c r="E292" s="12">
        <f t="shared" si="46"/>
        <v>0.112978188838713</v>
      </c>
      <c r="F292" s="1">
        <v>1142632</v>
      </c>
      <c r="G292" s="11">
        <f t="shared" si="47"/>
        <v>0.11344525941495577</v>
      </c>
      <c r="H292">
        <v>4545433</v>
      </c>
      <c r="I292" s="12">
        <f t="shared" si="53"/>
        <v>0.25138023154229749</v>
      </c>
      <c r="J292" s="12">
        <f t="shared" si="43"/>
        <v>0.25251081690127214</v>
      </c>
      <c r="K292" s="1">
        <v>4223335</v>
      </c>
      <c r="L292">
        <v>114401</v>
      </c>
      <c r="M292" s="12">
        <f t="shared" si="44"/>
        <v>2.7087834614114202E-2</v>
      </c>
      <c r="N292">
        <v>33341</v>
      </c>
      <c r="O292">
        <v>81060</v>
      </c>
      <c r="P292" s="12">
        <f t="shared" si="48"/>
        <v>1.9193362591411762E-2</v>
      </c>
      <c r="Q292" s="12">
        <f t="shared" si="49"/>
        <v>0.70856023985804317</v>
      </c>
      <c r="R292">
        <v>23189</v>
      </c>
      <c r="S292">
        <v>12549</v>
      </c>
      <c r="T292">
        <v>2351</v>
      </c>
      <c r="U292" s="30">
        <v>2354.3429999999998</v>
      </c>
      <c r="V292">
        <f t="shared" si="41"/>
        <v>2354343</v>
      </c>
      <c r="W292">
        <v>33939</v>
      </c>
      <c r="X292" s="16">
        <v>6569</v>
      </c>
      <c r="Z292" s="16">
        <v>6569</v>
      </c>
      <c r="AA292" s="16">
        <v>6569</v>
      </c>
    </row>
    <row r="293" spans="2:27">
      <c r="B293" t="s">
        <v>254</v>
      </c>
      <c r="C293">
        <v>1991</v>
      </c>
      <c r="D293" s="1">
        <v>1197842</v>
      </c>
      <c r="E293" s="12">
        <f t="shared" si="46"/>
        <v>4.3624555769399991E-2</v>
      </c>
      <c r="F293" s="1">
        <v>1192692</v>
      </c>
      <c r="G293" s="11">
        <f t="shared" si="47"/>
        <v>4.3811130792766176E-2</v>
      </c>
      <c r="H293">
        <v>4809850</v>
      </c>
      <c r="I293" s="12">
        <f t="shared" si="53"/>
        <v>0.2479686476709253</v>
      </c>
      <c r="J293" s="12">
        <f t="shared" si="43"/>
        <v>0.24903936713203115</v>
      </c>
      <c r="K293" s="1">
        <v>4649190</v>
      </c>
      <c r="L293">
        <v>136589</v>
      </c>
      <c r="M293" s="12">
        <f t="shared" si="44"/>
        <v>2.9379096143629321E-2</v>
      </c>
      <c r="N293">
        <v>37021</v>
      </c>
      <c r="O293">
        <v>99568</v>
      </c>
      <c r="P293" s="12">
        <f t="shared" si="48"/>
        <v>2.1416203682792057E-2</v>
      </c>
      <c r="Q293" s="12">
        <f t="shared" si="49"/>
        <v>0.72896060444106037</v>
      </c>
      <c r="R293">
        <v>26908</v>
      </c>
      <c r="S293">
        <v>13060</v>
      </c>
      <c r="T293">
        <v>2371</v>
      </c>
      <c r="U293" s="30">
        <v>2370.6660000000002</v>
      </c>
      <c r="V293">
        <f t="shared" si="41"/>
        <v>2370666</v>
      </c>
      <c r="W293">
        <v>35994</v>
      </c>
      <c r="X293" s="16">
        <v>7479</v>
      </c>
      <c r="Z293" s="16">
        <v>7479</v>
      </c>
      <c r="AA293" s="16">
        <v>7479</v>
      </c>
    </row>
    <row r="294" spans="2:27">
      <c r="B294" t="s">
        <v>254</v>
      </c>
      <c r="C294">
        <v>1992</v>
      </c>
      <c r="D294" s="1">
        <v>1635962</v>
      </c>
      <c r="E294" s="12">
        <f t="shared" si="46"/>
        <v>0.36575775436159358</v>
      </c>
      <c r="F294" s="1">
        <v>1629989</v>
      </c>
      <c r="G294" s="11">
        <f t="shared" si="47"/>
        <v>0.36664704718401731</v>
      </c>
      <c r="H294">
        <v>5864295</v>
      </c>
      <c r="I294" s="12">
        <f t="shared" si="53"/>
        <v>0.27795139910253491</v>
      </c>
      <c r="J294" s="12">
        <f t="shared" si="43"/>
        <v>0.27896993585759244</v>
      </c>
      <c r="K294" s="1">
        <v>5478493</v>
      </c>
      <c r="L294">
        <v>144103</v>
      </c>
      <c r="M294" s="12">
        <f t="shared" si="44"/>
        <v>2.6303401318574286E-2</v>
      </c>
      <c r="N294">
        <v>38512</v>
      </c>
      <c r="O294">
        <v>105591</v>
      </c>
      <c r="P294" s="12">
        <f t="shared" si="48"/>
        <v>1.9273730932940866E-2</v>
      </c>
      <c r="Q294" s="12">
        <f t="shared" si="49"/>
        <v>0.73274671589071705</v>
      </c>
      <c r="R294">
        <v>29865</v>
      </c>
      <c r="S294">
        <v>14448</v>
      </c>
      <c r="T294">
        <v>2394</v>
      </c>
      <c r="U294" s="30">
        <v>2394.098</v>
      </c>
      <c r="V294">
        <f t="shared" si="41"/>
        <v>2394098</v>
      </c>
      <c r="W294">
        <v>39149</v>
      </c>
      <c r="X294" s="16">
        <v>7709</v>
      </c>
      <c r="Z294" s="16">
        <v>7709</v>
      </c>
      <c r="AA294" s="16">
        <v>7709</v>
      </c>
    </row>
    <row r="295" spans="2:27">
      <c r="B295" t="s">
        <v>254</v>
      </c>
      <c r="C295">
        <v>1993</v>
      </c>
      <c r="D295" s="1">
        <v>1832046</v>
      </c>
      <c r="E295" s="12">
        <f t="shared" si="46"/>
        <v>0.1198585297213505</v>
      </c>
      <c r="F295" s="1">
        <v>1826057</v>
      </c>
      <c r="G295" s="11">
        <f t="shared" si="47"/>
        <v>0.12028792832344268</v>
      </c>
      <c r="H295">
        <v>6446052</v>
      </c>
      <c r="I295" s="12">
        <f t="shared" si="53"/>
        <v>0.28328300795587746</v>
      </c>
      <c r="J295" s="12">
        <f t="shared" si="43"/>
        <v>0.28421210378073275</v>
      </c>
      <c r="K295" s="1">
        <v>6014728</v>
      </c>
      <c r="L295">
        <v>160831</v>
      </c>
      <c r="M295" s="12">
        <f t="shared" si="44"/>
        <v>2.673953003361083E-2</v>
      </c>
      <c r="N295">
        <v>41441</v>
      </c>
      <c r="O295">
        <v>119390</v>
      </c>
      <c r="P295" s="12">
        <f t="shared" si="48"/>
        <v>1.9849609159383434E-2</v>
      </c>
      <c r="Q295" s="12">
        <f t="shared" si="49"/>
        <v>0.74233201310692587</v>
      </c>
      <c r="R295">
        <v>32590</v>
      </c>
      <c r="S295">
        <v>17834</v>
      </c>
      <c r="T295">
        <v>2424</v>
      </c>
      <c r="U295" s="30">
        <v>2423.7429999999999</v>
      </c>
      <c r="V295">
        <f t="shared" si="41"/>
        <v>2423743</v>
      </c>
      <c r="W295">
        <v>41002</v>
      </c>
      <c r="X295" s="16">
        <v>7702</v>
      </c>
      <c r="Z295" s="16">
        <v>7702</v>
      </c>
      <c r="AA295" s="16">
        <v>7702</v>
      </c>
    </row>
    <row r="296" spans="2:27">
      <c r="B296" t="s">
        <v>254</v>
      </c>
      <c r="C296">
        <v>1994</v>
      </c>
      <c r="D296" s="1">
        <v>1917370</v>
      </c>
      <c r="E296" s="12">
        <f t="shared" si="46"/>
        <v>4.6573066396804447E-2</v>
      </c>
      <c r="F296" s="1">
        <v>1911254</v>
      </c>
      <c r="G296" s="11">
        <f t="shared" si="47"/>
        <v>4.6656265384925004E-2</v>
      </c>
      <c r="H296">
        <v>6869584</v>
      </c>
      <c r="I296" s="12">
        <f t="shared" si="53"/>
        <v>0.27821975828521783</v>
      </c>
      <c r="J296" s="12">
        <f t="shared" si="43"/>
        <v>0.27911005964844449</v>
      </c>
      <c r="K296" s="1">
        <v>6077749</v>
      </c>
      <c r="L296">
        <v>176791</v>
      </c>
      <c r="M296" s="12">
        <f t="shared" si="44"/>
        <v>2.90882364506991E-2</v>
      </c>
      <c r="N296">
        <v>44492</v>
      </c>
      <c r="O296">
        <v>132299</v>
      </c>
      <c r="P296" s="12">
        <f t="shared" si="48"/>
        <v>2.1767763032004117E-2</v>
      </c>
      <c r="Q296" s="12">
        <f t="shared" si="49"/>
        <v>0.74833560531927534</v>
      </c>
      <c r="R296">
        <v>35111</v>
      </c>
      <c r="S296">
        <v>16431</v>
      </c>
      <c r="T296">
        <v>2451</v>
      </c>
      <c r="U296" s="30">
        <v>2450.605</v>
      </c>
      <c r="V296">
        <f t="shared" si="41"/>
        <v>2450605</v>
      </c>
      <c r="W296">
        <v>43634</v>
      </c>
      <c r="X296" s="16">
        <v>8643</v>
      </c>
      <c r="Y296" s="2">
        <v>8242</v>
      </c>
      <c r="Z296" s="7">
        <f>(Y296+X296)/2</f>
        <v>8442.5</v>
      </c>
      <c r="AA296" s="7">
        <v>8443</v>
      </c>
    </row>
    <row r="297" spans="2:27">
      <c r="B297" t="s">
        <v>254</v>
      </c>
      <c r="C297">
        <v>1995</v>
      </c>
      <c r="D297" s="1">
        <v>2077582</v>
      </c>
      <c r="E297" s="12">
        <f t="shared" si="46"/>
        <v>8.3558207336090581E-2</v>
      </c>
      <c r="F297" s="1">
        <v>2067781</v>
      </c>
      <c r="G297" s="11">
        <f t="shared" si="47"/>
        <v>8.1897539521173013E-2</v>
      </c>
      <c r="H297">
        <v>7368193</v>
      </c>
      <c r="I297" s="12">
        <f t="shared" si="53"/>
        <v>0.28063610711608666</v>
      </c>
      <c r="J297" s="12">
        <f t="shared" si="43"/>
        <v>0.28196628399934692</v>
      </c>
      <c r="K297" s="1">
        <v>6616119</v>
      </c>
      <c r="L297">
        <v>211505</v>
      </c>
      <c r="M297" s="12">
        <f t="shared" si="44"/>
        <v>3.1968137211558618E-2</v>
      </c>
      <c r="N297">
        <v>50627</v>
      </c>
      <c r="O297">
        <v>160878</v>
      </c>
      <c r="P297" s="12">
        <f t="shared" si="48"/>
        <v>2.43160680755591E-2</v>
      </c>
      <c r="Q297" s="12">
        <f t="shared" si="49"/>
        <v>0.76063450036642155</v>
      </c>
      <c r="R297">
        <v>38958</v>
      </c>
      <c r="S297">
        <v>20853</v>
      </c>
      <c r="T297">
        <v>2480</v>
      </c>
      <c r="U297" s="30">
        <v>2480.1210000000001</v>
      </c>
      <c r="V297">
        <f t="shared" si="41"/>
        <v>2480121</v>
      </c>
      <c r="W297">
        <v>46297</v>
      </c>
      <c r="X297" s="17">
        <v>9411</v>
      </c>
      <c r="Y297">
        <v>8364</v>
      </c>
      <c r="Z297" s="7">
        <f t="shared" ref="Z297:Z300" si="54">(Y297+X297)/2</f>
        <v>8887.5</v>
      </c>
      <c r="AA297" s="7">
        <v>8888</v>
      </c>
    </row>
    <row r="298" spans="2:27">
      <c r="B298" t="s">
        <v>254</v>
      </c>
      <c r="C298">
        <v>1996</v>
      </c>
      <c r="D298" s="1">
        <v>2162774</v>
      </c>
      <c r="E298" s="12">
        <f t="shared" si="46"/>
        <v>4.1005361039901191E-2</v>
      </c>
      <c r="F298" s="1">
        <v>2155511</v>
      </c>
      <c r="G298" s="11">
        <f t="shared" si="47"/>
        <v>4.2427123568695137E-2</v>
      </c>
      <c r="H298">
        <v>8646187</v>
      </c>
      <c r="I298" s="12">
        <f t="shared" si="53"/>
        <v>0.24930191771239738</v>
      </c>
      <c r="J298" s="12">
        <f t="shared" si="43"/>
        <v>0.25014194118170241</v>
      </c>
      <c r="K298" s="1">
        <v>7050461</v>
      </c>
      <c r="L298">
        <v>223063</v>
      </c>
      <c r="M298" s="12">
        <f t="shared" si="44"/>
        <v>3.1638073028132485E-2</v>
      </c>
      <c r="N298">
        <v>52061</v>
      </c>
      <c r="O298">
        <v>171002</v>
      </c>
      <c r="P298" s="12">
        <f t="shared" si="48"/>
        <v>2.4254016864996487E-2</v>
      </c>
      <c r="Q298" s="12">
        <f t="shared" si="49"/>
        <v>0.7666085366017672</v>
      </c>
      <c r="R298">
        <v>50831</v>
      </c>
      <c r="S298">
        <v>19497</v>
      </c>
      <c r="T298">
        <v>2505</v>
      </c>
      <c r="U298" s="30">
        <v>2504.8580000000002</v>
      </c>
      <c r="V298">
        <f t="shared" si="41"/>
        <v>2504858</v>
      </c>
      <c r="W298">
        <v>49309</v>
      </c>
      <c r="X298" s="17">
        <v>9407</v>
      </c>
      <c r="Y298">
        <v>8675</v>
      </c>
      <c r="Z298" s="7">
        <f t="shared" si="54"/>
        <v>9041</v>
      </c>
      <c r="AA298" s="7">
        <v>9041</v>
      </c>
    </row>
    <row r="299" spans="2:27">
      <c r="B299" t="s">
        <v>254</v>
      </c>
      <c r="C299">
        <v>1997</v>
      </c>
      <c r="D299" s="1">
        <v>2264482</v>
      </c>
      <c r="E299" s="12">
        <f t="shared" si="46"/>
        <v>4.7026642635800135E-2</v>
      </c>
      <c r="F299" s="1">
        <v>2253121</v>
      </c>
      <c r="G299" s="11">
        <f t="shared" si="47"/>
        <v>4.5283925714134608E-2</v>
      </c>
      <c r="H299">
        <v>8843946</v>
      </c>
      <c r="I299" s="12">
        <f t="shared" si="53"/>
        <v>0.25476421950111411</v>
      </c>
      <c r="J299" s="12">
        <f t="shared" si="43"/>
        <v>0.25604882707334486</v>
      </c>
      <c r="K299" s="1">
        <v>7684652</v>
      </c>
      <c r="L299">
        <v>266216</v>
      </c>
      <c r="M299" s="12">
        <f t="shared" si="44"/>
        <v>3.4642557659084625E-2</v>
      </c>
      <c r="N299">
        <v>60085</v>
      </c>
      <c r="O299">
        <v>206131</v>
      </c>
      <c r="P299" s="12">
        <f t="shared" si="48"/>
        <v>2.6823726045109134E-2</v>
      </c>
      <c r="Q299" s="12">
        <f t="shared" si="49"/>
        <v>0.77429981669020642</v>
      </c>
      <c r="R299">
        <v>67076</v>
      </c>
      <c r="S299">
        <v>24332</v>
      </c>
      <c r="T299">
        <v>2524</v>
      </c>
      <c r="U299" s="30">
        <v>2524.0070000000001</v>
      </c>
      <c r="V299">
        <f t="shared" si="41"/>
        <v>2524007</v>
      </c>
      <c r="W299">
        <v>51621</v>
      </c>
      <c r="X299" s="16">
        <v>10021</v>
      </c>
      <c r="Y299">
        <v>8979</v>
      </c>
      <c r="Z299" s="7">
        <f t="shared" si="54"/>
        <v>9500</v>
      </c>
      <c r="AA299" s="7">
        <v>9500</v>
      </c>
    </row>
    <row r="300" spans="2:27">
      <c r="B300" t="s">
        <v>70</v>
      </c>
      <c r="C300">
        <v>1998</v>
      </c>
      <c r="D300" s="1">
        <v>2368339</v>
      </c>
      <c r="E300" s="12">
        <f t="shared" si="46"/>
        <v>4.5863468996441573E-2</v>
      </c>
      <c r="F300" s="1">
        <v>2357700</v>
      </c>
      <c r="G300" s="11">
        <f t="shared" si="47"/>
        <v>4.6415172553981789E-2</v>
      </c>
      <c r="H300">
        <v>9487069</v>
      </c>
      <c r="I300" s="12">
        <f t="shared" si="53"/>
        <v>0.24851721854241809</v>
      </c>
      <c r="J300" s="12">
        <f t="shared" si="43"/>
        <v>0.24963863971053651</v>
      </c>
      <c r="K300" s="1">
        <v>8103515</v>
      </c>
      <c r="L300">
        <v>269079</v>
      </c>
      <c r="M300" s="12">
        <f t="shared" si="44"/>
        <v>3.3205220203825131E-2</v>
      </c>
      <c r="N300">
        <v>63150</v>
      </c>
      <c r="O300">
        <v>205929</v>
      </c>
      <c r="P300" s="12">
        <f t="shared" si="48"/>
        <v>2.5412305647610944E-2</v>
      </c>
      <c r="Q300" s="12">
        <f t="shared" si="49"/>
        <v>0.76531055935245784</v>
      </c>
      <c r="R300">
        <v>67836</v>
      </c>
      <c r="S300">
        <v>21508</v>
      </c>
      <c r="T300">
        <v>2538</v>
      </c>
      <c r="U300" s="30">
        <v>2538.2020000000002</v>
      </c>
      <c r="V300">
        <f t="shared" si="41"/>
        <v>2538202</v>
      </c>
      <c r="W300">
        <v>54623</v>
      </c>
      <c r="X300" s="16">
        <v>10638</v>
      </c>
      <c r="Y300">
        <v>10042</v>
      </c>
      <c r="Z300" s="7">
        <f t="shared" si="54"/>
        <v>10340</v>
      </c>
      <c r="AA300" s="7">
        <v>10340</v>
      </c>
    </row>
    <row r="301" spans="2:27">
      <c r="B301" t="s">
        <v>96</v>
      </c>
      <c r="C301">
        <v>1999</v>
      </c>
      <c r="D301" s="1">
        <v>2470733</v>
      </c>
      <c r="E301" s="12">
        <f t="shared" si="46"/>
        <v>4.3234520058150462E-2</v>
      </c>
      <c r="F301" s="1">
        <v>2456500</v>
      </c>
      <c r="G301" s="11">
        <f t="shared" si="47"/>
        <v>4.1905246638673281E-2</v>
      </c>
      <c r="H301">
        <v>10361000</v>
      </c>
      <c r="I301" s="12">
        <f t="shared" si="53"/>
        <v>0.23709101438085126</v>
      </c>
      <c r="J301" s="12">
        <f t="shared" si="43"/>
        <v>0.23846472348228936</v>
      </c>
      <c r="K301" s="1">
        <v>8943119</v>
      </c>
      <c r="L301">
        <v>293209</v>
      </c>
      <c r="M301" s="12">
        <f t="shared" si="44"/>
        <v>3.278598887032589E-2</v>
      </c>
      <c r="N301">
        <v>66836</v>
      </c>
      <c r="O301">
        <v>226373</v>
      </c>
      <c r="P301" s="12">
        <f t="shared" si="48"/>
        <v>2.5312533580286699E-2</v>
      </c>
      <c r="Q301" s="12">
        <f t="shared" si="49"/>
        <v>0.77205338171747795</v>
      </c>
      <c r="R301">
        <v>72613</v>
      </c>
      <c r="S301">
        <v>26187</v>
      </c>
      <c r="T301">
        <v>2551</v>
      </c>
      <c r="U301" s="30">
        <v>2551.373</v>
      </c>
      <c r="V301">
        <f t="shared" si="41"/>
        <v>2551373</v>
      </c>
      <c r="W301">
        <v>57164</v>
      </c>
      <c r="X301" s="16">
        <v>11415</v>
      </c>
      <c r="Z301" s="16">
        <v>11415</v>
      </c>
      <c r="AA301" s="16">
        <v>11415</v>
      </c>
    </row>
    <row r="302" spans="2:27">
      <c r="B302" t="s">
        <v>207</v>
      </c>
      <c r="C302">
        <v>2000</v>
      </c>
      <c r="D302" s="1">
        <v>2734557</v>
      </c>
      <c r="E302" s="12">
        <f t="shared" si="46"/>
        <v>0.10677964798300747</v>
      </c>
      <c r="F302" s="1">
        <v>2706456</v>
      </c>
      <c r="G302" s="11">
        <f t="shared" si="47"/>
        <v>0.10175290046814574</v>
      </c>
      <c r="H302">
        <v>10789380</v>
      </c>
      <c r="I302" s="12">
        <f t="shared" si="53"/>
        <v>0.25084444147856505</v>
      </c>
      <c r="J302" s="12">
        <f t="shared" si="43"/>
        <v>0.25344894702012533</v>
      </c>
      <c r="K302" s="1">
        <v>9589172</v>
      </c>
      <c r="L302">
        <v>348499</v>
      </c>
      <c r="M302" s="12">
        <f t="shared" si="44"/>
        <v>3.6342971009384335E-2</v>
      </c>
      <c r="N302">
        <v>73341</v>
      </c>
      <c r="O302">
        <v>275158</v>
      </c>
      <c r="P302" s="12">
        <f t="shared" si="48"/>
        <v>2.8694656848370224E-2</v>
      </c>
      <c r="Q302" s="12">
        <f t="shared" si="49"/>
        <v>0.78955176341969413</v>
      </c>
      <c r="R302">
        <v>103817</v>
      </c>
      <c r="S302">
        <v>24742</v>
      </c>
      <c r="T302">
        <v>2673</v>
      </c>
      <c r="U302" s="30">
        <v>2678.5880000000002</v>
      </c>
      <c r="V302">
        <f t="shared" si="41"/>
        <v>2678588</v>
      </c>
      <c r="W302">
        <v>60468</v>
      </c>
      <c r="X302" s="16">
        <v>11915</v>
      </c>
      <c r="Z302" s="16">
        <v>11915</v>
      </c>
      <c r="AA302" s="16">
        <v>11915</v>
      </c>
    </row>
    <row r="303" spans="2:27">
      <c r="B303" t="s">
        <v>96</v>
      </c>
      <c r="C303">
        <v>2001</v>
      </c>
      <c r="D303" s="1">
        <v>3057182</v>
      </c>
      <c r="E303" s="12">
        <f t="shared" si="46"/>
        <v>0.11798071863193929</v>
      </c>
      <c r="F303" s="1">
        <v>3025955</v>
      </c>
      <c r="G303" s="11">
        <f t="shared" si="47"/>
        <v>0.11805069064488763</v>
      </c>
      <c r="H303">
        <v>10330394</v>
      </c>
      <c r="I303" s="12">
        <f t="shared" si="53"/>
        <v>0.29291767574402294</v>
      </c>
      <c r="J303" s="12">
        <f t="shared" si="43"/>
        <v>0.29594050333414196</v>
      </c>
      <c r="K303" s="1">
        <v>10597097</v>
      </c>
      <c r="L303">
        <v>367945</v>
      </c>
      <c r="M303" s="12">
        <f t="shared" si="44"/>
        <v>3.4721301503609907E-2</v>
      </c>
      <c r="N303">
        <v>77425</v>
      </c>
      <c r="O303">
        <v>290520</v>
      </c>
      <c r="P303" s="12">
        <f t="shared" si="48"/>
        <v>2.7415055274100066E-2</v>
      </c>
      <c r="Q303" s="12">
        <f t="shared" si="49"/>
        <v>0.78957452880185897</v>
      </c>
      <c r="R303">
        <v>123340</v>
      </c>
      <c r="S303">
        <v>29530</v>
      </c>
      <c r="T303">
        <v>2691</v>
      </c>
      <c r="U303" s="30">
        <v>2691.5709999999999</v>
      </c>
      <c r="V303">
        <f t="shared" si="41"/>
        <v>2691571</v>
      </c>
      <c r="W303">
        <v>64236</v>
      </c>
      <c r="X303" s="16">
        <v>12594</v>
      </c>
      <c r="Z303" s="16">
        <v>12594</v>
      </c>
      <c r="AA303" s="16">
        <v>12594</v>
      </c>
    </row>
    <row r="304" spans="2:27">
      <c r="B304" t="s">
        <v>309</v>
      </c>
      <c r="C304">
        <v>2002</v>
      </c>
      <c r="D304" s="1">
        <v>3429099</v>
      </c>
      <c r="E304" s="12">
        <f t="shared" si="46"/>
        <v>0.12165353583790563</v>
      </c>
      <c r="F304" s="1">
        <v>3409971</v>
      </c>
      <c r="G304" s="11">
        <f t="shared" si="47"/>
        <v>0.12690737304421248</v>
      </c>
      <c r="H304">
        <v>10247487</v>
      </c>
      <c r="I304" s="12">
        <f t="shared" si="53"/>
        <v>0.33276168098578707</v>
      </c>
      <c r="J304" s="12">
        <f t="shared" si="43"/>
        <v>0.33462828496391361</v>
      </c>
      <c r="K304" s="1">
        <v>11550140</v>
      </c>
      <c r="L304">
        <v>356368</v>
      </c>
      <c r="M304" s="12">
        <f t="shared" si="44"/>
        <v>3.0853998306514033E-2</v>
      </c>
      <c r="N304">
        <v>71768</v>
      </c>
      <c r="O304">
        <v>284600</v>
      </c>
      <c r="P304" s="12">
        <f t="shared" si="48"/>
        <v>2.464039396925059E-2</v>
      </c>
      <c r="Q304" s="12">
        <f t="shared" si="49"/>
        <v>0.79861267004893821</v>
      </c>
      <c r="R304">
        <v>135872</v>
      </c>
      <c r="S304">
        <v>31667</v>
      </c>
      <c r="T304">
        <v>2705</v>
      </c>
      <c r="U304" s="30">
        <v>2705.9270000000001</v>
      </c>
      <c r="V304">
        <f t="shared" si="41"/>
        <v>2705927</v>
      </c>
      <c r="W304">
        <v>65652</v>
      </c>
      <c r="X304" s="16">
        <v>13091</v>
      </c>
      <c r="Z304" s="16">
        <v>13091</v>
      </c>
      <c r="AA304" s="16">
        <v>13091</v>
      </c>
    </row>
    <row r="305" spans="1:27">
      <c r="B305" t="s">
        <v>254</v>
      </c>
      <c r="C305">
        <v>2003</v>
      </c>
      <c r="D305" s="1">
        <v>3685249</v>
      </c>
      <c r="E305" s="12">
        <f t="shared" si="46"/>
        <v>7.4698922369986986E-2</v>
      </c>
      <c r="F305" s="1">
        <v>3661996</v>
      </c>
      <c r="G305" s="11">
        <f t="shared" si="47"/>
        <v>7.390825317869272E-2</v>
      </c>
      <c r="H305">
        <v>11805012</v>
      </c>
      <c r="I305" s="12">
        <f t="shared" si="53"/>
        <v>0.31020688500782551</v>
      </c>
      <c r="J305" s="12">
        <f t="shared" si="43"/>
        <v>0.31217664158240582</v>
      </c>
      <c r="K305" s="1">
        <v>12084818</v>
      </c>
      <c r="L305">
        <v>375225</v>
      </c>
      <c r="M305" s="12">
        <f t="shared" si="44"/>
        <v>3.1049288454323434E-2</v>
      </c>
      <c r="N305">
        <v>69422</v>
      </c>
      <c r="O305">
        <v>305803</v>
      </c>
      <c r="P305" s="12">
        <f t="shared" si="48"/>
        <v>2.5304725317336182E-2</v>
      </c>
      <c r="Q305" s="12">
        <f t="shared" si="49"/>
        <v>0.81498567526150978</v>
      </c>
      <c r="R305">
        <v>130771</v>
      </c>
      <c r="S305">
        <v>33123</v>
      </c>
      <c r="T305">
        <v>2722</v>
      </c>
      <c r="U305" s="30">
        <v>2724.8159999999998</v>
      </c>
      <c r="V305">
        <f t="shared" si="41"/>
        <v>2724816</v>
      </c>
      <c r="W305">
        <v>69239</v>
      </c>
      <c r="X305" s="16">
        <v>13315</v>
      </c>
      <c r="Z305" s="16">
        <v>13315</v>
      </c>
      <c r="AA305" s="16">
        <v>13315</v>
      </c>
    </row>
    <row r="306" spans="1:27">
      <c r="B306" t="s">
        <v>254</v>
      </c>
      <c r="C306">
        <v>2004</v>
      </c>
      <c r="D306" s="1">
        <v>4041889</v>
      </c>
      <c r="E306" s="12">
        <f t="shared" si="46"/>
        <v>9.677500760464218E-2</v>
      </c>
      <c r="F306" s="1">
        <v>4018729</v>
      </c>
      <c r="G306" s="11">
        <f t="shared" si="47"/>
        <v>9.741490706161339E-2</v>
      </c>
      <c r="H306">
        <v>14225176</v>
      </c>
      <c r="I306" s="12">
        <f t="shared" si="53"/>
        <v>0.28250820938876259</v>
      </c>
      <c r="J306" s="12">
        <f t="shared" si="43"/>
        <v>0.28413630875287588</v>
      </c>
      <c r="K306" s="1">
        <v>12681105</v>
      </c>
      <c r="L306">
        <v>431588</v>
      </c>
      <c r="M306" s="12">
        <f t="shared" si="44"/>
        <v>3.4033942625662353E-2</v>
      </c>
      <c r="N306">
        <v>79800</v>
      </c>
      <c r="O306">
        <v>351788</v>
      </c>
      <c r="P306" s="12">
        <f t="shared" si="48"/>
        <v>2.7741115620444748E-2</v>
      </c>
      <c r="Q306" s="12">
        <f t="shared" si="49"/>
        <v>0.8151014393356627</v>
      </c>
      <c r="R306">
        <v>126509</v>
      </c>
      <c r="S306">
        <v>32478</v>
      </c>
      <c r="T306">
        <v>2746</v>
      </c>
      <c r="U306" s="30">
        <v>2749.6860000000001</v>
      </c>
      <c r="V306">
        <f t="shared" si="41"/>
        <v>2749686</v>
      </c>
      <c r="W306">
        <v>73725</v>
      </c>
      <c r="X306" s="16">
        <v>13807</v>
      </c>
      <c r="Z306" s="16">
        <v>13807</v>
      </c>
      <c r="AA306" s="16">
        <v>13807</v>
      </c>
    </row>
    <row r="307" spans="1:27">
      <c r="B307" t="s">
        <v>254</v>
      </c>
      <c r="C307">
        <v>2005</v>
      </c>
      <c r="D307" s="1">
        <v>4110258</v>
      </c>
      <c r="E307" s="12">
        <f t="shared" si="46"/>
        <v>1.6915110731640579E-2</v>
      </c>
      <c r="F307" s="1">
        <v>4085491</v>
      </c>
      <c r="G307" s="11">
        <f t="shared" si="47"/>
        <v>1.6612715114654411E-2</v>
      </c>
      <c r="H307">
        <v>14917752</v>
      </c>
      <c r="I307" s="12">
        <f t="shared" si="53"/>
        <v>0.27386773824903377</v>
      </c>
      <c r="J307" s="12">
        <f t="shared" si="43"/>
        <v>0.27552797499247877</v>
      </c>
      <c r="K307" s="1">
        <v>13077224</v>
      </c>
      <c r="L307">
        <v>344812</v>
      </c>
      <c r="M307" s="12">
        <f t="shared" si="44"/>
        <v>2.6367369710880537E-2</v>
      </c>
      <c r="N307">
        <v>64042</v>
      </c>
      <c r="O307">
        <v>280770</v>
      </c>
      <c r="P307" s="12">
        <f t="shared" si="48"/>
        <v>2.1470152992714663E-2</v>
      </c>
      <c r="Q307" s="12">
        <f t="shared" si="49"/>
        <v>0.81426980499518575</v>
      </c>
      <c r="R307">
        <v>118390</v>
      </c>
      <c r="S307">
        <v>42363</v>
      </c>
      <c r="T307">
        <v>2772</v>
      </c>
      <c r="U307" s="30">
        <v>2781.0970000000002</v>
      </c>
      <c r="V307">
        <f t="shared" si="41"/>
        <v>2781097</v>
      </c>
      <c r="W307">
        <v>74818</v>
      </c>
      <c r="X307" s="16">
        <v>13541</v>
      </c>
      <c r="Z307" s="16">
        <v>13541</v>
      </c>
      <c r="AA307" s="16">
        <v>13541</v>
      </c>
    </row>
    <row r="308" spans="1:27">
      <c r="B308" t="s">
        <v>254</v>
      </c>
      <c r="C308">
        <v>2006</v>
      </c>
      <c r="D308" s="1">
        <v>4288097</v>
      </c>
      <c r="E308" s="12">
        <f t="shared" si="46"/>
        <v>4.3267113645907386E-2</v>
      </c>
      <c r="F308" s="1">
        <v>4267300</v>
      </c>
      <c r="G308" s="11">
        <f t="shared" si="47"/>
        <v>4.4501138296474035E-2</v>
      </c>
      <c r="H308">
        <v>16481194</v>
      </c>
      <c r="I308" s="12">
        <f t="shared" si="53"/>
        <v>0.25891934771230773</v>
      </c>
      <c r="J308" s="12">
        <f t="shared" si="43"/>
        <v>0.26018121017203</v>
      </c>
      <c r="K308" s="1">
        <v>13948744</v>
      </c>
      <c r="L308">
        <v>390387</v>
      </c>
      <c r="M308" s="12">
        <f t="shared" si="44"/>
        <v>2.7987251038516441E-2</v>
      </c>
      <c r="N308">
        <v>70061</v>
      </c>
      <c r="O308">
        <v>320326</v>
      </c>
      <c r="P308" s="12">
        <f t="shared" si="48"/>
        <v>2.2964504904527606E-2</v>
      </c>
      <c r="Q308" s="12">
        <f t="shared" si="49"/>
        <v>0.8205344952572704</v>
      </c>
      <c r="R308">
        <v>124087</v>
      </c>
      <c r="S308">
        <v>32984</v>
      </c>
      <c r="T308">
        <v>2815</v>
      </c>
      <c r="U308" s="30">
        <v>2821.761</v>
      </c>
      <c r="V308">
        <f t="shared" ref="V308:V318" si="55">(U308*1000)</f>
        <v>2821761</v>
      </c>
      <c r="W308">
        <v>82929</v>
      </c>
      <c r="X308" s="16">
        <v>13729</v>
      </c>
      <c r="Z308" s="16">
        <v>13729</v>
      </c>
      <c r="AA308" s="16">
        <v>13729</v>
      </c>
    </row>
    <row r="309" spans="1:27">
      <c r="B309" t="s">
        <v>133</v>
      </c>
      <c r="C309">
        <v>2007</v>
      </c>
      <c r="D309" s="1">
        <v>4286094</v>
      </c>
      <c r="E309" s="12">
        <f t="shared" si="46"/>
        <v>-4.6710697076115582E-4</v>
      </c>
      <c r="F309" s="1">
        <v>4266327</v>
      </c>
      <c r="G309" s="11">
        <f t="shared" si="47"/>
        <v>-2.280130293159609E-4</v>
      </c>
      <c r="H309">
        <v>18175873</v>
      </c>
      <c r="I309" s="12">
        <f t="shared" si="53"/>
        <v>0.23472473646795397</v>
      </c>
      <c r="J309" s="12">
        <f t="shared" si="43"/>
        <v>0.23581227707742017</v>
      </c>
      <c r="K309" s="1">
        <v>14948566</v>
      </c>
      <c r="L309">
        <v>402349</v>
      </c>
      <c r="M309" s="12">
        <f t="shared" si="44"/>
        <v>2.69155583217815E-2</v>
      </c>
      <c r="N309">
        <v>70632</v>
      </c>
      <c r="O309">
        <v>331717</v>
      </c>
      <c r="P309" s="12">
        <f t="shared" si="48"/>
        <v>2.2190556605897849E-2</v>
      </c>
      <c r="Q309" s="12">
        <f t="shared" si="49"/>
        <v>0.82445091201916743</v>
      </c>
      <c r="R309">
        <v>127034</v>
      </c>
      <c r="S309">
        <v>38084</v>
      </c>
      <c r="T309">
        <v>2842</v>
      </c>
      <c r="U309" s="30">
        <v>2848.65</v>
      </c>
      <c r="V309">
        <f t="shared" si="55"/>
        <v>2848650</v>
      </c>
      <c r="W309">
        <v>89576</v>
      </c>
      <c r="X309" s="16">
        <v>14314</v>
      </c>
      <c r="Z309" s="16">
        <v>14314</v>
      </c>
      <c r="AA309" s="16">
        <v>14314</v>
      </c>
    </row>
    <row r="310" spans="1:27">
      <c r="B310" t="s">
        <v>12</v>
      </c>
      <c r="C310">
        <v>2008</v>
      </c>
      <c r="D310" s="1">
        <v>4533851</v>
      </c>
      <c r="E310" s="12">
        <f t="shared" si="46"/>
        <v>5.7804845157385723E-2</v>
      </c>
      <c r="F310" s="1">
        <v>4511363</v>
      </c>
      <c r="G310" s="11">
        <f t="shared" si="47"/>
        <v>5.7434884855286528E-2</v>
      </c>
      <c r="H310">
        <v>15106880</v>
      </c>
      <c r="I310" s="12">
        <f t="shared" si="53"/>
        <v>0.29862969719756827</v>
      </c>
      <c r="J310" s="12">
        <f t="shared" si="43"/>
        <v>0.30011829047427396</v>
      </c>
      <c r="K310" s="1">
        <v>15655753</v>
      </c>
      <c r="L310">
        <v>442977</v>
      </c>
      <c r="M310" s="12">
        <f t="shared" si="44"/>
        <v>2.8294838325566327E-2</v>
      </c>
      <c r="N310">
        <v>81440</v>
      </c>
      <c r="O310">
        <v>361537</v>
      </c>
      <c r="P310" s="12">
        <f t="shared" si="48"/>
        <v>2.3092916706082423E-2</v>
      </c>
      <c r="Q310" s="12">
        <f t="shared" si="49"/>
        <v>0.81615298311199003</v>
      </c>
      <c r="R310">
        <v>130881</v>
      </c>
      <c r="S310">
        <v>37676</v>
      </c>
      <c r="T310">
        <v>2868</v>
      </c>
      <c r="U310" s="30">
        <v>2874.5540000000001</v>
      </c>
      <c r="V310">
        <f t="shared" si="55"/>
        <v>2874554</v>
      </c>
      <c r="W310">
        <v>92505</v>
      </c>
      <c r="X310" s="16">
        <v>14716</v>
      </c>
      <c r="Z310" s="16">
        <v>14716</v>
      </c>
      <c r="AA310" s="16">
        <v>14716</v>
      </c>
    </row>
    <row r="311" spans="1:27">
      <c r="A311">
        <v>4</v>
      </c>
      <c r="B311" t="s">
        <v>155</v>
      </c>
      <c r="C311">
        <v>2009</v>
      </c>
      <c r="D311" s="10">
        <v>4949582</v>
      </c>
      <c r="E311" s="12">
        <f t="shared" si="46"/>
        <v>9.1694896898905587E-2</v>
      </c>
      <c r="F311" s="4"/>
      <c r="G311" s="4"/>
      <c r="H311" s="10">
        <v>12479447</v>
      </c>
      <c r="I311" s="3"/>
      <c r="J311" s="12">
        <f t="shared" si="43"/>
        <v>0.39661869632524582</v>
      </c>
      <c r="K311" s="10">
        <v>16164504</v>
      </c>
      <c r="L311" s="3"/>
      <c r="M311" s="3"/>
      <c r="N311" s="10">
        <v>64360</v>
      </c>
      <c r="O311" s="10">
        <v>305250</v>
      </c>
      <c r="P311" s="12">
        <f t="shared" si="48"/>
        <v>1.8883969467915627E-2</v>
      </c>
      <c r="Q311" s="3"/>
      <c r="R311" s="3"/>
      <c r="U311" s="30">
        <v>2896.8429999999998</v>
      </c>
      <c r="V311">
        <f t="shared" si="55"/>
        <v>2896843</v>
      </c>
      <c r="X311" s="16">
        <v>15208</v>
      </c>
      <c r="Z311" s="16">
        <v>15208</v>
      </c>
      <c r="AA311" s="16">
        <v>15208</v>
      </c>
    </row>
    <row r="312" spans="1:27">
      <c r="B312" t="s">
        <v>155</v>
      </c>
      <c r="C312">
        <v>2010</v>
      </c>
      <c r="D312" s="10">
        <v>5978147</v>
      </c>
      <c r="E312" s="12">
        <f t="shared" si="46"/>
        <v>0.20780845736064177</v>
      </c>
      <c r="F312" s="4"/>
      <c r="G312" s="4"/>
      <c r="H312" s="10">
        <v>19876100</v>
      </c>
      <c r="I312" s="3"/>
      <c r="J312" s="12">
        <f t="shared" si="43"/>
        <v>0.30077062401577775</v>
      </c>
      <c r="K312" s="10">
        <v>18008650</v>
      </c>
      <c r="L312" s="3"/>
      <c r="M312" s="3"/>
      <c r="N312" s="10">
        <v>81323</v>
      </c>
      <c r="O312" s="10">
        <v>369684</v>
      </c>
      <c r="P312" s="12">
        <f t="shared" si="48"/>
        <v>2.0528135090637001E-2</v>
      </c>
      <c r="Q312" s="3"/>
      <c r="R312" s="3"/>
      <c r="U312" s="30">
        <v>2921.7370000000001</v>
      </c>
      <c r="V312">
        <f t="shared" si="55"/>
        <v>2921737</v>
      </c>
      <c r="X312" s="16">
        <v>16204</v>
      </c>
      <c r="Z312" s="16">
        <v>16204</v>
      </c>
      <c r="AA312" s="16">
        <v>16204</v>
      </c>
    </row>
    <row r="313" spans="1:27">
      <c r="B313" t="s">
        <v>155</v>
      </c>
      <c r="C313">
        <v>2011</v>
      </c>
      <c r="D313" s="10">
        <v>6313263</v>
      </c>
      <c r="E313" s="12">
        <f t="shared" si="46"/>
        <v>5.6056835002551791E-2</v>
      </c>
      <c r="F313" s="4"/>
      <c r="G313" s="4"/>
      <c r="H313" s="10">
        <v>22785157</v>
      </c>
      <c r="I313" s="3"/>
      <c r="J313" s="12">
        <f t="shared" ref="J313:J318" si="56">(D313/H313)</f>
        <v>0.27707788013047263</v>
      </c>
      <c r="K313" s="10">
        <v>18861507</v>
      </c>
      <c r="L313" s="3"/>
      <c r="M313" s="3"/>
      <c r="N313" s="10">
        <v>97386</v>
      </c>
      <c r="O313" s="10">
        <v>411436</v>
      </c>
      <c r="P313" s="12">
        <f t="shared" si="48"/>
        <v>2.1813527413265546E-2</v>
      </c>
      <c r="Q313" s="3"/>
      <c r="R313" s="3"/>
      <c r="U313" s="30">
        <v>2938.64</v>
      </c>
      <c r="V313">
        <f t="shared" si="55"/>
        <v>2938640</v>
      </c>
      <c r="X313" s="16">
        <v>16108</v>
      </c>
      <c r="Z313" s="16">
        <v>16108</v>
      </c>
      <c r="AA313" s="16">
        <v>16108</v>
      </c>
    </row>
    <row r="314" spans="1:27">
      <c r="B314" t="s">
        <v>155</v>
      </c>
      <c r="C314">
        <v>2012</v>
      </c>
      <c r="D314" s="21"/>
      <c r="E314" s="12"/>
      <c r="F314" s="4"/>
      <c r="G314" s="4"/>
      <c r="H314" s="21"/>
      <c r="I314" s="4"/>
      <c r="J314" s="12"/>
      <c r="K314" s="21"/>
      <c r="L314" s="4"/>
      <c r="M314" s="4"/>
      <c r="N314" s="21"/>
      <c r="O314" s="21"/>
      <c r="P314" s="12"/>
      <c r="Q314" s="4"/>
      <c r="R314" s="4"/>
      <c r="U314" s="30">
        <v>2949.2080000000001</v>
      </c>
      <c r="V314">
        <f t="shared" si="55"/>
        <v>2949208</v>
      </c>
      <c r="X314" s="16">
        <v>14654</v>
      </c>
      <c r="Z314" s="16">
        <v>14654</v>
      </c>
      <c r="AA314" s="16">
        <v>14654</v>
      </c>
    </row>
    <row r="315" spans="1:27">
      <c r="B315" t="s">
        <v>155</v>
      </c>
      <c r="C315">
        <v>2013</v>
      </c>
      <c r="D315" s="21">
        <v>5724598</v>
      </c>
      <c r="E315" s="12"/>
      <c r="F315" s="21">
        <v>5689390</v>
      </c>
      <c r="G315" s="4"/>
      <c r="H315" s="21">
        <v>21541707</v>
      </c>
      <c r="I315" s="4"/>
      <c r="J315" s="12">
        <f t="shared" si="56"/>
        <v>0.26574486413727566</v>
      </c>
      <c r="K315" s="21">
        <v>19522252</v>
      </c>
      <c r="L315" s="4"/>
      <c r="M315" s="4"/>
      <c r="N315" s="21">
        <v>109098</v>
      </c>
      <c r="O315" s="21">
        <v>403821</v>
      </c>
      <c r="P315" s="12">
        <f t="shared" si="48"/>
        <v>2.0685164805781628E-2</v>
      </c>
      <c r="Q315" s="4"/>
      <c r="R315" s="4"/>
      <c r="U315" s="30">
        <v>2956.78</v>
      </c>
      <c r="V315">
        <f t="shared" si="55"/>
        <v>2956780</v>
      </c>
      <c r="X315" s="16">
        <v>17235</v>
      </c>
      <c r="Z315" s="16">
        <v>17235</v>
      </c>
      <c r="AA315" s="16">
        <v>17235</v>
      </c>
    </row>
    <row r="316" spans="1:27">
      <c r="B316" t="s">
        <v>155</v>
      </c>
      <c r="C316">
        <v>2014</v>
      </c>
      <c r="D316" s="21">
        <v>6096896</v>
      </c>
      <c r="E316" s="12">
        <f t="shared" ref="E316:E318" si="57">(D316-D315)/(D315)</f>
        <v>6.503478497529433E-2</v>
      </c>
      <c r="F316" s="21">
        <v>6055468</v>
      </c>
      <c r="G316" s="4"/>
      <c r="H316" s="21">
        <v>23417228</v>
      </c>
      <c r="I316" s="4"/>
      <c r="J316" s="12">
        <f t="shared" si="56"/>
        <v>0.26035942426661257</v>
      </c>
      <c r="K316" s="21">
        <v>20410423</v>
      </c>
      <c r="L316" s="4"/>
      <c r="M316" s="4"/>
      <c r="N316" s="21">
        <v>119311</v>
      </c>
      <c r="O316" s="21">
        <v>392988</v>
      </c>
      <c r="P316" s="12">
        <f t="shared" si="48"/>
        <v>1.9254280031334971E-2</v>
      </c>
      <c r="Q316" s="4"/>
      <c r="R316" s="4"/>
      <c r="U316" s="30">
        <v>2964.8</v>
      </c>
      <c r="V316">
        <f t="shared" si="55"/>
        <v>2964800</v>
      </c>
      <c r="X316" s="16">
        <v>17874</v>
      </c>
      <c r="Z316" s="16">
        <v>17874</v>
      </c>
      <c r="AA316" s="16">
        <v>17874</v>
      </c>
    </row>
    <row r="317" spans="1:27">
      <c r="B317" t="s">
        <v>155</v>
      </c>
      <c r="C317">
        <v>2015</v>
      </c>
      <c r="D317" s="10">
        <v>5214039</v>
      </c>
      <c r="E317" s="12">
        <f t="shared" si="57"/>
        <v>-0.14480433978207927</v>
      </c>
      <c r="F317" s="3"/>
      <c r="G317" s="3"/>
      <c r="H317" s="10">
        <v>21665918</v>
      </c>
      <c r="I317" s="3"/>
      <c r="J317" s="12">
        <f t="shared" si="56"/>
        <v>0.24065626944586424</v>
      </c>
      <c r="K317" s="10">
        <v>21352833</v>
      </c>
      <c r="L317" s="3"/>
      <c r="M317" s="3"/>
      <c r="N317" s="10">
        <v>118080</v>
      </c>
      <c r="O317" s="10">
        <v>404172</v>
      </c>
      <c r="P317" s="12">
        <f t="shared" si="48"/>
        <v>1.8928261182017393E-2</v>
      </c>
      <c r="Q317" s="3"/>
      <c r="R317" s="3"/>
      <c r="U317" s="30">
        <v>2975.6260000000002</v>
      </c>
      <c r="V317">
        <f t="shared" si="55"/>
        <v>2975626</v>
      </c>
      <c r="X317" s="16">
        <v>17707</v>
      </c>
      <c r="Z317" s="16">
        <v>17707</v>
      </c>
      <c r="AA317" s="16">
        <v>17707</v>
      </c>
    </row>
    <row r="318" spans="1:27">
      <c r="B318" t="s">
        <v>254</v>
      </c>
      <c r="C318">
        <v>2016</v>
      </c>
      <c r="D318" s="1">
        <v>7431541</v>
      </c>
      <c r="E318" s="12">
        <f t="shared" si="57"/>
        <v>0.4252944790017873</v>
      </c>
      <c r="F318" s="3"/>
      <c r="G318" s="3"/>
      <c r="H318" s="17">
        <v>21439227</v>
      </c>
      <c r="I318" s="3"/>
      <c r="J318" s="12">
        <f t="shared" si="56"/>
        <v>0.34663288000075748</v>
      </c>
      <c r="K318" s="1">
        <v>22910901</v>
      </c>
      <c r="L318" s="3"/>
      <c r="M318" s="3"/>
      <c r="N318" s="1">
        <v>119889</v>
      </c>
      <c r="O318" s="1">
        <v>429314</v>
      </c>
      <c r="P318" s="12">
        <f t="shared" ref="P318" si="58">(O318/K318)</f>
        <v>1.8738416267435314E-2</v>
      </c>
      <c r="Q318" s="3"/>
      <c r="R318" s="3"/>
      <c r="U318" s="30">
        <v>2988.2310000000002</v>
      </c>
      <c r="V318">
        <f t="shared" si="55"/>
        <v>2988231</v>
      </c>
      <c r="X318" s="16">
        <v>17537</v>
      </c>
      <c r="Z318" s="16">
        <v>17537</v>
      </c>
      <c r="AA318" s="16">
        <v>17537</v>
      </c>
    </row>
    <row r="319" spans="1:27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U319" s="30"/>
    </row>
    <row r="320" spans="1:27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2:27">
      <c r="B321" t="s">
        <v>255</v>
      </c>
      <c r="C321">
        <v>1880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X321" s="16">
        <v>1495</v>
      </c>
      <c r="Z321" s="16">
        <v>1495</v>
      </c>
      <c r="AA321" s="16">
        <v>1495</v>
      </c>
    </row>
    <row r="322" spans="2:27">
      <c r="B322" t="s">
        <v>255</v>
      </c>
      <c r="C322">
        <v>1890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X322" s="16">
        <v>2051</v>
      </c>
      <c r="Z322" s="16">
        <v>2051</v>
      </c>
      <c r="AA322" s="16">
        <v>2051</v>
      </c>
    </row>
    <row r="323" spans="2:27">
      <c r="B323" t="s">
        <v>255</v>
      </c>
      <c r="C323">
        <v>1904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U323" s="30">
        <v>1792</v>
      </c>
      <c r="V323" s="31">
        <f>(U323*1000)</f>
        <v>1792000</v>
      </c>
      <c r="X323" s="16">
        <v>2383</v>
      </c>
      <c r="Z323" s="16">
        <v>2383</v>
      </c>
      <c r="AA323" s="16">
        <v>2383</v>
      </c>
    </row>
    <row r="324" spans="2:27">
      <c r="B324" t="s">
        <v>255</v>
      </c>
      <c r="C324">
        <v>1910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U324" s="30">
        <v>2406</v>
      </c>
      <c r="V324" s="31">
        <f t="shared" ref="V324:V392" si="59">(U324*1000)</f>
        <v>2406000</v>
      </c>
      <c r="X324" s="16">
        <v>2816</v>
      </c>
      <c r="Z324" s="16">
        <v>2816</v>
      </c>
      <c r="AA324" s="16">
        <v>2816</v>
      </c>
    </row>
    <row r="325" spans="2:27">
      <c r="B325" t="s">
        <v>255</v>
      </c>
      <c r="C325">
        <v>1923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U325" s="30">
        <v>4270</v>
      </c>
      <c r="V325" s="31">
        <f t="shared" si="59"/>
        <v>4270000</v>
      </c>
      <c r="X325" s="16">
        <v>3837</v>
      </c>
      <c r="Z325" s="16">
        <v>3837</v>
      </c>
      <c r="AA325" s="16">
        <v>3837</v>
      </c>
    </row>
    <row r="326" spans="2:27">
      <c r="B326" t="s">
        <v>255</v>
      </c>
      <c r="C326">
        <v>1930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U326" s="30">
        <v>5711</v>
      </c>
      <c r="V326" s="31">
        <f t="shared" si="59"/>
        <v>5711000</v>
      </c>
      <c r="X326" s="16">
        <v>7071</v>
      </c>
      <c r="Z326" s="16">
        <v>7071</v>
      </c>
      <c r="AA326" s="16">
        <v>7071</v>
      </c>
    </row>
    <row r="327" spans="2:27">
      <c r="B327" t="s">
        <v>255</v>
      </c>
      <c r="C327">
        <v>1940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U327" s="30">
        <v>6950</v>
      </c>
      <c r="V327" s="31">
        <f t="shared" si="59"/>
        <v>6950000</v>
      </c>
      <c r="X327" s="16">
        <v>8182</v>
      </c>
      <c r="Z327" s="16">
        <v>8182</v>
      </c>
      <c r="AA327" s="16">
        <v>8182</v>
      </c>
    </row>
    <row r="328" spans="2:27">
      <c r="B328" t="s">
        <v>255</v>
      </c>
      <c r="C328">
        <v>1941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U328" s="30">
        <v>7237</v>
      </c>
      <c r="V328" s="31">
        <f t="shared" si="59"/>
        <v>7237000</v>
      </c>
      <c r="Z328" s="16"/>
      <c r="AA328" s="16">
        <f>AA327+(AA329-AA327)/2</f>
        <v>8510</v>
      </c>
    </row>
    <row r="329" spans="2:27">
      <c r="B329" t="s">
        <v>255</v>
      </c>
      <c r="C329">
        <v>1942</v>
      </c>
      <c r="D329" s="1">
        <v>66626</v>
      </c>
      <c r="E329" s="1"/>
      <c r="F329" s="1">
        <v>64772</v>
      </c>
      <c r="G329" s="1"/>
      <c r="H329">
        <v>562749</v>
      </c>
      <c r="I329" s="12">
        <f t="shared" ref="I329:I364" si="60">(F329/H329)</f>
        <v>0.11509927161132227</v>
      </c>
      <c r="J329" s="12">
        <f>D329/H329</f>
        <v>0.11839381322756681</v>
      </c>
      <c r="K329" s="1">
        <v>398664</v>
      </c>
      <c r="L329">
        <v>11124</v>
      </c>
      <c r="M329" s="12">
        <f>(L329/K329)</f>
        <v>2.790319667690085E-2</v>
      </c>
      <c r="N329" s="3"/>
      <c r="O329" s="3"/>
      <c r="P329" s="3"/>
      <c r="Q329" s="3"/>
      <c r="R329" s="3"/>
      <c r="T329">
        <v>7735</v>
      </c>
      <c r="U329" s="30">
        <v>7735</v>
      </c>
      <c r="V329" s="31">
        <f t="shared" si="59"/>
        <v>7735000</v>
      </c>
      <c r="W329">
        <v>10035</v>
      </c>
      <c r="AA329" s="1">
        <f>AA327+656</f>
        <v>8838</v>
      </c>
    </row>
    <row r="330" spans="2:27">
      <c r="B330" t="s">
        <v>255</v>
      </c>
      <c r="C330">
        <v>1943</v>
      </c>
      <c r="D330" s="1"/>
      <c r="E330" s="1"/>
      <c r="F330" s="1"/>
      <c r="G330" s="1"/>
      <c r="I330" s="12"/>
      <c r="J330" s="12"/>
      <c r="K330" s="1"/>
      <c r="M330" s="12"/>
      <c r="N330" s="3"/>
      <c r="O330" s="3"/>
      <c r="P330" s="3"/>
      <c r="Q330" s="3"/>
      <c r="R330" s="3"/>
      <c r="U330" s="30">
        <v>8506</v>
      </c>
      <c r="V330" s="31">
        <f t="shared" si="59"/>
        <v>8506000</v>
      </c>
      <c r="AA330" s="1">
        <f>AA329+(AA331-AA329)/2</f>
        <v>9166</v>
      </c>
    </row>
    <row r="331" spans="2:27">
      <c r="B331" t="s">
        <v>255</v>
      </c>
      <c r="C331">
        <v>1944</v>
      </c>
      <c r="D331" s="1">
        <v>98497</v>
      </c>
      <c r="E331" s="12">
        <f>(D331-D329)/D329</f>
        <v>0.47835679764656441</v>
      </c>
      <c r="F331" s="1">
        <v>96801</v>
      </c>
      <c r="G331" s="11">
        <f>(F331-F329)/(F329)</f>
        <v>0.49448835916754152</v>
      </c>
      <c r="H331">
        <v>725024</v>
      </c>
      <c r="I331" s="12">
        <f t="shared" si="60"/>
        <v>0.13351420090921129</v>
      </c>
      <c r="J331" s="12">
        <f t="shared" ref="J331:J397" si="61">D331/H331</f>
        <v>0.13585343381736328</v>
      </c>
      <c r="K331" s="1">
        <v>392738</v>
      </c>
      <c r="L331">
        <v>9395</v>
      </c>
      <c r="M331" s="12">
        <f t="shared" ref="M331:M395" si="62">(L331/K331)</f>
        <v>2.3921800284158905E-2</v>
      </c>
      <c r="N331" s="3"/>
      <c r="O331" s="3"/>
      <c r="P331" s="3"/>
      <c r="Q331" s="3"/>
      <c r="R331" s="3"/>
      <c r="T331">
        <v>8945</v>
      </c>
      <c r="U331" s="30">
        <v>8945</v>
      </c>
      <c r="V331" s="31">
        <f t="shared" si="59"/>
        <v>8945000</v>
      </c>
      <c r="W331">
        <v>14650</v>
      </c>
      <c r="AA331" s="1">
        <f>AA329+656</f>
        <v>9494</v>
      </c>
    </row>
    <row r="332" spans="2:27">
      <c r="B332" t="s">
        <v>255</v>
      </c>
      <c r="C332">
        <v>1945</v>
      </c>
      <c r="D332" s="1"/>
      <c r="E332" s="12"/>
      <c r="F332" s="1"/>
      <c r="G332" s="11"/>
      <c r="I332" s="12"/>
      <c r="J332" s="12"/>
      <c r="K332" s="1"/>
      <c r="M332" s="12"/>
      <c r="N332" s="3"/>
      <c r="O332" s="3"/>
      <c r="P332" s="3"/>
      <c r="Q332" s="3"/>
      <c r="R332" s="3"/>
      <c r="U332" s="30">
        <v>9344</v>
      </c>
      <c r="V332" s="31">
        <f t="shared" si="59"/>
        <v>9344000</v>
      </c>
      <c r="AA332" s="1">
        <f>AA331+(AA333-AA331)/2</f>
        <v>9822</v>
      </c>
    </row>
    <row r="333" spans="2:27">
      <c r="B333" t="s">
        <v>255</v>
      </c>
      <c r="C333">
        <v>1946</v>
      </c>
      <c r="D333" s="1">
        <v>88222</v>
      </c>
      <c r="E333" s="12">
        <f>(D333-D331)/D331</f>
        <v>-0.1043178980070459</v>
      </c>
      <c r="F333" s="1">
        <v>86166</v>
      </c>
      <c r="G333" s="11">
        <f>(F333-F331)/(F331)</f>
        <v>-0.10986456751479839</v>
      </c>
      <c r="H333">
        <v>806889</v>
      </c>
      <c r="I333" s="12">
        <f t="shared" si="60"/>
        <v>0.10678792250235163</v>
      </c>
      <c r="J333" s="12">
        <f t="shared" si="61"/>
        <v>0.10933598053759563</v>
      </c>
      <c r="K333" s="1">
        <v>586987</v>
      </c>
      <c r="L333">
        <v>12013</v>
      </c>
      <c r="M333" s="12">
        <f t="shared" si="62"/>
        <v>2.0465529901002918E-2</v>
      </c>
      <c r="N333" s="3"/>
      <c r="O333" s="3"/>
      <c r="P333" s="3"/>
      <c r="Q333" s="3"/>
      <c r="R333" s="3"/>
      <c r="T333">
        <v>9559</v>
      </c>
      <c r="U333" s="30">
        <v>9559</v>
      </c>
      <c r="V333" s="31">
        <f t="shared" si="59"/>
        <v>9559000</v>
      </c>
      <c r="W333">
        <v>16174</v>
      </c>
      <c r="AA333" s="1">
        <f>AA331+656</f>
        <v>10150</v>
      </c>
    </row>
    <row r="334" spans="2:27">
      <c r="B334" t="s">
        <v>255</v>
      </c>
      <c r="C334">
        <v>1947</v>
      </c>
      <c r="D334" s="1"/>
      <c r="E334" s="12"/>
      <c r="F334" s="1"/>
      <c r="G334" s="11"/>
      <c r="I334" s="12"/>
      <c r="J334" s="12"/>
      <c r="K334" s="1"/>
      <c r="M334" s="12"/>
      <c r="N334" s="3"/>
      <c r="O334" s="3"/>
      <c r="P334" s="3"/>
      <c r="Q334" s="3"/>
      <c r="R334" s="3"/>
      <c r="U334" s="30">
        <v>9832</v>
      </c>
      <c r="V334" s="31">
        <f t="shared" si="59"/>
        <v>9832000</v>
      </c>
      <c r="AA334" s="1">
        <f>AA333+(AA335-AA333)/2</f>
        <v>10478</v>
      </c>
    </row>
    <row r="335" spans="2:27">
      <c r="B335" t="s">
        <v>255</v>
      </c>
      <c r="C335">
        <v>1948</v>
      </c>
      <c r="D335" s="1">
        <v>157428</v>
      </c>
      <c r="E335" s="12">
        <f>(D335-D333)/D333</f>
        <v>0.78445285756387295</v>
      </c>
      <c r="F335" s="1">
        <v>154064</v>
      </c>
      <c r="G335" s="11">
        <f>(F335-F333)/(F333)</f>
        <v>0.78799062275143328</v>
      </c>
      <c r="H335">
        <v>1163050</v>
      </c>
      <c r="I335" s="12">
        <f t="shared" si="60"/>
        <v>0.13246550019345685</v>
      </c>
      <c r="J335" s="12">
        <f t="shared" si="61"/>
        <v>0.13535789518937277</v>
      </c>
      <c r="K335" s="1">
        <v>1007397</v>
      </c>
      <c r="L335">
        <v>24374</v>
      </c>
      <c r="M335" s="12">
        <f t="shared" si="62"/>
        <v>2.4195029367766629E-2</v>
      </c>
      <c r="N335" s="3"/>
      <c r="O335" s="3"/>
      <c r="P335" s="3"/>
      <c r="Q335" s="3"/>
      <c r="R335" s="3"/>
      <c r="T335">
        <v>10064</v>
      </c>
      <c r="U335" s="30">
        <v>10064</v>
      </c>
      <c r="V335" s="31">
        <f t="shared" si="59"/>
        <v>10064000</v>
      </c>
      <c r="W335">
        <v>17643</v>
      </c>
      <c r="AA335" s="1">
        <f t="shared" ref="AA335" si="63">AA333+656</f>
        <v>10806</v>
      </c>
    </row>
    <row r="336" spans="2:27">
      <c r="B336" t="s">
        <v>255</v>
      </c>
      <c r="C336">
        <v>1949</v>
      </c>
      <c r="D336" s="1"/>
      <c r="E336" s="12"/>
      <c r="F336" s="1"/>
      <c r="G336" s="11"/>
      <c r="I336" s="12"/>
      <c r="J336" s="12"/>
      <c r="K336" s="1"/>
      <c r="M336" s="12"/>
      <c r="N336" s="3"/>
      <c r="O336" s="3"/>
      <c r="P336" s="3"/>
      <c r="Q336" s="3"/>
      <c r="R336" s="3"/>
      <c r="U336" s="30">
        <v>10337</v>
      </c>
      <c r="V336" s="31">
        <f t="shared" si="59"/>
        <v>10337000</v>
      </c>
      <c r="AA336" s="1">
        <f>AA335+(AA337-AA335)/2</f>
        <v>11134.5</v>
      </c>
    </row>
    <row r="337" spans="2:27">
      <c r="B337" t="s">
        <v>255</v>
      </c>
      <c r="C337">
        <v>1950</v>
      </c>
      <c r="D337" s="1">
        <v>235465</v>
      </c>
      <c r="E337" s="12">
        <f>(D337-D335)/D335</f>
        <v>0.49569962141423379</v>
      </c>
      <c r="F337" s="1">
        <v>227313</v>
      </c>
      <c r="G337" s="11">
        <f>(F337-F335)/(F335)</f>
        <v>0.47544526949839028</v>
      </c>
      <c r="H337">
        <v>1379458</v>
      </c>
      <c r="I337" s="12">
        <f t="shared" si="60"/>
        <v>0.16478428484230764</v>
      </c>
      <c r="J337" s="12">
        <f t="shared" si="61"/>
        <v>0.1706938522231195</v>
      </c>
      <c r="K337" s="1">
        <v>1542989</v>
      </c>
      <c r="L337">
        <v>54552</v>
      </c>
      <c r="M337" s="12">
        <f t="shared" si="62"/>
        <v>3.5354756255553343E-2</v>
      </c>
      <c r="N337" s="3"/>
      <c r="O337" s="3"/>
      <c r="P337" s="3"/>
      <c r="Q337" s="3"/>
      <c r="R337" s="3"/>
      <c r="T337">
        <v>10677</v>
      </c>
      <c r="U337" s="30">
        <v>10677</v>
      </c>
      <c r="V337" s="31">
        <f t="shared" si="59"/>
        <v>10677000</v>
      </c>
      <c r="W337">
        <v>19979</v>
      </c>
      <c r="X337" s="16">
        <v>11463</v>
      </c>
      <c r="Z337" s="16">
        <v>11463</v>
      </c>
      <c r="AA337" s="16">
        <v>11463</v>
      </c>
    </row>
    <row r="338" spans="2:27">
      <c r="B338" t="s">
        <v>255</v>
      </c>
      <c r="C338">
        <v>1951</v>
      </c>
      <c r="D338" s="1">
        <v>257090</v>
      </c>
      <c r="E338" s="12">
        <f t="shared" ref="E338:E398" si="64">(D338-D337)/D337</f>
        <v>9.1839551525704458E-2</v>
      </c>
      <c r="F338" s="1">
        <v>247346</v>
      </c>
      <c r="G338" s="11">
        <f t="shared" ref="G338:G395" si="65">(F338-F337)/(F337)</f>
        <v>8.8129583437814824E-2</v>
      </c>
      <c r="H338">
        <v>1607832</v>
      </c>
      <c r="I338" s="12">
        <f t="shared" si="60"/>
        <v>0.15383821195249256</v>
      </c>
      <c r="J338" s="12">
        <f t="shared" si="61"/>
        <v>0.1598985466143229</v>
      </c>
      <c r="K338" s="1">
        <v>1446068</v>
      </c>
      <c r="L338">
        <v>47505</v>
      </c>
      <c r="M338" s="12">
        <f t="shared" si="62"/>
        <v>3.2851152227972684E-2</v>
      </c>
      <c r="N338">
        <v>11512</v>
      </c>
      <c r="O338">
        <v>31699</v>
      </c>
      <c r="P338" s="12">
        <f>(O338/K338)</f>
        <v>2.1920822533933397E-2</v>
      </c>
      <c r="Q338" s="12">
        <f>(O338/L338)</f>
        <v>0.66727712872329226</v>
      </c>
      <c r="R338" s="2">
        <v>2259</v>
      </c>
      <c r="S338" s="2">
        <v>3391</v>
      </c>
      <c r="T338">
        <v>11134</v>
      </c>
      <c r="U338" s="30">
        <v>11134</v>
      </c>
      <c r="V338" s="31">
        <f t="shared" si="59"/>
        <v>11134000</v>
      </c>
      <c r="W338">
        <v>23132</v>
      </c>
      <c r="AA338" s="1">
        <f>AA337+1427</f>
        <v>12890</v>
      </c>
    </row>
    <row r="339" spans="2:27">
      <c r="B339" t="s">
        <v>255</v>
      </c>
      <c r="C339">
        <v>1952</v>
      </c>
      <c r="D339" s="1">
        <v>243269</v>
      </c>
      <c r="E339" s="12">
        <f t="shared" si="64"/>
        <v>-5.3759383873351746E-2</v>
      </c>
      <c r="F339" s="1">
        <v>232465</v>
      </c>
      <c r="G339" s="11">
        <f t="shared" si="65"/>
        <v>-6.0162687086106101E-2</v>
      </c>
      <c r="H339">
        <v>1741979</v>
      </c>
      <c r="I339" s="12">
        <f t="shared" si="60"/>
        <v>0.13344879588100661</v>
      </c>
      <c r="J339" s="12">
        <f t="shared" si="61"/>
        <v>0.13965093723862343</v>
      </c>
      <c r="K339" s="1">
        <v>1600923</v>
      </c>
      <c r="L339">
        <v>45087</v>
      </c>
      <c r="M339" s="12">
        <f t="shared" si="62"/>
        <v>2.8163128395306956E-2</v>
      </c>
      <c r="N339">
        <v>11499</v>
      </c>
      <c r="O339">
        <v>29599</v>
      </c>
      <c r="P339" s="12">
        <f t="shared" ref="P339:P402" si="66">(O339/K339)</f>
        <v>1.8488709325807675E-2</v>
      </c>
      <c r="Q339" s="12">
        <f t="shared" ref="Q339:Q395" si="67">(O339/L339)</f>
        <v>0.65648634861490007</v>
      </c>
      <c r="R339" s="2">
        <v>2703</v>
      </c>
      <c r="S339" s="2">
        <v>2416</v>
      </c>
      <c r="T339">
        <v>11635</v>
      </c>
      <c r="U339" s="30">
        <v>11635</v>
      </c>
      <c r="V339" s="31">
        <f t="shared" si="59"/>
        <v>11635000</v>
      </c>
      <c r="W339">
        <v>25665</v>
      </c>
      <c r="AA339" s="1">
        <f t="shared" ref="AA339:AA346" si="68">AA338+1427</f>
        <v>14317</v>
      </c>
    </row>
    <row r="340" spans="2:27">
      <c r="B340" t="s">
        <v>255</v>
      </c>
      <c r="C340">
        <v>1953</v>
      </c>
      <c r="D340" s="1">
        <v>305919</v>
      </c>
      <c r="E340" s="12">
        <f t="shared" si="64"/>
        <v>0.25753384113882161</v>
      </c>
      <c r="F340" s="1">
        <v>293774</v>
      </c>
      <c r="G340" s="11">
        <f t="shared" si="65"/>
        <v>0.26373432559740179</v>
      </c>
      <c r="H340">
        <v>1899072</v>
      </c>
      <c r="I340" s="12">
        <f t="shared" si="60"/>
        <v>0.15469345027466047</v>
      </c>
      <c r="J340" s="12">
        <f t="shared" si="61"/>
        <v>0.16108867910221414</v>
      </c>
      <c r="K340" s="1">
        <v>1736440</v>
      </c>
      <c r="L340">
        <v>54064</v>
      </c>
      <c r="M340" s="12">
        <f t="shared" si="62"/>
        <v>3.113496579208035E-2</v>
      </c>
      <c r="N340">
        <v>12737</v>
      </c>
      <c r="O340">
        <v>35510</v>
      </c>
      <c r="P340" s="12">
        <f t="shared" si="66"/>
        <v>2.0449885973601162E-2</v>
      </c>
      <c r="Q340" s="12">
        <f t="shared" si="67"/>
        <v>0.65681414619709977</v>
      </c>
      <c r="R340" s="2">
        <v>2846</v>
      </c>
      <c r="S340" s="2">
        <v>3249</v>
      </c>
      <c r="T340">
        <v>12251</v>
      </c>
      <c r="U340" s="30">
        <v>12251</v>
      </c>
      <c r="V340" s="31">
        <f t="shared" si="59"/>
        <v>12251000</v>
      </c>
      <c r="W340">
        <v>27538</v>
      </c>
      <c r="AA340" s="1">
        <f t="shared" si="68"/>
        <v>15744</v>
      </c>
    </row>
    <row r="341" spans="2:27">
      <c r="B341" t="s">
        <v>255</v>
      </c>
      <c r="C341">
        <v>1954</v>
      </c>
      <c r="D341" s="1">
        <v>321714</v>
      </c>
      <c r="E341" s="12">
        <f t="shared" si="64"/>
        <v>5.163131417139831E-2</v>
      </c>
      <c r="F341" s="1">
        <v>309272</v>
      </c>
      <c r="G341" s="11">
        <f t="shared" si="65"/>
        <v>5.2754838753599709E-2</v>
      </c>
      <c r="H341">
        <v>2002565</v>
      </c>
      <c r="I341" s="12">
        <f t="shared" si="60"/>
        <v>0.15443793335047801</v>
      </c>
      <c r="J341" s="12">
        <f t="shared" si="61"/>
        <v>0.16065096513721153</v>
      </c>
      <c r="K341" s="1">
        <v>1967107</v>
      </c>
      <c r="L341">
        <v>53620</v>
      </c>
      <c r="M341" s="12">
        <f t="shared" si="62"/>
        <v>2.7258303691664969E-2</v>
      </c>
      <c r="N341">
        <v>14603</v>
      </c>
      <c r="O341">
        <v>30084</v>
      </c>
      <c r="P341" s="12">
        <f t="shared" si="66"/>
        <v>1.5293524958225455E-2</v>
      </c>
      <c r="Q341" s="12">
        <f t="shared" si="67"/>
        <v>0.56105930622901901</v>
      </c>
      <c r="R341">
        <v>3261</v>
      </c>
      <c r="S341">
        <v>3021</v>
      </c>
      <c r="T341">
        <v>12746</v>
      </c>
      <c r="U341" s="30">
        <v>12746</v>
      </c>
      <c r="V341" s="31">
        <f t="shared" si="59"/>
        <v>12746000</v>
      </c>
      <c r="W341">
        <v>28382</v>
      </c>
      <c r="AA341" s="1">
        <f t="shared" si="68"/>
        <v>17171</v>
      </c>
    </row>
    <row r="342" spans="2:27">
      <c r="B342" t="s">
        <v>255</v>
      </c>
      <c r="C342">
        <v>1955</v>
      </c>
      <c r="D342" s="1">
        <v>329359</v>
      </c>
      <c r="E342" s="12">
        <f t="shared" si="64"/>
        <v>2.3763342596219001E-2</v>
      </c>
      <c r="F342" s="1">
        <v>317766</v>
      </c>
      <c r="G342" s="11">
        <f t="shared" si="65"/>
        <v>2.7464497271010632E-2</v>
      </c>
      <c r="H342">
        <v>2205896</v>
      </c>
      <c r="I342" s="12">
        <f t="shared" si="60"/>
        <v>0.14405302879192855</v>
      </c>
      <c r="J342" s="12">
        <f t="shared" si="61"/>
        <v>0.14930848961147761</v>
      </c>
      <c r="K342" s="1">
        <v>2081979</v>
      </c>
      <c r="L342">
        <v>55791</v>
      </c>
      <c r="M342" s="12">
        <f t="shared" si="62"/>
        <v>2.6797100258936328E-2</v>
      </c>
      <c r="N342">
        <v>15623</v>
      </c>
      <c r="O342">
        <v>34641</v>
      </c>
      <c r="P342" s="12">
        <f t="shared" si="66"/>
        <v>1.663849635370962E-2</v>
      </c>
      <c r="Q342" s="12">
        <f t="shared" si="67"/>
        <v>0.620906597838361</v>
      </c>
      <c r="R342" s="2">
        <v>3157</v>
      </c>
      <c r="S342" s="2">
        <v>3755</v>
      </c>
      <c r="T342">
        <v>13133</v>
      </c>
      <c r="U342" s="30">
        <v>13133</v>
      </c>
      <c r="V342" s="31">
        <f t="shared" si="59"/>
        <v>13133000</v>
      </c>
      <c r="W342">
        <v>31259</v>
      </c>
      <c r="AA342" s="1">
        <f t="shared" si="68"/>
        <v>18598</v>
      </c>
    </row>
    <row r="343" spans="2:27">
      <c r="B343" t="s">
        <v>255</v>
      </c>
      <c r="C343">
        <v>1956</v>
      </c>
      <c r="D343" s="1">
        <v>367949</v>
      </c>
      <c r="E343" s="12">
        <f t="shared" si="64"/>
        <v>0.11716698192549771</v>
      </c>
      <c r="F343" s="1">
        <v>352950</v>
      </c>
      <c r="G343" s="11">
        <f t="shared" si="65"/>
        <v>0.11072298483789958</v>
      </c>
      <c r="H343">
        <v>2443373</v>
      </c>
      <c r="I343" s="12">
        <f t="shared" si="60"/>
        <v>0.14445195228072014</v>
      </c>
      <c r="J343" s="12">
        <f t="shared" si="61"/>
        <v>0.15059059750598866</v>
      </c>
      <c r="K343" s="1">
        <v>2269383</v>
      </c>
      <c r="L343">
        <v>66942</v>
      </c>
      <c r="M343" s="12">
        <f t="shared" si="62"/>
        <v>2.9497885548627093E-2</v>
      </c>
      <c r="N343">
        <v>17476</v>
      </c>
      <c r="O343">
        <v>43776</v>
      </c>
      <c r="P343" s="12">
        <f t="shared" si="66"/>
        <v>1.9289824591089296E-2</v>
      </c>
      <c r="Q343" s="12">
        <f t="shared" si="67"/>
        <v>0.65393923097606887</v>
      </c>
      <c r="R343" s="2">
        <v>3591</v>
      </c>
      <c r="S343" s="2">
        <v>3827</v>
      </c>
      <c r="T343">
        <v>34243</v>
      </c>
      <c r="U343" s="30">
        <v>13713</v>
      </c>
      <c r="V343" s="31">
        <f t="shared" si="59"/>
        <v>13713000</v>
      </c>
      <c r="W343">
        <v>34243</v>
      </c>
      <c r="AA343" s="1">
        <f t="shared" si="68"/>
        <v>20025</v>
      </c>
    </row>
    <row r="344" spans="2:27">
      <c r="B344" t="s">
        <v>255</v>
      </c>
      <c r="C344">
        <v>1957</v>
      </c>
      <c r="D344" s="1">
        <v>588455</v>
      </c>
      <c r="E344" s="12">
        <f t="shared" si="64"/>
        <v>0.59928413992156526</v>
      </c>
      <c r="F344" s="1">
        <v>433743</v>
      </c>
      <c r="G344" s="11">
        <f t="shared" si="65"/>
        <v>0.22890777730556736</v>
      </c>
      <c r="H344">
        <v>2873865</v>
      </c>
      <c r="I344" s="12">
        <f t="shared" si="60"/>
        <v>0.15092671367652968</v>
      </c>
      <c r="J344" s="12">
        <f t="shared" si="61"/>
        <v>0.20476083601700149</v>
      </c>
      <c r="K344" s="1">
        <v>2617863</v>
      </c>
      <c r="L344">
        <v>73297</v>
      </c>
      <c r="M344" s="12">
        <f t="shared" si="62"/>
        <v>2.7998791380603186E-2</v>
      </c>
      <c r="N344">
        <v>20656</v>
      </c>
      <c r="O344" s="2">
        <v>46879</v>
      </c>
      <c r="P344" s="12">
        <f t="shared" si="66"/>
        <v>1.7907354204555394E-2</v>
      </c>
      <c r="Q344" s="12">
        <f t="shared" si="67"/>
        <v>0.63957597173144876</v>
      </c>
      <c r="R344" s="2">
        <v>3860</v>
      </c>
      <c r="S344" s="2">
        <v>4782</v>
      </c>
      <c r="T344">
        <v>14264</v>
      </c>
      <c r="U344" s="30">
        <v>14264</v>
      </c>
      <c r="V344" s="31">
        <f t="shared" si="59"/>
        <v>14264000</v>
      </c>
      <c r="W344">
        <v>36788</v>
      </c>
      <c r="AA344" s="1">
        <f t="shared" si="68"/>
        <v>21452</v>
      </c>
    </row>
    <row r="345" spans="2:27">
      <c r="B345" t="s">
        <v>255</v>
      </c>
      <c r="C345">
        <v>1958</v>
      </c>
      <c r="D345" s="1">
        <v>565516</v>
      </c>
      <c r="E345" s="12">
        <f t="shared" si="64"/>
        <v>-3.8981740319990486E-2</v>
      </c>
      <c r="F345" s="1">
        <v>547306</v>
      </c>
      <c r="G345" s="11">
        <f t="shared" si="65"/>
        <v>0.26182094004975298</v>
      </c>
      <c r="H345">
        <v>2965227</v>
      </c>
      <c r="I345" s="12">
        <f t="shared" si="60"/>
        <v>0.18457473913464298</v>
      </c>
      <c r="J345" s="12">
        <f t="shared" si="61"/>
        <v>0.19071592158037143</v>
      </c>
      <c r="K345" s="1">
        <v>3080804</v>
      </c>
      <c r="L345">
        <v>91272</v>
      </c>
      <c r="M345" s="12">
        <f t="shared" si="62"/>
        <v>2.9626032684974442E-2</v>
      </c>
      <c r="N345">
        <v>25442</v>
      </c>
      <c r="O345" s="2">
        <v>59295</v>
      </c>
      <c r="P345" s="12">
        <f t="shared" si="66"/>
        <v>1.9246599264347877E-2</v>
      </c>
      <c r="Q345" s="12">
        <f t="shared" si="67"/>
        <v>0.64965159084932944</v>
      </c>
      <c r="R345" s="2">
        <v>4171</v>
      </c>
      <c r="S345" s="2">
        <v>5416</v>
      </c>
      <c r="T345">
        <v>14880</v>
      </c>
      <c r="U345" s="30">
        <v>14880</v>
      </c>
      <c r="V345" s="31">
        <f t="shared" si="59"/>
        <v>14880000</v>
      </c>
      <c r="W345">
        <v>38644</v>
      </c>
      <c r="AA345" s="1">
        <f t="shared" si="68"/>
        <v>22879</v>
      </c>
    </row>
    <row r="346" spans="2:27">
      <c r="B346" t="s">
        <v>255</v>
      </c>
      <c r="C346">
        <v>1959</v>
      </c>
      <c r="D346" s="1">
        <v>680376</v>
      </c>
      <c r="E346" s="12">
        <f t="shared" si="64"/>
        <v>0.20310654340460749</v>
      </c>
      <c r="F346" s="1">
        <v>659302</v>
      </c>
      <c r="G346" s="11">
        <f t="shared" si="65"/>
        <v>0.20463141277457217</v>
      </c>
      <c r="H346">
        <v>3339914</v>
      </c>
      <c r="I346" s="12">
        <f t="shared" si="60"/>
        <v>0.19740089116067061</v>
      </c>
      <c r="J346" s="12">
        <f t="shared" si="61"/>
        <v>0.20371063446543833</v>
      </c>
      <c r="K346" s="1">
        <v>3423299</v>
      </c>
      <c r="L346">
        <v>106697</v>
      </c>
      <c r="M346" s="12">
        <f t="shared" si="62"/>
        <v>3.1167888051847063E-2</v>
      </c>
      <c r="N346">
        <v>27744</v>
      </c>
      <c r="O346">
        <v>71647</v>
      </c>
      <c r="P346" s="12">
        <f t="shared" si="66"/>
        <v>2.0929226456701561E-2</v>
      </c>
      <c r="Q346" s="12">
        <f t="shared" si="67"/>
        <v>0.67149966728211663</v>
      </c>
      <c r="R346">
        <v>4269</v>
      </c>
      <c r="S346">
        <v>6437</v>
      </c>
      <c r="T346">
        <v>15467</v>
      </c>
      <c r="U346" s="30">
        <v>15467</v>
      </c>
      <c r="V346" s="31">
        <f t="shared" si="59"/>
        <v>15467000</v>
      </c>
      <c r="W346">
        <v>42364</v>
      </c>
      <c r="AA346" s="1">
        <f t="shared" si="68"/>
        <v>24306</v>
      </c>
    </row>
    <row r="347" spans="2:27">
      <c r="B347" t="s">
        <v>255</v>
      </c>
      <c r="C347">
        <v>1960</v>
      </c>
      <c r="D347" s="1">
        <v>685430</v>
      </c>
      <c r="E347" s="12">
        <f t="shared" si="64"/>
        <v>7.4282455583383304E-3</v>
      </c>
      <c r="F347" s="1">
        <v>664478</v>
      </c>
      <c r="G347" s="11">
        <f t="shared" si="65"/>
        <v>7.85072698095865E-3</v>
      </c>
      <c r="H347">
        <v>3752919</v>
      </c>
      <c r="I347" s="12">
        <f t="shared" si="60"/>
        <v>0.17705631269952801</v>
      </c>
      <c r="J347" s="12">
        <f t="shared" si="61"/>
        <v>0.18263916700573607</v>
      </c>
      <c r="K347" s="1">
        <v>3583197</v>
      </c>
      <c r="L347">
        <v>87727</v>
      </c>
      <c r="M347" s="12">
        <f t="shared" si="62"/>
        <v>2.4482884976740046E-2</v>
      </c>
      <c r="N347">
        <v>29587</v>
      </c>
      <c r="O347">
        <v>58140</v>
      </c>
      <c r="P347" s="12">
        <f t="shared" si="66"/>
        <v>1.6225733611632293E-2</v>
      </c>
      <c r="Q347" s="12">
        <f t="shared" si="67"/>
        <v>0.66273781162013978</v>
      </c>
      <c r="R347">
        <v>5007</v>
      </c>
      <c r="S347">
        <v>5921</v>
      </c>
      <c r="T347">
        <v>15870</v>
      </c>
      <c r="U347" s="30">
        <v>15870</v>
      </c>
      <c r="V347" s="31">
        <f t="shared" si="59"/>
        <v>15870000</v>
      </c>
      <c r="W347">
        <v>44790</v>
      </c>
      <c r="X347" s="16">
        <v>25739</v>
      </c>
      <c r="Z347" s="16">
        <v>25739</v>
      </c>
      <c r="AA347" s="16">
        <v>25739</v>
      </c>
    </row>
    <row r="348" spans="2:27">
      <c r="B348" t="s">
        <v>255</v>
      </c>
      <c r="C348">
        <v>1961</v>
      </c>
      <c r="D348" s="1">
        <v>809821</v>
      </c>
      <c r="E348" s="12">
        <f t="shared" si="64"/>
        <v>0.18147877974410223</v>
      </c>
      <c r="F348" s="1">
        <v>786085</v>
      </c>
      <c r="G348" s="11">
        <f t="shared" si="65"/>
        <v>0.18301132618386162</v>
      </c>
      <c r="H348">
        <v>4156915</v>
      </c>
      <c r="I348" s="12">
        <f t="shared" si="60"/>
        <v>0.18910297660644973</v>
      </c>
      <c r="J348" s="12">
        <f t="shared" si="61"/>
        <v>0.194812980299092</v>
      </c>
      <c r="K348" s="1">
        <v>4222271</v>
      </c>
      <c r="L348">
        <v>108491</v>
      </c>
      <c r="M348" s="12">
        <f t="shared" si="62"/>
        <v>2.5694939997930023E-2</v>
      </c>
      <c r="N348">
        <v>32440</v>
      </c>
      <c r="O348">
        <v>76051</v>
      </c>
      <c r="P348" s="12">
        <f t="shared" si="66"/>
        <v>1.8011870862860296E-2</v>
      </c>
      <c r="Q348" s="12">
        <f t="shared" si="67"/>
        <v>0.700989022130868</v>
      </c>
      <c r="R348">
        <v>6016</v>
      </c>
      <c r="S348">
        <v>6900</v>
      </c>
      <c r="T348">
        <v>16497</v>
      </c>
      <c r="U348" s="30">
        <v>16497</v>
      </c>
      <c r="V348" s="31">
        <f t="shared" si="59"/>
        <v>16497000</v>
      </c>
      <c r="W348">
        <v>47485</v>
      </c>
      <c r="AA348" s="1">
        <f>AA347-252</f>
        <v>25487</v>
      </c>
    </row>
    <row r="349" spans="2:27">
      <c r="B349" t="s">
        <v>255</v>
      </c>
      <c r="C349">
        <v>1962</v>
      </c>
      <c r="D349" s="1">
        <v>950388</v>
      </c>
      <c r="E349" s="12">
        <f t="shared" si="64"/>
        <v>0.17357786473801001</v>
      </c>
      <c r="F349" s="1">
        <v>926404</v>
      </c>
      <c r="G349" s="11">
        <f t="shared" si="65"/>
        <v>0.17850359693926229</v>
      </c>
      <c r="H349">
        <v>4530146</v>
      </c>
      <c r="I349" s="12">
        <f t="shared" si="60"/>
        <v>0.20449760338850007</v>
      </c>
      <c r="J349" s="12">
        <f t="shared" si="61"/>
        <v>0.20979191399129299</v>
      </c>
      <c r="K349" s="1">
        <v>4512460</v>
      </c>
      <c r="L349">
        <v>111197</v>
      </c>
      <c r="M349" s="12">
        <f t="shared" si="62"/>
        <v>2.4642212894961948E-2</v>
      </c>
      <c r="N349">
        <v>34417</v>
      </c>
      <c r="O349">
        <v>76780</v>
      </c>
      <c r="P349" s="12">
        <f t="shared" si="66"/>
        <v>1.7015109275206872E-2</v>
      </c>
      <c r="Q349" s="12">
        <f t="shared" si="67"/>
        <v>0.69048625412556097</v>
      </c>
      <c r="R349">
        <v>6651</v>
      </c>
      <c r="S349">
        <v>6456</v>
      </c>
      <c r="T349">
        <v>17072</v>
      </c>
      <c r="U349" s="30">
        <v>17072</v>
      </c>
      <c r="V349" s="31">
        <f t="shared" si="59"/>
        <v>17072000</v>
      </c>
      <c r="W349">
        <v>51257</v>
      </c>
      <c r="AA349" s="1">
        <f t="shared" ref="AA349:AA356" si="69">AA348-252</f>
        <v>25235</v>
      </c>
    </row>
    <row r="350" spans="2:27">
      <c r="B350" t="s">
        <v>255</v>
      </c>
      <c r="C350">
        <v>1963</v>
      </c>
      <c r="D350" s="1">
        <v>1082606</v>
      </c>
      <c r="E350" s="12">
        <f t="shared" si="64"/>
        <v>0.13912002255920738</v>
      </c>
      <c r="F350" s="1">
        <v>1057589</v>
      </c>
      <c r="G350" s="11">
        <f t="shared" si="65"/>
        <v>0.14160668563607237</v>
      </c>
      <c r="H350">
        <v>5115604</v>
      </c>
      <c r="I350" s="12">
        <f t="shared" si="60"/>
        <v>0.20673785539302886</v>
      </c>
      <c r="J350" s="12">
        <f t="shared" si="61"/>
        <v>0.21162818701369379</v>
      </c>
      <c r="K350" s="1">
        <v>4925808</v>
      </c>
      <c r="L350">
        <v>120149</v>
      </c>
      <c r="M350" s="12">
        <f t="shared" si="62"/>
        <v>2.4391734310391312E-2</v>
      </c>
      <c r="N350">
        <v>38258</v>
      </c>
      <c r="O350">
        <v>81891</v>
      </c>
      <c r="P350" s="12">
        <f t="shared" si="66"/>
        <v>1.6624886719092583E-2</v>
      </c>
      <c r="Q350" s="12">
        <f t="shared" si="67"/>
        <v>0.68157870643950424</v>
      </c>
      <c r="R350">
        <v>6923</v>
      </c>
      <c r="S350">
        <v>8071</v>
      </c>
      <c r="T350">
        <v>17668</v>
      </c>
      <c r="U350" s="30">
        <v>17668</v>
      </c>
      <c r="V350" s="31">
        <f t="shared" si="59"/>
        <v>17668000</v>
      </c>
      <c r="W350">
        <v>54775</v>
      </c>
      <c r="AA350" s="1">
        <f t="shared" si="69"/>
        <v>24983</v>
      </c>
    </row>
    <row r="351" spans="2:27">
      <c r="B351" t="s">
        <v>255</v>
      </c>
      <c r="C351">
        <v>1964</v>
      </c>
      <c r="D351" s="1">
        <v>1207314</v>
      </c>
      <c r="E351" s="12">
        <f t="shared" si="64"/>
        <v>0.11519241533854421</v>
      </c>
      <c r="F351" s="1">
        <v>1171967</v>
      </c>
      <c r="G351" s="11">
        <f t="shared" si="65"/>
        <v>0.10814976328233368</v>
      </c>
      <c r="H351">
        <v>5743006</v>
      </c>
      <c r="I351" s="12">
        <f t="shared" si="60"/>
        <v>0.20406856618293626</v>
      </c>
      <c r="J351" s="12">
        <f t="shared" si="61"/>
        <v>0.2102233568970675</v>
      </c>
      <c r="K351" s="1">
        <v>5545125</v>
      </c>
      <c r="L351">
        <v>141349</v>
      </c>
      <c r="M351" s="12">
        <f t="shared" si="62"/>
        <v>2.549067874935191E-2</v>
      </c>
      <c r="N351">
        <v>40917</v>
      </c>
      <c r="O351">
        <v>100432</v>
      </c>
      <c r="P351" s="12">
        <f t="shared" si="66"/>
        <v>1.8111764838484253E-2</v>
      </c>
      <c r="Q351" s="12">
        <f t="shared" si="67"/>
        <v>0.71052501255757028</v>
      </c>
      <c r="R351">
        <v>7227</v>
      </c>
      <c r="S351">
        <v>8143</v>
      </c>
      <c r="T351">
        <v>18151</v>
      </c>
      <c r="U351" s="30">
        <v>18151</v>
      </c>
      <c r="V351" s="31">
        <f t="shared" si="59"/>
        <v>18151000</v>
      </c>
      <c r="W351">
        <v>59405</v>
      </c>
      <c r="AA351" s="1">
        <f t="shared" si="69"/>
        <v>24731</v>
      </c>
    </row>
    <row r="352" spans="2:27">
      <c r="B352" t="s">
        <v>255</v>
      </c>
      <c r="C352">
        <v>1965</v>
      </c>
      <c r="D352" s="1">
        <v>1348208</v>
      </c>
      <c r="E352" s="12">
        <f t="shared" si="64"/>
        <v>0.1167003778635881</v>
      </c>
      <c r="F352" s="1">
        <v>1310299</v>
      </c>
      <c r="G352" s="11">
        <f t="shared" si="65"/>
        <v>0.11803404020761676</v>
      </c>
      <c r="H352">
        <v>6216449</v>
      </c>
      <c r="I352" s="12">
        <f t="shared" si="60"/>
        <v>0.21077933720682016</v>
      </c>
      <c r="J352" s="12">
        <f t="shared" si="61"/>
        <v>0.21687751319121254</v>
      </c>
      <c r="K352" s="1">
        <v>6254871</v>
      </c>
      <c r="L352">
        <v>169732</v>
      </c>
      <c r="M352" s="12">
        <f t="shared" si="62"/>
        <v>2.7135971309400306E-2</v>
      </c>
      <c r="N352">
        <v>46580</v>
      </c>
      <c r="O352">
        <v>123152</v>
      </c>
      <c r="P352" s="12">
        <f t="shared" si="66"/>
        <v>1.9688975200287905E-2</v>
      </c>
      <c r="Q352" s="12">
        <f t="shared" si="67"/>
        <v>0.72556736502250607</v>
      </c>
      <c r="R352">
        <v>9008</v>
      </c>
      <c r="S352">
        <v>11627</v>
      </c>
      <c r="T352">
        <v>18585</v>
      </c>
      <c r="U352" s="30">
        <v>18585</v>
      </c>
      <c r="V352" s="31">
        <f t="shared" si="59"/>
        <v>18585000</v>
      </c>
      <c r="W352">
        <v>63378</v>
      </c>
      <c r="AA352" s="1">
        <f t="shared" si="69"/>
        <v>24479</v>
      </c>
    </row>
    <row r="353" spans="2:27">
      <c r="B353" t="s">
        <v>255</v>
      </c>
      <c r="C353">
        <v>1966</v>
      </c>
      <c r="D353" s="1">
        <v>1705339</v>
      </c>
      <c r="E353" s="12">
        <f t="shared" si="64"/>
        <v>0.26489310254797477</v>
      </c>
      <c r="F353" s="1">
        <v>1652270</v>
      </c>
      <c r="G353" s="11">
        <f t="shared" si="65"/>
        <v>0.26098699609783721</v>
      </c>
      <c r="H353">
        <v>7061098</v>
      </c>
      <c r="I353" s="12">
        <f t="shared" si="60"/>
        <v>0.23399618586231208</v>
      </c>
      <c r="J353" s="12">
        <f t="shared" si="61"/>
        <v>0.24151187251614409</v>
      </c>
      <c r="K353" s="1">
        <v>6820752</v>
      </c>
      <c r="L353">
        <v>164210</v>
      </c>
      <c r="M353" s="12">
        <f t="shared" si="62"/>
        <v>2.4075057999469855E-2</v>
      </c>
      <c r="N353">
        <v>53986</v>
      </c>
      <c r="O353">
        <v>110224</v>
      </c>
      <c r="P353" s="12">
        <f t="shared" si="66"/>
        <v>1.6160094957271574E-2</v>
      </c>
      <c r="Q353" s="12">
        <f t="shared" si="67"/>
        <v>0.67123804883990013</v>
      </c>
      <c r="R353">
        <v>9658</v>
      </c>
      <c r="S353">
        <v>11786</v>
      </c>
      <c r="T353">
        <v>18858</v>
      </c>
      <c r="U353" s="30">
        <v>18858</v>
      </c>
      <c r="V353" s="31">
        <f t="shared" si="59"/>
        <v>18858000</v>
      </c>
      <c r="W353">
        <v>68879</v>
      </c>
      <c r="AA353" s="1">
        <f t="shared" si="69"/>
        <v>24227</v>
      </c>
    </row>
    <row r="354" spans="2:27">
      <c r="B354" t="s">
        <v>255</v>
      </c>
      <c r="C354">
        <v>1967</v>
      </c>
      <c r="D354" s="1">
        <v>2179082</v>
      </c>
      <c r="E354" s="12">
        <f t="shared" si="64"/>
        <v>0.27779989785022213</v>
      </c>
      <c r="F354" s="1">
        <v>2062070</v>
      </c>
      <c r="G354" s="11">
        <f t="shared" si="65"/>
        <v>0.24802241764360547</v>
      </c>
      <c r="H354">
        <v>7710448</v>
      </c>
      <c r="I354" s="12">
        <f t="shared" si="60"/>
        <v>0.26743841602978191</v>
      </c>
      <c r="J354" s="12">
        <f t="shared" si="61"/>
        <v>0.28261418791748549</v>
      </c>
      <c r="K354" s="1">
        <v>7791845</v>
      </c>
      <c r="L354">
        <v>182901</v>
      </c>
      <c r="M354" s="12">
        <f t="shared" si="62"/>
        <v>2.3473387881817465E-2</v>
      </c>
      <c r="N354">
        <v>67200</v>
      </c>
      <c r="O354">
        <v>115701</v>
      </c>
      <c r="P354" s="12">
        <f t="shared" si="66"/>
        <v>1.4848986344055869E-2</v>
      </c>
      <c r="Q354" s="12">
        <f t="shared" si="67"/>
        <v>0.63258812144274768</v>
      </c>
      <c r="R354">
        <v>10377</v>
      </c>
      <c r="S354">
        <v>13493</v>
      </c>
      <c r="T354">
        <v>19176</v>
      </c>
      <c r="U354" s="30">
        <v>19176</v>
      </c>
      <c r="V354" s="31">
        <f t="shared" si="59"/>
        <v>19176000</v>
      </c>
      <c r="W354">
        <v>74208</v>
      </c>
      <c r="AA354" s="1">
        <f t="shared" si="69"/>
        <v>23975</v>
      </c>
    </row>
    <row r="355" spans="2:27">
      <c r="B355" t="s">
        <v>255</v>
      </c>
      <c r="C355">
        <v>1968</v>
      </c>
      <c r="D355" s="1">
        <v>2282872</v>
      </c>
      <c r="E355" s="12">
        <f t="shared" si="64"/>
        <v>4.7630148842494224E-2</v>
      </c>
      <c r="F355" s="1">
        <v>2172744</v>
      </c>
      <c r="G355" s="11">
        <f t="shared" si="65"/>
        <v>5.3671310867235353E-2</v>
      </c>
      <c r="H355">
        <v>9133093</v>
      </c>
      <c r="I355" s="12">
        <f t="shared" si="60"/>
        <v>0.23789793884722296</v>
      </c>
      <c r="J355" s="12">
        <f t="shared" si="61"/>
        <v>0.2499560663621842</v>
      </c>
      <c r="K355" s="1">
        <v>8583253</v>
      </c>
      <c r="L355">
        <v>209718</v>
      </c>
      <c r="M355" s="12">
        <f t="shared" si="62"/>
        <v>2.4433393726131573E-2</v>
      </c>
      <c r="N355">
        <v>78098</v>
      </c>
      <c r="O355">
        <v>131620</v>
      </c>
      <c r="P355" s="12">
        <f t="shared" si="66"/>
        <v>1.5334512451165077E-2</v>
      </c>
      <c r="Q355" s="12">
        <f t="shared" si="67"/>
        <v>0.62760468820034521</v>
      </c>
      <c r="R355">
        <v>11238</v>
      </c>
      <c r="S355">
        <v>18843</v>
      </c>
      <c r="T355">
        <v>19394</v>
      </c>
      <c r="U355" s="30">
        <v>19394</v>
      </c>
      <c r="V355" s="31">
        <f t="shared" si="59"/>
        <v>19394000</v>
      </c>
      <c r="W355">
        <v>81373</v>
      </c>
      <c r="AA355" s="1">
        <f t="shared" si="69"/>
        <v>23723</v>
      </c>
    </row>
    <row r="356" spans="2:27">
      <c r="B356" t="s">
        <v>255</v>
      </c>
      <c r="C356">
        <v>1969</v>
      </c>
      <c r="D356" s="1">
        <v>2564053</v>
      </c>
      <c r="E356" s="12">
        <f t="shared" si="64"/>
        <v>0.12316984920748951</v>
      </c>
      <c r="F356" s="1">
        <v>2347759</v>
      </c>
      <c r="G356" s="11">
        <f t="shared" si="65"/>
        <v>8.0550216684524265E-2</v>
      </c>
      <c r="H356">
        <v>10263202</v>
      </c>
      <c r="I356" s="12">
        <f t="shared" si="60"/>
        <v>0.22875502206816156</v>
      </c>
      <c r="J356" s="12">
        <f t="shared" si="61"/>
        <v>0.24982973150094873</v>
      </c>
      <c r="K356" s="1">
        <v>9633346</v>
      </c>
      <c r="L356">
        <v>228282</v>
      </c>
      <c r="M356" s="12">
        <f t="shared" si="62"/>
        <v>2.3697062266838542E-2</v>
      </c>
      <c r="N356">
        <v>94157</v>
      </c>
      <c r="O356">
        <v>134125</v>
      </c>
      <c r="P356" s="12">
        <f t="shared" si="66"/>
        <v>1.3922992073574437E-2</v>
      </c>
      <c r="Q356" s="12">
        <f t="shared" si="67"/>
        <v>0.58754084859953914</v>
      </c>
      <c r="R356">
        <v>14599</v>
      </c>
      <c r="S356">
        <v>20624</v>
      </c>
      <c r="T356">
        <v>19711</v>
      </c>
      <c r="U356" s="30">
        <v>19711</v>
      </c>
      <c r="V356" s="31">
        <f t="shared" si="59"/>
        <v>19711000</v>
      </c>
      <c r="W356">
        <v>89337</v>
      </c>
      <c r="AA356" s="1">
        <f t="shared" si="69"/>
        <v>23471</v>
      </c>
    </row>
    <row r="357" spans="2:27">
      <c r="B357" t="s">
        <v>255</v>
      </c>
      <c r="C357">
        <v>1970</v>
      </c>
      <c r="D357" s="1">
        <v>3282305</v>
      </c>
      <c r="E357" s="12">
        <f t="shared" si="64"/>
        <v>0.28012369479102028</v>
      </c>
      <c r="F357" s="1">
        <v>3017394</v>
      </c>
      <c r="G357" s="11">
        <f t="shared" si="65"/>
        <v>0.28522305739217696</v>
      </c>
      <c r="H357">
        <v>11397038</v>
      </c>
      <c r="I357" s="12">
        <f t="shared" si="60"/>
        <v>0.26475247340580949</v>
      </c>
      <c r="J357" s="12">
        <f t="shared" si="61"/>
        <v>0.28799631974553386</v>
      </c>
      <c r="K357" s="1">
        <v>10760359</v>
      </c>
      <c r="L357">
        <v>268251</v>
      </c>
      <c r="M357" s="12">
        <f t="shared" si="62"/>
        <v>2.4929558576995432E-2</v>
      </c>
      <c r="N357">
        <v>103832</v>
      </c>
      <c r="O357">
        <v>164419</v>
      </c>
      <c r="P357" s="12">
        <f t="shared" si="66"/>
        <v>1.5280066399271623E-2</v>
      </c>
      <c r="Q357" s="12">
        <f t="shared" si="67"/>
        <v>0.61292968152961225</v>
      </c>
      <c r="R357">
        <v>16840</v>
      </c>
      <c r="S357">
        <v>24045</v>
      </c>
      <c r="T357">
        <v>19971</v>
      </c>
      <c r="U357" s="30">
        <v>19971.069</v>
      </c>
      <c r="V357" s="31">
        <f t="shared" si="59"/>
        <v>19971069</v>
      </c>
      <c r="W357">
        <v>96133</v>
      </c>
      <c r="X357" s="16">
        <v>23217</v>
      </c>
      <c r="Z357" s="16">
        <v>23217</v>
      </c>
      <c r="AA357" s="16">
        <v>23217</v>
      </c>
    </row>
    <row r="358" spans="2:27">
      <c r="B358" t="s">
        <v>255</v>
      </c>
      <c r="C358">
        <v>1971</v>
      </c>
      <c r="D358" s="1">
        <v>3521133</v>
      </c>
      <c r="E358" s="12">
        <f t="shared" si="64"/>
        <v>7.2762281384575772E-2</v>
      </c>
      <c r="F358" s="1">
        <v>3248241</v>
      </c>
      <c r="G358" s="11">
        <f t="shared" si="65"/>
        <v>7.6505421565761719E-2</v>
      </c>
      <c r="H358">
        <v>12007955</v>
      </c>
      <c r="I358" s="12">
        <f t="shared" si="60"/>
        <v>0.27050742611876877</v>
      </c>
      <c r="J358" s="12">
        <f t="shared" si="61"/>
        <v>0.29323336071795741</v>
      </c>
      <c r="K358" s="1">
        <v>12234546</v>
      </c>
      <c r="L358">
        <v>296079</v>
      </c>
      <c r="M358" s="12">
        <f t="shared" si="62"/>
        <v>2.420024412838858E-2</v>
      </c>
      <c r="N358">
        <v>119920</v>
      </c>
      <c r="O358">
        <v>176159</v>
      </c>
      <c r="P358" s="12">
        <f t="shared" si="66"/>
        <v>1.439849096157716E-2</v>
      </c>
      <c r="Q358" s="12">
        <f t="shared" si="67"/>
        <v>0.59497296329695792</v>
      </c>
      <c r="R358">
        <v>18526</v>
      </c>
      <c r="S358">
        <v>26792</v>
      </c>
      <c r="T358">
        <v>20346</v>
      </c>
      <c r="U358" s="30">
        <v>20345.938999999998</v>
      </c>
      <c r="V358" s="31">
        <f t="shared" si="59"/>
        <v>20345939</v>
      </c>
      <c r="W358">
        <v>102282</v>
      </c>
      <c r="AA358" s="1">
        <f>AA357-513</f>
        <v>22704</v>
      </c>
    </row>
    <row r="359" spans="2:27">
      <c r="B359" t="s">
        <v>255</v>
      </c>
      <c r="C359">
        <v>1972</v>
      </c>
      <c r="D359" s="1">
        <v>3928279</v>
      </c>
      <c r="E359" s="12">
        <f t="shared" si="64"/>
        <v>0.11562925910495286</v>
      </c>
      <c r="F359" s="1">
        <v>3634148</v>
      </c>
      <c r="G359" s="11">
        <f t="shared" si="65"/>
        <v>0.11880491626083163</v>
      </c>
      <c r="H359">
        <v>13729653</v>
      </c>
      <c r="I359" s="12">
        <f t="shared" si="60"/>
        <v>0.26469336115049669</v>
      </c>
      <c r="J359" s="12">
        <f t="shared" si="61"/>
        <v>0.28611640804031974</v>
      </c>
      <c r="K359" s="1">
        <v>12569226</v>
      </c>
      <c r="L359">
        <v>317367</v>
      </c>
      <c r="M359" s="12">
        <f t="shared" si="62"/>
        <v>2.524952610447135E-2</v>
      </c>
      <c r="N359">
        <v>132730</v>
      </c>
      <c r="O359">
        <v>184637</v>
      </c>
      <c r="P359" s="12">
        <f t="shared" si="66"/>
        <v>1.4689607776962559E-2</v>
      </c>
      <c r="Q359" s="12">
        <f t="shared" si="67"/>
        <v>0.58177756351479515</v>
      </c>
      <c r="R359">
        <v>20474</v>
      </c>
      <c r="S359">
        <v>31637</v>
      </c>
      <c r="T359">
        <v>20585</v>
      </c>
      <c r="U359" s="30">
        <v>20585.469000000001</v>
      </c>
      <c r="V359" s="31">
        <f t="shared" si="59"/>
        <v>20585469</v>
      </c>
      <c r="W359">
        <v>112207</v>
      </c>
      <c r="AA359" s="1">
        <f t="shared" ref="AA359:AA363" si="70">AA358-513</f>
        <v>22191</v>
      </c>
    </row>
    <row r="360" spans="2:27">
      <c r="B360" t="s">
        <v>255</v>
      </c>
      <c r="C360">
        <v>1973</v>
      </c>
      <c r="D360" s="1">
        <v>4259840</v>
      </c>
      <c r="E360" s="12">
        <f t="shared" si="64"/>
        <v>8.4403628153702934E-2</v>
      </c>
      <c r="F360" s="1">
        <v>3949444</v>
      </c>
      <c r="G360" s="11">
        <f t="shared" si="65"/>
        <v>8.6759262418591651E-2</v>
      </c>
      <c r="H360">
        <v>15582635</v>
      </c>
      <c r="I360" s="12">
        <f t="shared" si="60"/>
        <v>0.25345161456967963</v>
      </c>
      <c r="J360" s="12">
        <f t="shared" si="61"/>
        <v>0.27337096710537084</v>
      </c>
      <c r="K360" s="1">
        <v>13096164</v>
      </c>
      <c r="L360">
        <v>360779</v>
      </c>
      <c r="M360" s="12">
        <f t="shared" si="62"/>
        <v>2.7548448538060457E-2</v>
      </c>
      <c r="N360">
        <v>148942</v>
      </c>
      <c r="O360">
        <v>211837</v>
      </c>
      <c r="P360" s="12">
        <f t="shared" si="66"/>
        <v>1.6175499940287857E-2</v>
      </c>
      <c r="Q360" s="12">
        <f t="shared" si="67"/>
        <v>0.58716555010130855</v>
      </c>
      <c r="R360">
        <v>22759</v>
      </c>
      <c r="S360">
        <v>33066</v>
      </c>
      <c r="T360">
        <v>20869</v>
      </c>
      <c r="U360" s="30">
        <v>20868.727999999999</v>
      </c>
      <c r="V360" s="31">
        <f t="shared" si="59"/>
        <v>20868728</v>
      </c>
      <c r="W360">
        <v>124033</v>
      </c>
      <c r="AA360" s="1">
        <f t="shared" si="70"/>
        <v>21678</v>
      </c>
    </row>
    <row r="361" spans="2:27">
      <c r="B361" t="s">
        <v>255</v>
      </c>
      <c r="C361">
        <v>1974</v>
      </c>
      <c r="D361" s="1">
        <v>4355503</v>
      </c>
      <c r="E361" s="12">
        <f t="shared" si="64"/>
        <v>2.2456946739783653E-2</v>
      </c>
      <c r="F361" s="1">
        <v>3970679</v>
      </c>
      <c r="G361" s="11">
        <f t="shared" si="65"/>
        <v>5.3767061895294626E-3</v>
      </c>
      <c r="H361">
        <v>16507414</v>
      </c>
      <c r="I361" s="12">
        <f t="shared" si="60"/>
        <v>0.24053912987218956</v>
      </c>
      <c r="J361" s="12">
        <f t="shared" si="61"/>
        <v>0.26385132159404251</v>
      </c>
      <c r="K361" s="1">
        <v>15519227</v>
      </c>
      <c r="L361">
        <v>419385</v>
      </c>
      <c r="M361" s="12">
        <f t="shared" si="62"/>
        <v>2.7023575336580875E-2</v>
      </c>
      <c r="N361">
        <v>169804</v>
      </c>
      <c r="O361">
        <v>249581</v>
      </c>
      <c r="P361" s="12">
        <f t="shared" si="66"/>
        <v>1.6082050993905819E-2</v>
      </c>
      <c r="Q361" s="12">
        <f t="shared" si="67"/>
        <v>0.59511189002944787</v>
      </c>
      <c r="R361">
        <v>25168</v>
      </c>
      <c r="S361">
        <v>42488</v>
      </c>
      <c r="T361">
        <v>21174</v>
      </c>
      <c r="U361" s="30">
        <v>21173.865000000002</v>
      </c>
      <c r="V361" s="31">
        <f t="shared" si="59"/>
        <v>21173865</v>
      </c>
      <c r="W361">
        <v>138832</v>
      </c>
      <c r="AA361" s="1">
        <f t="shared" si="70"/>
        <v>21165</v>
      </c>
    </row>
    <row r="362" spans="2:27">
      <c r="B362" t="s">
        <v>255</v>
      </c>
      <c r="C362">
        <v>1975</v>
      </c>
      <c r="D362" s="1">
        <v>4564061</v>
      </c>
      <c r="E362" s="12">
        <f t="shared" si="64"/>
        <v>4.7883792067184891E-2</v>
      </c>
      <c r="F362" s="1">
        <v>4068494</v>
      </c>
      <c r="G362" s="11">
        <f t="shared" si="65"/>
        <v>2.4634325766449517E-2</v>
      </c>
      <c r="H362">
        <v>18801572</v>
      </c>
      <c r="I362" s="12">
        <f t="shared" si="60"/>
        <v>0.21639116133480754</v>
      </c>
      <c r="J362" s="12">
        <f t="shared" si="61"/>
        <v>0.24274890418737327</v>
      </c>
      <c r="K362" s="1">
        <v>17712038</v>
      </c>
      <c r="L362">
        <v>469038</v>
      </c>
      <c r="M362" s="12">
        <f t="shared" si="62"/>
        <v>2.6481311749669913E-2</v>
      </c>
      <c r="N362">
        <v>182375</v>
      </c>
      <c r="O362">
        <v>286663</v>
      </c>
      <c r="P362" s="12">
        <f t="shared" si="66"/>
        <v>1.6184642331955251E-2</v>
      </c>
      <c r="Q362" s="12">
        <f t="shared" si="67"/>
        <v>0.61117222911576463</v>
      </c>
      <c r="R362">
        <v>28406</v>
      </c>
      <c r="S362">
        <v>46662</v>
      </c>
      <c r="T362">
        <v>21538</v>
      </c>
      <c r="U362" s="30">
        <v>21537.848999999998</v>
      </c>
      <c r="V362" s="31">
        <f t="shared" si="59"/>
        <v>21537849</v>
      </c>
      <c r="W362">
        <v>153687</v>
      </c>
      <c r="AA362" s="1">
        <f t="shared" si="70"/>
        <v>20652</v>
      </c>
    </row>
    <row r="363" spans="2:27">
      <c r="B363" t="s">
        <v>255</v>
      </c>
      <c r="C363">
        <v>1976</v>
      </c>
      <c r="D363" s="1">
        <v>5374425</v>
      </c>
      <c r="E363" s="12">
        <f t="shared" si="64"/>
        <v>0.17755327985318339</v>
      </c>
      <c r="F363" s="1">
        <v>4813551</v>
      </c>
      <c r="G363" s="11">
        <f t="shared" si="65"/>
        <v>0.18312844998665354</v>
      </c>
      <c r="H363">
        <v>22124617</v>
      </c>
      <c r="I363" s="12">
        <f t="shared" si="60"/>
        <v>0.21756539333539648</v>
      </c>
      <c r="J363" s="12">
        <f t="shared" si="61"/>
        <v>0.242916069462355</v>
      </c>
      <c r="K363" s="1">
        <v>20533635</v>
      </c>
      <c r="L363">
        <v>498707</v>
      </c>
      <c r="M363" s="12">
        <f t="shared" si="62"/>
        <v>2.4287321752821649E-2</v>
      </c>
      <c r="N363">
        <v>191663</v>
      </c>
      <c r="O363">
        <v>307044</v>
      </c>
      <c r="P363" s="12">
        <f t="shared" si="66"/>
        <v>1.4953221872308532E-2</v>
      </c>
      <c r="Q363" s="12">
        <f t="shared" si="67"/>
        <v>0.6156801488649648</v>
      </c>
      <c r="R363">
        <v>35566</v>
      </c>
      <c r="S363">
        <v>55133</v>
      </c>
      <c r="T363">
        <v>21936</v>
      </c>
      <c r="U363" s="30">
        <v>21935.909</v>
      </c>
      <c r="V363" s="31">
        <f t="shared" si="59"/>
        <v>21935909</v>
      </c>
      <c r="W363">
        <v>171862</v>
      </c>
      <c r="AA363" s="1">
        <f t="shared" si="70"/>
        <v>20139</v>
      </c>
    </row>
    <row r="364" spans="2:27">
      <c r="B364" t="s">
        <v>255</v>
      </c>
      <c r="C364">
        <v>1977</v>
      </c>
      <c r="D364" s="1">
        <v>6394124</v>
      </c>
      <c r="E364" s="12">
        <f t="shared" si="64"/>
        <v>0.18973173874414473</v>
      </c>
      <c r="F364" s="1">
        <v>5768186</v>
      </c>
      <c r="G364" s="11">
        <f t="shared" si="65"/>
        <v>0.19832240273344981</v>
      </c>
      <c r="H364">
        <v>26108228</v>
      </c>
      <c r="I364" s="12">
        <f t="shared" si="60"/>
        <v>0.22093364589890974</v>
      </c>
      <c r="J364" s="12">
        <f t="shared" si="61"/>
        <v>0.24490838673540005</v>
      </c>
      <c r="K364" s="1">
        <v>22439586</v>
      </c>
      <c r="L364">
        <v>551296</v>
      </c>
      <c r="M364" s="12">
        <f t="shared" si="62"/>
        <v>2.4568011192363352E-2</v>
      </c>
      <c r="N364">
        <v>221984</v>
      </c>
      <c r="O364">
        <v>329312</v>
      </c>
      <c r="P364" s="12">
        <f t="shared" si="66"/>
        <v>1.4675493567483822E-2</v>
      </c>
      <c r="Q364" s="12">
        <f t="shared" si="67"/>
        <v>0.5973415370327374</v>
      </c>
      <c r="R364">
        <v>40396</v>
      </c>
      <c r="S364">
        <v>61057</v>
      </c>
      <c r="T364">
        <v>22352</v>
      </c>
      <c r="U364" s="30">
        <v>22352.396000000001</v>
      </c>
      <c r="V364" s="31">
        <f t="shared" si="59"/>
        <v>22352396</v>
      </c>
      <c r="W364">
        <v>191580</v>
      </c>
      <c r="X364" s="16">
        <v>19623</v>
      </c>
      <c r="Z364" s="16">
        <v>19623</v>
      </c>
      <c r="AA364" s="16">
        <v>19623</v>
      </c>
    </row>
    <row r="365" spans="2:27">
      <c r="B365" t="s">
        <v>255</v>
      </c>
      <c r="C365">
        <v>1978</v>
      </c>
      <c r="D365" s="1">
        <v>6754723</v>
      </c>
      <c r="E365" s="12">
        <f t="shared" si="64"/>
        <v>5.6395371750688601E-2</v>
      </c>
      <c r="F365" s="1">
        <v>6037138</v>
      </c>
      <c r="G365" s="11">
        <f t="shared" si="65"/>
        <v>4.6626790467575077E-2</v>
      </c>
      <c r="H365">
        <v>29486935</v>
      </c>
      <c r="I365" s="12">
        <f t="shared" ref="I365:I395" si="71">(F365/H365)</f>
        <v>0.20473942103511267</v>
      </c>
      <c r="J365" s="12">
        <f t="shared" si="61"/>
        <v>0.22907511411409834</v>
      </c>
      <c r="K365" s="1">
        <v>24628535</v>
      </c>
      <c r="L365">
        <v>596653</v>
      </c>
      <c r="M365" s="12">
        <f t="shared" si="62"/>
        <v>2.4226085717238156E-2</v>
      </c>
      <c r="N365">
        <v>232042</v>
      </c>
      <c r="O365">
        <v>364611</v>
      </c>
      <c r="P365" s="12">
        <f t="shared" si="66"/>
        <v>1.4804412848754504E-2</v>
      </c>
      <c r="Q365" s="12">
        <f t="shared" si="67"/>
        <v>0.611093885390671</v>
      </c>
      <c r="R365">
        <v>43528</v>
      </c>
      <c r="S365">
        <v>69215</v>
      </c>
      <c r="T365">
        <v>22836</v>
      </c>
      <c r="U365" s="30">
        <v>22835.957999999999</v>
      </c>
      <c r="V365" s="31">
        <f t="shared" si="59"/>
        <v>22835958</v>
      </c>
      <c r="W365">
        <v>218613</v>
      </c>
      <c r="X365" s="16">
        <v>21325</v>
      </c>
      <c r="Z365" s="16">
        <v>21325</v>
      </c>
      <c r="AA365" s="16">
        <v>21325</v>
      </c>
    </row>
    <row r="366" spans="2:27">
      <c r="B366" t="s">
        <v>255</v>
      </c>
      <c r="C366">
        <v>1979</v>
      </c>
      <c r="D366" s="1">
        <v>6225507</v>
      </c>
      <c r="E366" s="12">
        <f t="shared" si="64"/>
        <v>-7.8347550299249877E-2</v>
      </c>
      <c r="F366" s="1">
        <v>6100424</v>
      </c>
      <c r="G366" s="11">
        <f t="shared" si="65"/>
        <v>1.048278174194461E-2</v>
      </c>
      <c r="H366">
        <v>31057817</v>
      </c>
      <c r="I366" s="12">
        <f t="shared" si="71"/>
        <v>0.19642153213794775</v>
      </c>
      <c r="J366" s="12">
        <f t="shared" si="61"/>
        <v>0.20044895621607919</v>
      </c>
      <c r="K366" s="1">
        <v>28319387</v>
      </c>
      <c r="L366">
        <v>639356</v>
      </c>
      <c r="M366" s="12">
        <f t="shared" si="62"/>
        <v>2.2576618625254848E-2</v>
      </c>
      <c r="N366">
        <v>227288</v>
      </c>
      <c r="O366">
        <v>412068</v>
      </c>
      <c r="P366" s="12">
        <f t="shared" si="66"/>
        <v>1.4550738686540072E-2</v>
      </c>
      <c r="Q366" s="12">
        <f t="shared" si="67"/>
        <v>0.6445047829378312</v>
      </c>
      <c r="R366">
        <v>47842</v>
      </c>
      <c r="S366">
        <v>62186</v>
      </c>
      <c r="T366">
        <v>23257</v>
      </c>
      <c r="U366" s="30">
        <v>23256.880000000001</v>
      </c>
      <c r="V366" s="31">
        <f t="shared" si="59"/>
        <v>23256880</v>
      </c>
      <c r="W366">
        <v>249280</v>
      </c>
      <c r="X366" s="16">
        <v>22632</v>
      </c>
      <c r="Z366" s="16">
        <v>22632</v>
      </c>
      <c r="AA366" s="16">
        <v>22632</v>
      </c>
    </row>
    <row r="367" spans="2:27">
      <c r="B367" t="s">
        <v>255</v>
      </c>
      <c r="C367">
        <v>1980</v>
      </c>
      <c r="D367" s="1">
        <v>7257017</v>
      </c>
      <c r="E367" s="12">
        <f t="shared" si="64"/>
        <v>0.16569092284371378</v>
      </c>
      <c r="F367" s="1">
        <v>7079361</v>
      </c>
      <c r="G367" s="11">
        <f t="shared" si="65"/>
        <v>0.16047032140716777</v>
      </c>
      <c r="H367">
        <v>36087252</v>
      </c>
      <c r="I367" s="12">
        <f t="shared" si="71"/>
        <v>0.19617345759660504</v>
      </c>
      <c r="J367" s="12">
        <f t="shared" si="61"/>
        <v>0.20109641487802951</v>
      </c>
      <c r="K367" s="1">
        <v>32812198</v>
      </c>
      <c r="L367">
        <v>758899</v>
      </c>
      <c r="M367" s="12">
        <f t="shared" si="62"/>
        <v>2.3128563347082083E-2</v>
      </c>
      <c r="N367">
        <v>268392</v>
      </c>
      <c r="O367">
        <v>490507</v>
      </c>
      <c r="P367" s="12">
        <f t="shared" si="66"/>
        <v>1.4948922348938647E-2</v>
      </c>
      <c r="Q367" s="12">
        <f t="shared" si="67"/>
        <v>0.64634029034166607</v>
      </c>
      <c r="R367">
        <v>60609</v>
      </c>
      <c r="S367">
        <v>81802</v>
      </c>
      <c r="T367">
        <v>23668</v>
      </c>
      <c r="U367" s="30">
        <v>23800.799999999999</v>
      </c>
      <c r="V367" s="31">
        <f t="shared" si="59"/>
        <v>23800800</v>
      </c>
      <c r="W367">
        <v>283904</v>
      </c>
      <c r="X367" s="16">
        <v>24569</v>
      </c>
      <c r="Y367">
        <v>28417</v>
      </c>
      <c r="Z367" s="1">
        <f>(Y367+X367)/2</f>
        <v>26493</v>
      </c>
      <c r="AA367" s="1">
        <v>26493</v>
      </c>
    </row>
    <row r="368" spans="2:27">
      <c r="B368" t="s">
        <v>255</v>
      </c>
      <c r="C368">
        <v>1981</v>
      </c>
      <c r="D368" s="1">
        <v>8621332</v>
      </c>
      <c r="E368" s="12">
        <f t="shared" si="64"/>
        <v>0.18799942180099619</v>
      </c>
      <c r="F368" s="1">
        <v>8411908</v>
      </c>
      <c r="G368" s="11">
        <f t="shared" si="65"/>
        <v>0.18822984164813744</v>
      </c>
      <c r="H368">
        <v>39552218</v>
      </c>
      <c r="I368" s="12">
        <f t="shared" si="71"/>
        <v>0.21267854055618321</v>
      </c>
      <c r="J368" s="12">
        <f t="shared" si="61"/>
        <v>0.21797341428488284</v>
      </c>
      <c r="K368" s="1">
        <v>38845686</v>
      </c>
      <c r="L368">
        <v>882014</v>
      </c>
      <c r="M368" s="12">
        <f t="shared" si="62"/>
        <v>2.2705584347255444E-2</v>
      </c>
      <c r="N368">
        <v>315140</v>
      </c>
      <c r="O368">
        <v>566874</v>
      </c>
      <c r="P368" s="12">
        <f t="shared" si="66"/>
        <v>1.4592971790998877E-2</v>
      </c>
      <c r="Q368" s="12">
        <f t="shared" si="67"/>
        <v>0.64270408406215773</v>
      </c>
      <c r="R368">
        <v>70905</v>
      </c>
      <c r="S368">
        <v>79837</v>
      </c>
      <c r="T368">
        <v>24286</v>
      </c>
      <c r="U368" s="30">
        <v>24285.933000000001</v>
      </c>
      <c r="V368" s="31">
        <f t="shared" si="59"/>
        <v>24285933</v>
      </c>
      <c r="W368">
        <v>319204</v>
      </c>
      <c r="X368" s="16">
        <v>29202</v>
      </c>
      <c r="Z368" s="16">
        <v>29202</v>
      </c>
      <c r="AA368" s="16">
        <v>29202</v>
      </c>
    </row>
    <row r="369" spans="2:27">
      <c r="B369" t="s">
        <v>255</v>
      </c>
      <c r="C369">
        <v>1982</v>
      </c>
      <c r="D369" s="1">
        <v>8804999</v>
      </c>
      <c r="E369" s="12">
        <f t="shared" si="64"/>
        <v>2.1303784612400962E-2</v>
      </c>
      <c r="F369" s="1">
        <v>8614426</v>
      </c>
      <c r="G369" s="11">
        <f t="shared" si="65"/>
        <v>2.4075156314120411E-2</v>
      </c>
      <c r="H369">
        <v>42247431</v>
      </c>
      <c r="I369" s="12">
        <f t="shared" si="71"/>
        <v>0.20390413798178639</v>
      </c>
      <c r="J369" s="12">
        <f t="shared" si="61"/>
        <v>0.20841501581480776</v>
      </c>
      <c r="K369" s="1">
        <v>40443843</v>
      </c>
      <c r="L369">
        <v>990597</v>
      </c>
      <c r="M369" s="12">
        <f t="shared" si="62"/>
        <v>2.4493147201664293E-2</v>
      </c>
      <c r="N369">
        <v>320557</v>
      </c>
      <c r="O369">
        <v>670040</v>
      </c>
      <c r="P369" s="12">
        <f t="shared" si="66"/>
        <v>1.6567169445297274E-2</v>
      </c>
      <c r="Q369" s="12">
        <f t="shared" si="67"/>
        <v>0.67640019099593474</v>
      </c>
      <c r="R369">
        <v>72208</v>
      </c>
      <c r="S369">
        <v>103139</v>
      </c>
      <c r="T369">
        <v>24820</v>
      </c>
      <c r="U369" s="30">
        <v>24820.008999999998</v>
      </c>
      <c r="V369" s="31">
        <f t="shared" si="59"/>
        <v>24820009</v>
      </c>
      <c r="W369">
        <v>341069</v>
      </c>
      <c r="X369" s="16">
        <v>34640</v>
      </c>
      <c r="Z369" s="16">
        <v>34640</v>
      </c>
      <c r="AA369" s="16">
        <v>34640</v>
      </c>
    </row>
    <row r="370" spans="2:27">
      <c r="B370" t="s">
        <v>255</v>
      </c>
      <c r="C370">
        <v>1983</v>
      </c>
      <c r="D370" s="1">
        <v>8867643</v>
      </c>
      <c r="E370" s="12">
        <f t="shared" si="64"/>
        <v>7.114594788710368E-3</v>
      </c>
      <c r="F370" s="1">
        <v>8686053</v>
      </c>
      <c r="G370" s="11">
        <f t="shared" si="65"/>
        <v>8.3147733813024802E-3</v>
      </c>
      <c r="H370">
        <v>43768233</v>
      </c>
      <c r="I370" s="12">
        <f t="shared" si="71"/>
        <v>0.19845564704428437</v>
      </c>
      <c r="J370" s="12">
        <f t="shared" si="61"/>
        <v>0.20260454654406543</v>
      </c>
      <c r="K370" s="1">
        <v>42493208</v>
      </c>
      <c r="L370">
        <v>1135887</v>
      </c>
      <c r="M370" s="12">
        <f t="shared" si="62"/>
        <v>2.673102487343389E-2</v>
      </c>
      <c r="N370">
        <v>363422</v>
      </c>
      <c r="O370">
        <v>772465</v>
      </c>
      <c r="P370" s="12">
        <f t="shared" si="66"/>
        <v>1.8178552205331263E-2</v>
      </c>
      <c r="Q370" s="12">
        <f t="shared" si="67"/>
        <v>0.68005444203516718</v>
      </c>
      <c r="R370">
        <v>141680</v>
      </c>
      <c r="S370">
        <v>100843</v>
      </c>
      <c r="T370">
        <v>25360</v>
      </c>
      <c r="U370" s="30">
        <v>25360.026000000002</v>
      </c>
      <c r="V370" s="31">
        <f t="shared" si="59"/>
        <v>25360026</v>
      </c>
      <c r="W370">
        <v>368163</v>
      </c>
      <c r="X370" s="16">
        <v>39373</v>
      </c>
      <c r="Z370" s="16">
        <v>39373</v>
      </c>
      <c r="AA370" s="16">
        <v>39373</v>
      </c>
    </row>
    <row r="371" spans="2:27">
      <c r="B371" t="s">
        <v>255</v>
      </c>
      <c r="C371">
        <v>1984</v>
      </c>
      <c r="D371" s="1">
        <v>10116893</v>
      </c>
      <c r="E371" s="12">
        <f t="shared" si="64"/>
        <v>0.1408773447465127</v>
      </c>
      <c r="F371" s="1">
        <v>9934508</v>
      </c>
      <c r="G371" s="11">
        <f t="shared" si="65"/>
        <v>0.14373099035891215</v>
      </c>
      <c r="H371">
        <v>50634405</v>
      </c>
      <c r="I371" s="12">
        <f t="shared" si="71"/>
        <v>0.1962007453232639</v>
      </c>
      <c r="J371" s="12">
        <f t="shared" si="61"/>
        <v>0.19980274281884028</v>
      </c>
      <c r="K371" s="1">
        <v>44715663</v>
      </c>
      <c r="L371">
        <v>1311694</v>
      </c>
      <c r="M371" s="12">
        <f t="shared" si="62"/>
        <v>2.9334106037967055E-2</v>
      </c>
      <c r="N371">
        <v>430743</v>
      </c>
      <c r="O371">
        <v>880951</v>
      </c>
      <c r="P371" s="12">
        <f t="shared" si="66"/>
        <v>1.9701172718830089E-2</v>
      </c>
      <c r="Q371" s="12">
        <f t="shared" si="67"/>
        <v>0.67161319637049499</v>
      </c>
      <c r="R371">
        <v>162884</v>
      </c>
      <c r="S371">
        <v>119283</v>
      </c>
      <c r="T371">
        <v>25844</v>
      </c>
      <c r="U371" s="30">
        <v>25844.393</v>
      </c>
      <c r="V371" s="31">
        <f t="shared" si="59"/>
        <v>25844393</v>
      </c>
      <c r="W371">
        <v>411268</v>
      </c>
      <c r="X371" s="16">
        <v>43197</v>
      </c>
      <c r="Z371" s="16">
        <v>43197</v>
      </c>
      <c r="AA371" s="16">
        <v>43197</v>
      </c>
    </row>
    <row r="372" spans="2:27">
      <c r="B372" t="s">
        <v>255</v>
      </c>
      <c r="C372">
        <v>1985</v>
      </c>
      <c r="D372" s="1">
        <v>11429201</v>
      </c>
      <c r="E372" s="12">
        <f t="shared" si="64"/>
        <v>0.12971452796822108</v>
      </c>
      <c r="F372" s="1">
        <v>11221196</v>
      </c>
      <c r="G372" s="11">
        <f t="shared" si="65"/>
        <v>0.12951703295221062</v>
      </c>
      <c r="H372">
        <v>57894216</v>
      </c>
      <c r="I372" s="12">
        <f t="shared" si="71"/>
        <v>0.19382240187862634</v>
      </c>
      <c r="J372" s="12">
        <f t="shared" si="61"/>
        <v>0.19741524783753872</v>
      </c>
      <c r="K372" s="1">
        <v>51839954</v>
      </c>
      <c r="L372">
        <v>1738215</v>
      </c>
      <c r="M372" s="12">
        <f t="shared" si="62"/>
        <v>3.3530411697510379E-2</v>
      </c>
      <c r="N372">
        <v>500247</v>
      </c>
      <c r="O372">
        <v>1237968</v>
      </c>
      <c r="P372" s="12">
        <f t="shared" si="66"/>
        <v>2.3880576745882145E-2</v>
      </c>
      <c r="Q372" s="12">
        <f t="shared" si="67"/>
        <v>0.71220648768995776</v>
      </c>
      <c r="R372">
        <v>166190</v>
      </c>
      <c r="S372">
        <v>122907</v>
      </c>
      <c r="T372">
        <v>26441</v>
      </c>
      <c r="U372" s="30">
        <v>26441.109</v>
      </c>
      <c r="V372" s="31">
        <f t="shared" si="59"/>
        <v>26441109</v>
      </c>
      <c r="W372">
        <v>443596</v>
      </c>
      <c r="X372" s="16">
        <v>50158</v>
      </c>
      <c r="Z372" s="16">
        <v>50158</v>
      </c>
      <c r="AA372" s="16">
        <v>50158</v>
      </c>
    </row>
    <row r="373" spans="2:27">
      <c r="B373" t="s">
        <v>255</v>
      </c>
      <c r="C373">
        <v>1986</v>
      </c>
      <c r="D373" s="1">
        <v>12411304</v>
      </c>
      <c r="E373" s="12">
        <f t="shared" si="64"/>
        <v>8.5929278870850195E-2</v>
      </c>
      <c r="F373" s="1">
        <v>12090006</v>
      </c>
      <c r="G373" s="11">
        <f t="shared" si="65"/>
        <v>7.7425793115101102E-2</v>
      </c>
      <c r="H373">
        <v>63987002</v>
      </c>
      <c r="I373" s="12">
        <f t="shared" si="71"/>
        <v>0.18894471724116721</v>
      </c>
      <c r="J373" s="12">
        <f t="shared" si="61"/>
        <v>0.19396601828602628</v>
      </c>
      <c r="K373" s="1">
        <v>57398250</v>
      </c>
      <c r="L373">
        <v>2347083</v>
      </c>
      <c r="M373" s="12">
        <f t="shared" si="62"/>
        <v>4.0891194417948286E-2</v>
      </c>
      <c r="N373">
        <v>548362</v>
      </c>
      <c r="O373">
        <v>1798721</v>
      </c>
      <c r="P373" s="12">
        <f t="shared" si="66"/>
        <v>3.1337558200816226E-2</v>
      </c>
      <c r="Q373" s="12">
        <f t="shared" si="67"/>
        <v>0.76636446175955431</v>
      </c>
      <c r="R373">
        <v>191936</v>
      </c>
      <c r="S373">
        <v>143750</v>
      </c>
      <c r="T373">
        <v>27102</v>
      </c>
      <c r="U373" s="30">
        <v>27102.237000000001</v>
      </c>
      <c r="V373" s="31">
        <f t="shared" si="59"/>
        <v>27102237</v>
      </c>
      <c r="W373">
        <v>474995</v>
      </c>
      <c r="X373" s="16">
        <v>59484</v>
      </c>
      <c r="Z373" s="16">
        <v>59484</v>
      </c>
      <c r="AA373" s="16">
        <v>59484</v>
      </c>
    </row>
    <row r="374" spans="2:27">
      <c r="B374" t="s">
        <v>255</v>
      </c>
      <c r="C374">
        <v>1987</v>
      </c>
      <c r="D374" s="1">
        <v>12693621</v>
      </c>
      <c r="E374" s="12">
        <f t="shared" si="64"/>
        <v>2.2746763756652806E-2</v>
      </c>
      <c r="F374" s="1">
        <v>12423013</v>
      </c>
      <c r="G374" s="11">
        <f t="shared" si="65"/>
        <v>2.7543989639045672E-2</v>
      </c>
      <c r="H374">
        <v>70394465</v>
      </c>
      <c r="I374" s="12">
        <f t="shared" si="71"/>
        <v>0.17647712785373112</v>
      </c>
      <c r="J374" s="12">
        <f t="shared" si="61"/>
        <v>0.1803212937267156</v>
      </c>
      <c r="K374" s="1">
        <v>62480553</v>
      </c>
      <c r="L374">
        <v>2466322</v>
      </c>
      <c r="M374" s="12">
        <f t="shared" si="62"/>
        <v>3.9473434238010023E-2</v>
      </c>
      <c r="N374">
        <v>610466</v>
      </c>
      <c r="O374">
        <v>1855856</v>
      </c>
      <c r="P374" s="12">
        <f t="shared" si="66"/>
        <v>2.970293812860459E-2</v>
      </c>
      <c r="Q374" s="12">
        <f t="shared" si="67"/>
        <v>0.75247919776898553</v>
      </c>
      <c r="R374">
        <v>190558</v>
      </c>
      <c r="S374">
        <v>159336</v>
      </c>
      <c r="T374">
        <v>27777</v>
      </c>
      <c r="U374" s="30">
        <v>27777.157999999999</v>
      </c>
      <c r="V374" s="31">
        <f t="shared" si="59"/>
        <v>27777158</v>
      </c>
      <c r="W374">
        <v>512411</v>
      </c>
      <c r="X374" s="16">
        <v>66975</v>
      </c>
      <c r="Z374" s="16">
        <v>66975</v>
      </c>
      <c r="AA374" s="16">
        <v>66975</v>
      </c>
    </row>
    <row r="375" spans="2:27">
      <c r="B375" t="s">
        <v>255</v>
      </c>
      <c r="C375">
        <v>1988</v>
      </c>
      <c r="D375" s="1">
        <v>13036411</v>
      </c>
      <c r="E375" s="12">
        <f t="shared" si="64"/>
        <v>2.7004902698764995E-2</v>
      </c>
      <c r="F375" s="1">
        <v>12794593</v>
      </c>
      <c r="G375" s="11">
        <f t="shared" si="65"/>
        <v>2.9910618301695412E-2</v>
      </c>
      <c r="H375">
        <v>73227247</v>
      </c>
      <c r="I375" s="12">
        <f t="shared" si="71"/>
        <v>0.17472448472629321</v>
      </c>
      <c r="J375" s="12">
        <f t="shared" si="61"/>
        <v>0.17802678011369183</v>
      </c>
      <c r="K375" s="1">
        <v>66902953</v>
      </c>
      <c r="L375">
        <v>2900050</v>
      </c>
      <c r="M375" s="12">
        <f t="shared" si="62"/>
        <v>4.3347115036910251E-2</v>
      </c>
      <c r="N375">
        <v>653244</v>
      </c>
      <c r="O375">
        <v>2246806</v>
      </c>
      <c r="P375" s="12">
        <f t="shared" si="66"/>
        <v>3.358306172225313E-2</v>
      </c>
      <c r="Q375" s="12">
        <f t="shared" si="67"/>
        <v>0.77474733194255274</v>
      </c>
      <c r="R375">
        <v>270411</v>
      </c>
      <c r="S375">
        <v>171953</v>
      </c>
      <c r="T375">
        <v>28464</v>
      </c>
      <c r="U375" s="30">
        <v>28464.249</v>
      </c>
      <c r="V375" s="31">
        <f t="shared" si="59"/>
        <v>28464249</v>
      </c>
      <c r="W375">
        <v>555467</v>
      </c>
      <c r="X375" s="16">
        <v>76171</v>
      </c>
      <c r="Z375" s="16">
        <v>76171</v>
      </c>
      <c r="AA375" s="16">
        <v>76171</v>
      </c>
    </row>
    <row r="376" spans="2:27">
      <c r="B376" t="s">
        <v>255</v>
      </c>
      <c r="C376">
        <v>1989</v>
      </c>
      <c r="D376" s="1">
        <v>14774851</v>
      </c>
      <c r="E376" s="12">
        <f t="shared" si="64"/>
        <v>0.13335265357927117</v>
      </c>
      <c r="F376" s="1">
        <v>14350834</v>
      </c>
      <c r="G376" s="11">
        <f t="shared" si="65"/>
        <v>0.1216327084417613</v>
      </c>
      <c r="H376">
        <v>81708214</v>
      </c>
      <c r="I376" s="12">
        <f t="shared" si="71"/>
        <v>0.17563514483378623</v>
      </c>
      <c r="J376" s="12">
        <f t="shared" si="61"/>
        <v>0.18082454965910771</v>
      </c>
      <c r="K376" s="1">
        <v>72583084</v>
      </c>
      <c r="L376">
        <v>2859812</v>
      </c>
      <c r="M376" s="12">
        <f t="shared" si="62"/>
        <v>3.9400530294358943E-2</v>
      </c>
      <c r="N376">
        <v>658518</v>
      </c>
      <c r="O376">
        <v>2201294</v>
      </c>
      <c r="P376" s="12">
        <f t="shared" si="66"/>
        <v>3.0327920483511007E-2</v>
      </c>
      <c r="Q376" s="12">
        <f t="shared" si="67"/>
        <v>0.76973381467033497</v>
      </c>
      <c r="R376">
        <v>269505</v>
      </c>
      <c r="S376">
        <v>179191</v>
      </c>
      <c r="T376">
        <v>29218</v>
      </c>
      <c r="U376" s="30">
        <v>29218.164000000001</v>
      </c>
      <c r="V376" s="31">
        <f t="shared" si="59"/>
        <v>29218164</v>
      </c>
      <c r="W376">
        <v>597464</v>
      </c>
      <c r="X376" s="16">
        <v>87297</v>
      </c>
      <c r="Z376" s="16">
        <v>87297</v>
      </c>
      <c r="AA376" s="16">
        <v>87297</v>
      </c>
    </row>
    <row r="377" spans="2:27">
      <c r="B377" t="s">
        <v>255</v>
      </c>
      <c r="C377">
        <v>1990</v>
      </c>
      <c r="D377" s="1">
        <v>16378132</v>
      </c>
      <c r="E377" s="12">
        <f t="shared" si="64"/>
        <v>0.1085141907691658</v>
      </c>
      <c r="F377" s="1">
        <v>16051093</v>
      </c>
      <c r="G377" s="11">
        <f t="shared" si="65"/>
        <v>0.11847806197186868</v>
      </c>
      <c r="H377">
        <v>89275421</v>
      </c>
      <c r="I377" s="12">
        <f t="shared" si="71"/>
        <v>0.17979296899647215</v>
      </c>
      <c r="J377" s="12">
        <f t="shared" si="61"/>
        <v>0.18345622811456694</v>
      </c>
      <c r="K377" s="1">
        <v>78867326</v>
      </c>
      <c r="L377">
        <v>3667326</v>
      </c>
      <c r="M377" s="12">
        <f t="shared" si="62"/>
        <v>4.6499940926106716E-2</v>
      </c>
      <c r="N377">
        <v>786246</v>
      </c>
      <c r="O377">
        <v>2881080</v>
      </c>
      <c r="P377" s="12">
        <f t="shared" si="66"/>
        <v>3.6530717422827291E-2</v>
      </c>
      <c r="Q377" s="12">
        <f t="shared" si="67"/>
        <v>0.78560782433849619</v>
      </c>
      <c r="R377">
        <v>319297</v>
      </c>
      <c r="S377">
        <v>198596</v>
      </c>
      <c r="T377">
        <v>29811</v>
      </c>
      <c r="U377" s="30">
        <v>29950.111000000001</v>
      </c>
      <c r="V377" s="31">
        <f t="shared" si="59"/>
        <v>29950111</v>
      </c>
      <c r="W377">
        <v>640548</v>
      </c>
      <c r="X377" s="16">
        <v>97309</v>
      </c>
      <c r="Z377" s="16">
        <v>97309</v>
      </c>
      <c r="AA377" s="16">
        <v>97309</v>
      </c>
    </row>
    <row r="378" spans="2:27">
      <c r="B378" t="s">
        <v>255</v>
      </c>
      <c r="C378">
        <v>1991</v>
      </c>
      <c r="D378" s="1">
        <v>18150980</v>
      </c>
      <c r="E378" s="12">
        <f t="shared" si="64"/>
        <v>0.10824482303598482</v>
      </c>
      <c r="F378" s="1">
        <v>17568690</v>
      </c>
      <c r="G378" s="11">
        <f t="shared" si="65"/>
        <v>9.4547891536109097E-2</v>
      </c>
      <c r="H378">
        <v>90783734</v>
      </c>
      <c r="I378" s="12">
        <f t="shared" si="71"/>
        <v>0.1935224431284133</v>
      </c>
      <c r="J378" s="12">
        <f t="shared" si="61"/>
        <v>0.19993647760732114</v>
      </c>
      <c r="K378" s="1">
        <v>85639976</v>
      </c>
      <c r="L378">
        <v>3814967</v>
      </c>
      <c r="M378" s="12">
        <f t="shared" si="62"/>
        <v>4.4546567831826575E-2</v>
      </c>
      <c r="N378">
        <v>832254</v>
      </c>
      <c r="O378">
        <v>2982713</v>
      </c>
      <c r="P378" s="12">
        <f t="shared" si="66"/>
        <v>3.4828512796407134E-2</v>
      </c>
      <c r="Q378" s="12">
        <f t="shared" si="67"/>
        <v>0.78184503299766417</v>
      </c>
      <c r="R378">
        <v>709720</v>
      </c>
      <c r="S378">
        <v>214200</v>
      </c>
      <c r="T378">
        <v>30414</v>
      </c>
      <c r="U378" s="30">
        <v>30414.114000000001</v>
      </c>
      <c r="V378" s="31">
        <f t="shared" si="59"/>
        <v>30414114</v>
      </c>
      <c r="W378">
        <v>662252</v>
      </c>
      <c r="X378" s="16">
        <v>101808</v>
      </c>
      <c r="Z378" s="16">
        <v>101808</v>
      </c>
      <c r="AA378" s="16">
        <v>101808</v>
      </c>
    </row>
    <row r="379" spans="2:27">
      <c r="B379" t="s">
        <v>255</v>
      </c>
      <c r="C379">
        <v>1992</v>
      </c>
      <c r="D379" s="1">
        <v>23429204</v>
      </c>
      <c r="E379" s="12">
        <f t="shared" si="64"/>
        <v>0.29079553831253191</v>
      </c>
      <c r="F379" s="1">
        <v>21562045</v>
      </c>
      <c r="G379" s="11">
        <f t="shared" si="65"/>
        <v>0.22729953115457099</v>
      </c>
      <c r="H379">
        <v>101998668</v>
      </c>
      <c r="I379" s="12">
        <f t="shared" si="71"/>
        <v>0.21139535861389877</v>
      </c>
      <c r="J379" s="12">
        <f t="shared" si="61"/>
        <v>0.2297010780572154</v>
      </c>
      <c r="K379" s="1">
        <v>97231185</v>
      </c>
      <c r="L379">
        <v>4121050</v>
      </c>
      <c r="M379" s="12">
        <f t="shared" si="62"/>
        <v>4.2384035533455648E-2</v>
      </c>
      <c r="N379">
        <v>894794</v>
      </c>
      <c r="O379">
        <v>3226256</v>
      </c>
      <c r="P379" s="12">
        <f t="shared" si="66"/>
        <v>3.3181288492987099E-2</v>
      </c>
      <c r="Q379" s="12">
        <f t="shared" si="67"/>
        <v>0.78287232622753911</v>
      </c>
      <c r="R379">
        <v>944254</v>
      </c>
      <c r="S379">
        <v>167509</v>
      </c>
      <c r="T379">
        <v>30876</v>
      </c>
      <c r="U379" s="30">
        <v>30875.919999999998</v>
      </c>
      <c r="V379" s="31">
        <f t="shared" si="59"/>
        <v>30875920</v>
      </c>
      <c r="W379">
        <v>695028</v>
      </c>
      <c r="X379" s="16">
        <v>109496</v>
      </c>
      <c r="Z379" s="16">
        <v>109496</v>
      </c>
      <c r="AA379" s="16">
        <v>109496</v>
      </c>
    </row>
    <row r="380" spans="2:27">
      <c r="B380" t="s">
        <v>255</v>
      </c>
      <c r="C380">
        <v>1993</v>
      </c>
      <c r="D380" s="1">
        <v>25174362</v>
      </c>
      <c r="E380" s="12">
        <f t="shared" si="64"/>
        <v>7.4486440085629879E-2</v>
      </c>
      <c r="F380" s="1">
        <v>23295350</v>
      </c>
      <c r="G380" s="11">
        <f t="shared" si="65"/>
        <v>8.0386855699447798E-2</v>
      </c>
      <c r="H380">
        <v>108597722</v>
      </c>
      <c r="I380" s="12">
        <f t="shared" si="71"/>
        <v>0.21451048485160673</v>
      </c>
      <c r="J380" s="12">
        <f t="shared" si="61"/>
        <v>0.23181298406977635</v>
      </c>
      <c r="K380" s="1">
        <v>104567486</v>
      </c>
      <c r="L380">
        <v>3876197</v>
      </c>
      <c r="M380" s="12">
        <f t="shared" si="62"/>
        <v>3.706885522714011E-2</v>
      </c>
      <c r="N380">
        <v>825796</v>
      </c>
      <c r="O380">
        <v>3050401</v>
      </c>
      <c r="P380" s="12">
        <f t="shared" si="66"/>
        <v>2.9171601199248495E-2</v>
      </c>
      <c r="Q380" s="12">
        <f t="shared" si="67"/>
        <v>0.78695716445784358</v>
      </c>
      <c r="R380">
        <v>1081752</v>
      </c>
      <c r="S380">
        <v>147420</v>
      </c>
      <c r="T380">
        <v>31147</v>
      </c>
      <c r="U380" s="30">
        <v>31147.207999999999</v>
      </c>
      <c r="V380" s="31">
        <f t="shared" si="59"/>
        <v>31147208</v>
      </c>
      <c r="W380">
        <v>711327</v>
      </c>
      <c r="X380" s="16">
        <v>119951</v>
      </c>
      <c r="Z380" s="16">
        <v>119951</v>
      </c>
      <c r="AA380" s="16">
        <v>119951</v>
      </c>
    </row>
    <row r="381" spans="2:27">
      <c r="B381" t="s">
        <v>255</v>
      </c>
      <c r="C381">
        <v>1994</v>
      </c>
      <c r="D381" s="1">
        <v>29317013</v>
      </c>
      <c r="E381" s="12">
        <f t="shared" si="64"/>
        <v>0.16455833121014149</v>
      </c>
      <c r="F381" s="1">
        <v>26627627</v>
      </c>
      <c r="G381" s="11">
        <f t="shared" si="65"/>
        <v>0.14304472781048577</v>
      </c>
      <c r="H381">
        <v>111633414</v>
      </c>
      <c r="I381" s="12">
        <f t="shared" si="71"/>
        <v>0.23852739109098642</v>
      </c>
      <c r="J381" s="12">
        <f t="shared" si="61"/>
        <v>0.26261861883037996</v>
      </c>
      <c r="K381" s="1">
        <v>104519132</v>
      </c>
      <c r="L381">
        <v>4367920</v>
      </c>
      <c r="M381" s="12">
        <f t="shared" si="62"/>
        <v>4.1790626428087826E-2</v>
      </c>
      <c r="N381">
        <v>868550</v>
      </c>
      <c r="O381">
        <v>3499370</v>
      </c>
      <c r="P381" s="12">
        <f t="shared" si="66"/>
        <v>3.3480664573448622E-2</v>
      </c>
      <c r="Q381" s="12">
        <f t="shared" si="67"/>
        <v>0.80115249363541452</v>
      </c>
      <c r="R381">
        <v>855663</v>
      </c>
      <c r="S381">
        <v>176223</v>
      </c>
      <c r="T381">
        <v>31317</v>
      </c>
      <c r="U381" s="30">
        <v>31317.179</v>
      </c>
      <c r="V381" s="31">
        <f t="shared" si="59"/>
        <v>31317179</v>
      </c>
      <c r="W381">
        <v>738250</v>
      </c>
      <c r="X381" s="16">
        <v>125605</v>
      </c>
      <c r="Y381" s="2">
        <v>125605</v>
      </c>
      <c r="Z381" s="7">
        <f>(Y381+X381)/2</f>
        <v>125605</v>
      </c>
      <c r="AA381" s="7">
        <v>125605</v>
      </c>
    </row>
    <row r="382" spans="2:27">
      <c r="B382" t="s">
        <v>255</v>
      </c>
      <c r="C382">
        <v>1995</v>
      </c>
      <c r="D382" s="1">
        <v>29982101</v>
      </c>
      <c r="E382" s="12">
        <f t="shared" si="64"/>
        <v>2.2686076511273506E-2</v>
      </c>
      <c r="F382" s="1">
        <v>27526781</v>
      </c>
      <c r="G382" s="11">
        <f t="shared" si="65"/>
        <v>3.3767710506084528E-2</v>
      </c>
      <c r="H382">
        <v>118303386</v>
      </c>
      <c r="I382" s="12">
        <f t="shared" si="71"/>
        <v>0.23267957013504245</v>
      </c>
      <c r="J382" s="12">
        <f t="shared" si="61"/>
        <v>0.25343400568433433</v>
      </c>
      <c r="K382" s="1">
        <v>109231147</v>
      </c>
      <c r="L382">
        <v>4574689</v>
      </c>
      <c r="M382" s="12">
        <f t="shared" si="62"/>
        <v>4.1880810791083245E-2</v>
      </c>
      <c r="N382">
        <v>898881</v>
      </c>
      <c r="O382">
        <v>3675808</v>
      </c>
      <c r="P382" s="12">
        <f t="shared" si="66"/>
        <v>3.3651646997719435E-2</v>
      </c>
      <c r="Q382" s="12">
        <f t="shared" si="67"/>
        <v>0.80350992165806245</v>
      </c>
      <c r="R382">
        <v>881506</v>
      </c>
      <c r="S382">
        <v>177671</v>
      </c>
      <c r="T382">
        <v>31494</v>
      </c>
      <c r="U382" s="30">
        <v>31493.525000000001</v>
      </c>
      <c r="V382" s="31">
        <f t="shared" si="59"/>
        <v>31493525</v>
      </c>
      <c r="W382">
        <v>776490</v>
      </c>
      <c r="X382" s="17">
        <v>135646</v>
      </c>
      <c r="Y382">
        <v>135133</v>
      </c>
      <c r="Z382" s="7">
        <f t="shared" ref="Z382:Z385" si="72">(Y382+X382)/2</f>
        <v>135389.5</v>
      </c>
      <c r="AA382" s="7">
        <v>135390</v>
      </c>
    </row>
    <row r="383" spans="2:27">
      <c r="B383" t="s">
        <v>255</v>
      </c>
      <c r="C383">
        <v>1996</v>
      </c>
      <c r="D383" s="1">
        <v>29087230</v>
      </c>
      <c r="E383" s="12">
        <f t="shared" si="64"/>
        <v>-2.9846840953540916E-2</v>
      </c>
      <c r="F383" s="1">
        <v>26731454</v>
      </c>
      <c r="G383" s="11">
        <f t="shared" si="65"/>
        <v>-2.8892844390341173E-2</v>
      </c>
      <c r="H383">
        <v>123342274</v>
      </c>
      <c r="I383" s="12">
        <f t="shared" si="71"/>
        <v>0.21672580805507122</v>
      </c>
      <c r="J383" s="12">
        <f t="shared" si="61"/>
        <v>0.23582530998252879</v>
      </c>
      <c r="K383" s="1">
        <v>113361355</v>
      </c>
      <c r="L383">
        <v>4855524</v>
      </c>
      <c r="M383" s="12">
        <f t="shared" si="62"/>
        <v>4.2832268545131627E-2</v>
      </c>
      <c r="N383">
        <v>1012166</v>
      </c>
      <c r="O383">
        <v>3843358</v>
      </c>
      <c r="P383" s="12">
        <f t="shared" si="66"/>
        <v>3.390359968791834E-2</v>
      </c>
      <c r="Q383" s="12">
        <f t="shared" si="67"/>
        <v>0.79154340499604159</v>
      </c>
      <c r="R383">
        <v>961348</v>
      </c>
      <c r="S383">
        <v>184591</v>
      </c>
      <c r="T383">
        <v>31781</v>
      </c>
      <c r="U383" s="30">
        <v>31780.829000000002</v>
      </c>
      <c r="V383" s="31">
        <f t="shared" si="59"/>
        <v>31780829</v>
      </c>
      <c r="W383">
        <v>825689</v>
      </c>
      <c r="X383" s="16">
        <v>146049</v>
      </c>
      <c r="Y383">
        <v>145565</v>
      </c>
      <c r="Z383" s="7">
        <f t="shared" si="72"/>
        <v>145807</v>
      </c>
      <c r="AA383" s="7">
        <v>145807</v>
      </c>
    </row>
    <row r="384" spans="2:27">
      <c r="B384" t="s">
        <v>255</v>
      </c>
      <c r="C384">
        <v>1997</v>
      </c>
      <c r="D384" s="1">
        <v>30345109</v>
      </c>
      <c r="E384" s="12">
        <f t="shared" si="64"/>
        <v>4.3245059773653248E-2</v>
      </c>
      <c r="F384" s="1">
        <v>27718760</v>
      </c>
      <c r="G384" s="11">
        <f t="shared" si="65"/>
        <v>3.6934242334891322E-2</v>
      </c>
      <c r="H384">
        <v>131099489</v>
      </c>
      <c r="I384" s="12">
        <f t="shared" si="71"/>
        <v>0.21143301328962463</v>
      </c>
      <c r="J384" s="12">
        <f t="shared" si="61"/>
        <v>0.23146626452525684</v>
      </c>
      <c r="K384" s="1">
        <v>117209422</v>
      </c>
      <c r="L384">
        <v>5006463</v>
      </c>
      <c r="M384" s="12">
        <f t="shared" si="62"/>
        <v>4.2713827221159746E-2</v>
      </c>
      <c r="N384">
        <v>1038589</v>
      </c>
      <c r="O384">
        <v>3967874</v>
      </c>
      <c r="P384" s="12">
        <f t="shared" si="66"/>
        <v>3.385285868912484E-2</v>
      </c>
      <c r="Q384" s="12">
        <f t="shared" si="67"/>
        <v>0.7925503494183419</v>
      </c>
      <c r="R384">
        <v>966757</v>
      </c>
      <c r="S384">
        <v>192155</v>
      </c>
      <c r="T384">
        <v>32218</v>
      </c>
      <c r="U384" s="30">
        <v>32217.707999999999</v>
      </c>
      <c r="V384" s="31">
        <f t="shared" si="59"/>
        <v>32217708</v>
      </c>
      <c r="W384">
        <v>879160</v>
      </c>
      <c r="X384" s="16">
        <v>155790</v>
      </c>
      <c r="Y384">
        <v>155276</v>
      </c>
      <c r="Z384" s="7">
        <f t="shared" si="72"/>
        <v>155533</v>
      </c>
      <c r="AA384" s="7">
        <v>155533</v>
      </c>
    </row>
    <row r="385" spans="1:27">
      <c r="B385" t="s">
        <v>71</v>
      </c>
      <c r="C385">
        <v>1998</v>
      </c>
      <c r="D385" s="1">
        <v>30893821</v>
      </c>
      <c r="E385" s="12">
        <f t="shared" si="64"/>
        <v>1.8082386851864661E-2</v>
      </c>
      <c r="F385" s="1">
        <v>28413632</v>
      </c>
      <c r="G385" s="11">
        <f t="shared" si="65"/>
        <v>2.5068653864747197E-2</v>
      </c>
      <c r="H385">
        <v>144984793</v>
      </c>
      <c r="I385" s="12">
        <f t="shared" si="71"/>
        <v>0.19597663597726417</v>
      </c>
      <c r="J385" s="12">
        <f t="shared" si="61"/>
        <v>0.21308318176513863</v>
      </c>
      <c r="K385" s="1">
        <v>120329505</v>
      </c>
      <c r="L385">
        <v>4583551</v>
      </c>
      <c r="M385" s="12">
        <f t="shared" si="62"/>
        <v>3.8091663387130194E-2</v>
      </c>
      <c r="N385">
        <v>1145727</v>
      </c>
      <c r="O385">
        <v>3437824</v>
      </c>
      <c r="P385" s="12">
        <f t="shared" si="66"/>
        <v>2.8570083455425169E-2</v>
      </c>
      <c r="Q385" s="12">
        <f t="shared" si="67"/>
        <v>0.75003507106171607</v>
      </c>
      <c r="R385">
        <v>1527205</v>
      </c>
      <c r="S385">
        <v>204395</v>
      </c>
      <c r="T385">
        <v>32683</v>
      </c>
      <c r="U385" s="30">
        <v>32682.794000000002</v>
      </c>
      <c r="V385" s="31">
        <f t="shared" si="59"/>
        <v>32682794</v>
      </c>
      <c r="W385">
        <v>963067</v>
      </c>
      <c r="X385" s="16">
        <v>161904</v>
      </c>
      <c r="Y385">
        <v>159563</v>
      </c>
      <c r="Z385" s="7">
        <f t="shared" si="72"/>
        <v>160733.5</v>
      </c>
      <c r="AA385" s="7">
        <v>160734</v>
      </c>
    </row>
    <row r="386" spans="1:27">
      <c r="B386" t="s">
        <v>226</v>
      </c>
      <c r="C386">
        <v>1999</v>
      </c>
      <c r="D386" s="1">
        <v>33720628</v>
      </c>
      <c r="E386" s="12">
        <f t="shared" si="64"/>
        <v>9.1500724368151154E-2</v>
      </c>
      <c r="F386" s="1">
        <v>31149968</v>
      </c>
      <c r="G386" s="11">
        <f t="shared" si="65"/>
        <v>9.6303633410892348E-2</v>
      </c>
      <c r="H386">
        <v>154016720</v>
      </c>
      <c r="I386" s="12">
        <f t="shared" si="71"/>
        <v>0.20225056084819881</v>
      </c>
      <c r="J386" s="12">
        <f t="shared" si="61"/>
        <v>0.21894134610839655</v>
      </c>
      <c r="K386" s="1">
        <v>133672890</v>
      </c>
      <c r="L386">
        <v>4974442</v>
      </c>
      <c r="M386" s="12">
        <f t="shared" si="62"/>
        <v>3.7213544197331264E-2</v>
      </c>
      <c r="N386">
        <v>1080042</v>
      </c>
      <c r="O386">
        <v>3894400</v>
      </c>
      <c r="P386" s="12">
        <f t="shared" si="66"/>
        <v>2.9133805665456921E-2</v>
      </c>
      <c r="Q386" s="12">
        <f t="shared" si="67"/>
        <v>0.78288177849897533</v>
      </c>
      <c r="R386">
        <v>2226970</v>
      </c>
      <c r="S386">
        <v>219279</v>
      </c>
      <c r="T386">
        <v>33145</v>
      </c>
      <c r="U386" s="30">
        <v>33145.120999999999</v>
      </c>
      <c r="V386" s="31">
        <f t="shared" si="59"/>
        <v>33145121</v>
      </c>
      <c r="W386">
        <v>1027715</v>
      </c>
      <c r="X386" s="16">
        <v>163067</v>
      </c>
      <c r="Z386" s="16">
        <v>163067</v>
      </c>
      <c r="AA386" s="16">
        <v>163067</v>
      </c>
    </row>
    <row r="387" spans="1:27">
      <c r="B387" t="s">
        <v>310</v>
      </c>
      <c r="C387">
        <v>2000</v>
      </c>
      <c r="D387" s="1">
        <v>36124644</v>
      </c>
      <c r="E387" s="12">
        <f t="shared" si="64"/>
        <v>7.1292147939830783E-2</v>
      </c>
      <c r="F387" s="1">
        <v>33655355</v>
      </c>
      <c r="G387" s="11">
        <f t="shared" si="65"/>
        <v>8.0429841854091147E-2</v>
      </c>
      <c r="H387">
        <v>172480675</v>
      </c>
      <c r="I387" s="12">
        <f t="shared" si="71"/>
        <v>0.1951253669432822</v>
      </c>
      <c r="J387" s="12">
        <f t="shared" si="61"/>
        <v>0.20944168962696835</v>
      </c>
      <c r="K387" s="1">
        <v>149772310</v>
      </c>
      <c r="L387">
        <v>5512670</v>
      </c>
      <c r="M387" s="12">
        <f t="shared" si="62"/>
        <v>3.6807003911470688E-2</v>
      </c>
      <c r="N387">
        <v>1267990</v>
      </c>
      <c r="O387">
        <v>4244680</v>
      </c>
      <c r="P387" s="12">
        <f t="shared" si="66"/>
        <v>2.8340886242590502E-2</v>
      </c>
      <c r="Q387" s="12">
        <f t="shared" si="67"/>
        <v>0.76998623171711711</v>
      </c>
      <c r="R387">
        <v>2466272</v>
      </c>
      <c r="S387">
        <v>234463</v>
      </c>
      <c r="T387">
        <v>33872</v>
      </c>
      <c r="U387" s="30">
        <v>33987.976999999999</v>
      </c>
      <c r="V387" s="31">
        <f t="shared" si="59"/>
        <v>33987977</v>
      </c>
      <c r="W387">
        <v>1135342</v>
      </c>
      <c r="X387" s="16">
        <v>163001</v>
      </c>
      <c r="Z387" s="16">
        <v>163001</v>
      </c>
      <c r="AA387" s="16">
        <v>163001</v>
      </c>
    </row>
    <row r="388" spans="1:27">
      <c r="B388" t="s">
        <v>310</v>
      </c>
      <c r="C388">
        <v>2001</v>
      </c>
      <c r="D388" s="1">
        <v>40145150</v>
      </c>
      <c r="E388" s="12">
        <f t="shared" si="64"/>
        <v>0.11129538051641423</v>
      </c>
      <c r="F388" s="1">
        <v>37770828</v>
      </c>
      <c r="G388" s="11">
        <f t="shared" si="65"/>
        <v>0.12228285810683025</v>
      </c>
      <c r="H388">
        <v>176080892</v>
      </c>
      <c r="I388" s="12">
        <f t="shared" si="71"/>
        <v>0.21450838629327251</v>
      </c>
      <c r="J388" s="12">
        <f t="shared" si="61"/>
        <v>0.22799265464875088</v>
      </c>
      <c r="K388" s="1">
        <v>170470259</v>
      </c>
      <c r="L388">
        <v>6638379</v>
      </c>
      <c r="M388" s="12">
        <f t="shared" si="62"/>
        <v>3.894156692751901E-2</v>
      </c>
      <c r="N388">
        <v>1324682</v>
      </c>
      <c r="O388">
        <v>5313697</v>
      </c>
      <c r="P388" s="12">
        <f t="shared" si="66"/>
        <v>3.1170815549708294E-2</v>
      </c>
      <c r="Q388" s="12">
        <f t="shared" si="67"/>
        <v>0.80045098359102429</v>
      </c>
      <c r="R388">
        <v>2678675</v>
      </c>
      <c r="S388">
        <v>255562</v>
      </c>
      <c r="T388">
        <v>34486</v>
      </c>
      <c r="U388" s="30">
        <v>34479.457999999999</v>
      </c>
      <c r="V388" s="31">
        <f t="shared" si="59"/>
        <v>34479458</v>
      </c>
      <c r="W388">
        <v>1168733</v>
      </c>
      <c r="X388" s="16">
        <v>159444</v>
      </c>
      <c r="Z388" s="16">
        <v>159444</v>
      </c>
      <c r="AA388" s="16">
        <v>159444</v>
      </c>
    </row>
    <row r="389" spans="1:27">
      <c r="B389" t="s">
        <v>310</v>
      </c>
      <c r="C389">
        <v>2002</v>
      </c>
      <c r="D389" s="1">
        <v>43860532</v>
      </c>
      <c r="E389" s="12">
        <f t="shared" si="64"/>
        <v>9.2548713854600118E-2</v>
      </c>
      <c r="F389" s="1">
        <v>40843408</v>
      </c>
      <c r="G389" s="11">
        <f t="shared" si="65"/>
        <v>8.1347965154483767E-2</v>
      </c>
      <c r="H389">
        <v>151245388</v>
      </c>
      <c r="I389" s="12">
        <f t="shared" si="71"/>
        <v>0.27004729559092405</v>
      </c>
      <c r="J389" s="12">
        <f t="shared" si="61"/>
        <v>0.28999583114560823</v>
      </c>
      <c r="K389" s="1">
        <v>184927602</v>
      </c>
      <c r="L389">
        <v>6972509</v>
      </c>
      <c r="M389" s="12">
        <f t="shared" si="62"/>
        <v>3.7703992938815052E-2</v>
      </c>
      <c r="N389">
        <v>1376082</v>
      </c>
      <c r="O389">
        <v>5596427</v>
      </c>
      <c r="P389" s="12">
        <f t="shared" si="66"/>
        <v>3.0262799817195488E-2</v>
      </c>
      <c r="Q389" s="12">
        <f t="shared" si="67"/>
        <v>0.80264177500523848</v>
      </c>
      <c r="R389">
        <v>2845763</v>
      </c>
      <c r="S389">
        <v>279876</v>
      </c>
      <c r="T389">
        <v>34876</v>
      </c>
      <c r="U389" s="30">
        <v>34871.843000000001</v>
      </c>
      <c r="V389" s="31">
        <f t="shared" si="59"/>
        <v>34871843</v>
      </c>
      <c r="W389">
        <v>1187360</v>
      </c>
      <c r="X389" s="16">
        <v>161361</v>
      </c>
      <c r="Z389" s="16">
        <v>161361</v>
      </c>
      <c r="AA389" s="16">
        <v>161361</v>
      </c>
    </row>
    <row r="390" spans="1:27">
      <c r="B390" t="s">
        <v>255</v>
      </c>
      <c r="C390">
        <v>2003</v>
      </c>
      <c r="D390" s="1">
        <v>48245951</v>
      </c>
      <c r="E390" s="12">
        <f t="shared" si="64"/>
        <v>9.998554053106333E-2</v>
      </c>
      <c r="F390" s="1">
        <v>45530883</v>
      </c>
      <c r="G390" s="11">
        <f t="shared" si="65"/>
        <v>0.11476699006116238</v>
      </c>
      <c r="H390">
        <v>195545076</v>
      </c>
      <c r="I390" s="12">
        <f t="shared" si="71"/>
        <v>0.23284085660126774</v>
      </c>
      <c r="J390" s="12">
        <f t="shared" si="61"/>
        <v>0.24672547111337131</v>
      </c>
      <c r="K390" s="1">
        <v>204438461</v>
      </c>
      <c r="L390">
        <v>7133473</v>
      </c>
      <c r="M390" s="12">
        <f t="shared" si="62"/>
        <v>3.4893008708376062E-2</v>
      </c>
      <c r="N390">
        <v>1443127</v>
      </c>
      <c r="O390">
        <v>5690346</v>
      </c>
      <c r="P390" s="12">
        <f t="shared" si="66"/>
        <v>2.783402874471844E-2</v>
      </c>
      <c r="Q390" s="12">
        <f t="shared" si="67"/>
        <v>0.7976964376258241</v>
      </c>
      <c r="R390">
        <v>2865790</v>
      </c>
      <c r="S390">
        <v>280800</v>
      </c>
      <c r="T390">
        <v>35251</v>
      </c>
      <c r="U390" s="30">
        <v>35253.159</v>
      </c>
      <c r="V390" s="31">
        <f t="shared" si="59"/>
        <v>35253159</v>
      </c>
      <c r="W390">
        <v>1232991</v>
      </c>
      <c r="X390" s="16">
        <v>164487</v>
      </c>
      <c r="Z390" s="16">
        <v>164487</v>
      </c>
      <c r="AA390" s="16">
        <v>164487</v>
      </c>
    </row>
    <row r="391" spans="1:27">
      <c r="B391" t="s">
        <v>255</v>
      </c>
      <c r="C391">
        <v>2004</v>
      </c>
      <c r="D391" s="1">
        <v>49403324</v>
      </c>
      <c r="E391" s="12">
        <f t="shared" si="64"/>
        <v>2.3989018270154941E-2</v>
      </c>
      <c r="F391" s="1">
        <v>45552649</v>
      </c>
      <c r="G391" s="11">
        <f t="shared" si="65"/>
        <v>4.7804915182514689E-4</v>
      </c>
      <c r="H391">
        <v>229698348</v>
      </c>
      <c r="I391" s="12">
        <f t="shared" si="71"/>
        <v>0.19831509193091804</v>
      </c>
      <c r="J391" s="12">
        <f t="shared" si="61"/>
        <v>0.21507914371243106</v>
      </c>
      <c r="K391" s="1">
        <v>203010934</v>
      </c>
      <c r="L391">
        <v>7149336</v>
      </c>
      <c r="M391" s="12">
        <f t="shared" si="62"/>
        <v>3.5216507106952177E-2</v>
      </c>
      <c r="N391">
        <v>1273619</v>
      </c>
      <c r="O391">
        <v>5875717</v>
      </c>
      <c r="P391" s="12">
        <f t="shared" si="66"/>
        <v>2.8942859796901383E-2</v>
      </c>
      <c r="Q391" s="12">
        <f t="shared" si="67"/>
        <v>0.82185492470909183</v>
      </c>
      <c r="R391">
        <v>2906459</v>
      </c>
      <c r="S391">
        <v>289643</v>
      </c>
      <c r="T391">
        <v>35558</v>
      </c>
      <c r="U391" s="30">
        <v>35574.576000000001</v>
      </c>
      <c r="V391" s="31">
        <f t="shared" si="59"/>
        <v>35574576</v>
      </c>
      <c r="W391">
        <v>1312244</v>
      </c>
      <c r="X391" s="16">
        <v>166556</v>
      </c>
      <c r="Z391" s="16">
        <v>166556</v>
      </c>
      <c r="AA391" s="16">
        <v>166556</v>
      </c>
    </row>
    <row r="392" spans="1:27">
      <c r="B392" t="s">
        <v>255</v>
      </c>
      <c r="C392">
        <v>2005</v>
      </c>
      <c r="D392" s="1">
        <v>51563909</v>
      </c>
      <c r="E392" s="12">
        <f t="shared" si="64"/>
        <v>4.3733595739428387E-2</v>
      </c>
      <c r="F392" s="1">
        <v>47401302</v>
      </c>
      <c r="G392" s="11">
        <f t="shared" si="65"/>
        <v>4.0582777085038456E-2</v>
      </c>
      <c r="H392">
        <v>250278075</v>
      </c>
      <c r="I392" s="12">
        <f t="shared" si="71"/>
        <v>0.18939454444821024</v>
      </c>
      <c r="J392" s="12">
        <f t="shared" si="61"/>
        <v>0.20602647275435534</v>
      </c>
      <c r="K392" s="1">
        <v>210407134</v>
      </c>
      <c r="L392">
        <v>7263021</v>
      </c>
      <c r="M392" s="12">
        <f t="shared" si="62"/>
        <v>3.4518891360404161E-2</v>
      </c>
      <c r="N392">
        <v>1242628</v>
      </c>
      <c r="O392">
        <v>6020393</v>
      </c>
      <c r="P392" s="12">
        <f t="shared" si="66"/>
        <v>2.8613064992368556E-2</v>
      </c>
      <c r="Q392" s="12">
        <f t="shared" si="67"/>
        <v>0.82891031156319117</v>
      </c>
      <c r="R392">
        <v>3153198</v>
      </c>
      <c r="S392">
        <v>296365</v>
      </c>
      <c r="T392">
        <v>35990</v>
      </c>
      <c r="U392" s="30">
        <v>35827.942999999999</v>
      </c>
      <c r="V392" s="31">
        <f t="shared" si="59"/>
        <v>35827943</v>
      </c>
      <c r="W392">
        <v>1348255</v>
      </c>
      <c r="X392" s="16">
        <v>170676</v>
      </c>
      <c r="Z392" s="16">
        <v>170676</v>
      </c>
      <c r="AA392" s="16">
        <v>170676</v>
      </c>
    </row>
    <row r="393" spans="1:27">
      <c r="B393" t="s">
        <v>255</v>
      </c>
      <c r="C393">
        <v>2006</v>
      </c>
      <c r="D393" s="1">
        <v>53685005</v>
      </c>
      <c r="E393" s="12">
        <f t="shared" si="64"/>
        <v>4.1135283207485294E-2</v>
      </c>
      <c r="F393" s="1">
        <v>48286650</v>
      </c>
      <c r="G393" s="11">
        <f t="shared" si="65"/>
        <v>1.8677714802011136E-2</v>
      </c>
      <c r="H393">
        <v>263764713</v>
      </c>
      <c r="I393" s="12">
        <f t="shared" si="71"/>
        <v>0.18306713377539627</v>
      </c>
      <c r="J393" s="12">
        <f t="shared" si="61"/>
        <v>0.20353368875388575</v>
      </c>
      <c r="K393" s="1">
        <v>225317442</v>
      </c>
      <c r="L393">
        <v>8118885</v>
      </c>
      <c r="M393" s="12">
        <f t="shared" si="62"/>
        <v>3.60330959198445E-2</v>
      </c>
      <c r="N393">
        <v>1322925</v>
      </c>
      <c r="O393">
        <v>6795960</v>
      </c>
      <c r="P393" s="12">
        <f t="shared" si="66"/>
        <v>3.0161712913463663E-2</v>
      </c>
      <c r="Q393" s="12">
        <f t="shared" si="67"/>
        <v>0.83705582724721439</v>
      </c>
      <c r="R393">
        <v>3536679</v>
      </c>
      <c r="S393">
        <v>311559</v>
      </c>
      <c r="T393">
        <v>35979</v>
      </c>
      <c r="U393" s="30">
        <v>36021.201999999997</v>
      </c>
      <c r="V393" s="31">
        <f t="shared" ref="V393:V403" si="73">(U393*1000)</f>
        <v>36021202</v>
      </c>
      <c r="W393">
        <v>1495560</v>
      </c>
      <c r="X393" s="16">
        <v>175512</v>
      </c>
      <c r="Z393" s="16">
        <v>175512</v>
      </c>
      <c r="AA393" s="16">
        <v>175512</v>
      </c>
    </row>
    <row r="394" spans="1:27">
      <c r="B394" t="s">
        <v>134</v>
      </c>
      <c r="C394">
        <v>2007</v>
      </c>
      <c r="D394" s="1">
        <v>49889749</v>
      </c>
      <c r="E394" s="12">
        <f t="shared" si="64"/>
        <v>-7.069489888284447E-2</v>
      </c>
      <c r="F394" s="1">
        <v>47250580</v>
      </c>
      <c r="G394" s="11">
        <f t="shared" si="65"/>
        <v>-2.145665520387105E-2</v>
      </c>
      <c r="H394">
        <v>299447883</v>
      </c>
      <c r="I394" s="12">
        <f t="shared" si="71"/>
        <v>0.15779233276463003</v>
      </c>
      <c r="J394" s="12">
        <f t="shared" si="61"/>
        <v>0.16660578295021708</v>
      </c>
      <c r="K394" s="1">
        <v>232450325</v>
      </c>
      <c r="L394">
        <v>9543839</v>
      </c>
      <c r="M394" s="12">
        <f t="shared" si="62"/>
        <v>4.105754207915175E-2</v>
      </c>
      <c r="N394">
        <v>1450630</v>
      </c>
      <c r="O394">
        <v>8093209</v>
      </c>
      <c r="P394" s="12">
        <f t="shared" si="66"/>
        <v>3.4816939920389443E-2</v>
      </c>
      <c r="Q394" s="12">
        <f t="shared" si="67"/>
        <v>0.8480035130517185</v>
      </c>
      <c r="R394">
        <v>3967445</v>
      </c>
      <c r="S394">
        <v>321811</v>
      </c>
      <c r="T394">
        <v>36226</v>
      </c>
      <c r="U394" s="30">
        <v>36250.311000000002</v>
      </c>
      <c r="V394" s="31">
        <f t="shared" si="73"/>
        <v>36250311</v>
      </c>
      <c r="W394">
        <v>1572271</v>
      </c>
      <c r="X394" s="16">
        <v>174282</v>
      </c>
      <c r="Z394" s="16">
        <v>174282</v>
      </c>
      <c r="AA394" s="16">
        <v>174282</v>
      </c>
    </row>
    <row r="395" spans="1:27">
      <c r="B395" t="s">
        <v>13</v>
      </c>
      <c r="C395">
        <v>2008</v>
      </c>
      <c r="D395" s="1">
        <v>51914572</v>
      </c>
      <c r="E395" s="12">
        <f t="shared" si="64"/>
        <v>4.0585952837726244E-2</v>
      </c>
      <c r="F395" s="1">
        <v>49366359</v>
      </c>
      <c r="G395" s="11">
        <f t="shared" si="65"/>
        <v>4.4777841880459454E-2</v>
      </c>
      <c r="H395">
        <v>201069818</v>
      </c>
      <c r="I395" s="12">
        <f t="shared" si="71"/>
        <v>0.24551849447638133</v>
      </c>
      <c r="J395" s="12">
        <f t="shared" si="61"/>
        <v>0.25819176899041107</v>
      </c>
      <c r="K395" s="1">
        <v>246683951</v>
      </c>
      <c r="L395">
        <v>10472003</v>
      </c>
      <c r="M395" s="12">
        <f t="shared" si="62"/>
        <v>4.2451091599388237E-2</v>
      </c>
      <c r="N395">
        <v>1642063</v>
      </c>
      <c r="O395">
        <v>8829940</v>
      </c>
      <c r="P395" s="12">
        <f t="shared" si="66"/>
        <v>3.5794545872179583E-2</v>
      </c>
      <c r="Q395" s="12">
        <f t="shared" si="67"/>
        <v>0.84319494560878183</v>
      </c>
      <c r="R395">
        <v>4367612</v>
      </c>
      <c r="S395">
        <v>336170</v>
      </c>
      <c r="T395">
        <v>36580</v>
      </c>
      <c r="U395" s="30">
        <v>36604.337</v>
      </c>
      <c r="V395" s="31">
        <f t="shared" si="73"/>
        <v>36604337</v>
      </c>
      <c r="W395">
        <v>1604113</v>
      </c>
      <c r="X395" s="16">
        <v>173670</v>
      </c>
      <c r="Z395" s="16">
        <v>173670</v>
      </c>
      <c r="AA395" s="16">
        <v>173670</v>
      </c>
    </row>
    <row r="396" spans="1:27">
      <c r="A396">
        <v>5</v>
      </c>
      <c r="B396" t="s">
        <v>156</v>
      </c>
      <c r="C396">
        <v>2009</v>
      </c>
      <c r="D396" s="10">
        <v>60516817</v>
      </c>
      <c r="E396" s="12">
        <f t="shared" si="64"/>
        <v>0.16570000808250909</v>
      </c>
      <c r="F396" s="4"/>
      <c r="G396" s="4"/>
      <c r="H396" s="10">
        <v>113241403</v>
      </c>
      <c r="I396" s="3"/>
      <c r="J396" s="12">
        <f t="shared" si="61"/>
        <v>0.53440539764418138</v>
      </c>
      <c r="K396" s="10">
        <v>253944548</v>
      </c>
      <c r="L396" s="3"/>
      <c r="M396" s="3"/>
      <c r="N396" s="10">
        <v>1683827</v>
      </c>
      <c r="O396" s="10">
        <v>9110775</v>
      </c>
      <c r="P396" s="12">
        <f t="shared" si="66"/>
        <v>3.5877025404774589E-2</v>
      </c>
      <c r="Q396" s="3"/>
      <c r="R396" s="3"/>
      <c r="U396" s="30">
        <v>36961.228999999999</v>
      </c>
      <c r="V396" s="31">
        <f t="shared" si="73"/>
        <v>36961229</v>
      </c>
      <c r="X396" s="16">
        <v>171275</v>
      </c>
      <c r="Z396" s="16">
        <v>171275</v>
      </c>
      <c r="AA396" s="16">
        <v>171275</v>
      </c>
    </row>
    <row r="397" spans="1:27">
      <c r="B397" t="s">
        <v>156</v>
      </c>
      <c r="C397">
        <v>2010</v>
      </c>
      <c r="D397" s="10">
        <v>67805353</v>
      </c>
      <c r="E397" s="12">
        <f t="shared" si="64"/>
        <v>0.12043819158565461</v>
      </c>
      <c r="F397" s="4"/>
      <c r="G397" s="4"/>
      <c r="H397" s="10">
        <v>281667095</v>
      </c>
      <c r="I397" s="3"/>
      <c r="J397" s="12">
        <f t="shared" si="61"/>
        <v>0.24072869782677311</v>
      </c>
      <c r="K397" s="10">
        <v>257236917</v>
      </c>
      <c r="L397" s="3"/>
      <c r="M397" s="3"/>
      <c r="N397" s="10">
        <v>1623171</v>
      </c>
      <c r="O397" s="10">
        <v>7956461</v>
      </c>
      <c r="P397" s="12">
        <f t="shared" si="66"/>
        <v>3.0930478769499479E-2</v>
      </c>
      <c r="Q397" s="3"/>
      <c r="R397" s="3"/>
      <c r="U397" s="30">
        <v>37327.69</v>
      </c>
      <c r="V397" s="31">
        <f t="shared" si="73"/>
        <v>37327690</v>
      </c>
      <c r="X397" s="16">
        <v>165062</v>
      </c>
      <c r="Z397" s="16">
        <v>165062</v>
      </c>
      <c r="AA397" s="16">
        <v>165062</v>
      </c>
    </row>
    <row r="398" spans="1:27">
      <c r="B398" t="s">
        <v>156</v>
      </c>
      <c r="C398">
        <v>2011</v>
      </c>
      <c r="D398" s="10">
        <v>68508784</v>
      </c>
      <c r="E398" s="12">
        <f t="shared" si="64"/>
        <v>1.0374269417932239E-2</v>
      </c>
      <c r="F398" s="4"/>
      <c r="G398" s="4"/>
      <c r="H398" s="10">
        <v>336780223</v>
      </c>
      <c r="I398" s="3"/>
      <c r="J398" s="12">
        <f t="shared" ref="J398:J403" si="74">D398/H398</f>
        <v>0.20342282391089217</v>
      </c>
      <c r="K398" s="10">
        <v>282524665</v>
      </c>
      <c r="L398" s="3"/>
      <c r="M398" s="3"/>
      <c r="N398" s="10">
        <v>1615837</v>
      </c>
      <c r="O398" s="10">
        <v>8780580</v>
      </c>
      <c r="P398" s="12">
        <f t="shared" si="66"/>
        <v>3.1078985617061079E-2</v>
      </c>
      <c r="Q398" s="3"/>
      <c r="R398" s="3"/>
      <c r="U398" s="30">
        <v>37672.654000000002</v>
      </c>
      <c r="V398" s="31">
        <f t="shared" si="73"/>
        <v>37672654</v>
      </c>
      <c r="X398" s="16">
        <v>149569</v>
      </c>
      <c r="Z398" s="16">
        <v>149569</v>
      </c>
      <c r="AA398" s="16">
        <v>149569</v>
      </c>
    </row>
    <row r="399" spans="1:27">
      <c r="B399" t="s">
        <v>156</v>
      </c>
      <c r="C399">
        <v>2012</v>
      </c>
      <c r="D399" s="21"/>
      <c r="E399" s="12"/>
      <c r="F399" s="4"/>
      <c r="G399" s="4"/>
      <c r="H399" s="21"/>
      <c r="I399" s="4"/>
      <c r="J399" s="12"/>
      <c r="K399" s="21"/>
      <c r="L399" s="4"/>
      <c r="M399" s="4"/>
      <c r="N399" s="21"/>
      <c r="O399" s="21"/>
      <c r="P399" s="12"/>
      <c r="Q399" s="4"/>
      <c r="R399" s="4"/>
      <c r="U399" s="30">
        <v>38019.006000000001</v>
      </c>
      <c r="V399" s="31">
        <f t="shared" si="73"/>
        <v>38019006</v>
      </c>
      <c r="X399" s="16">
        <v>134534</v>
      </c>
      <c r="Z399" s="16">
        <v>134534</v>
      </c>
      <c r="AA399" s="16">
        <v>134534</v>
      </c>
    </row>
    <row r="400" spans="1:27">
      <c r="B400" t="s">
        <v>156</v>
      </c>
      <c r="C400">
        <v>2013</v>
      </c>
      <c r="D400" s="22">
        <v>58096373</v>
      </c>
      <c r="E400" s="12"/>
      <c r="F400" s="21">
        <v>54827525</v>
      </c>
      <c r="G400" s="4"/>
      <c r="H400" s="21">
        <v>315358675</v>
      </c>
      <c r="I400" s="4"/>
      <c r="J400" s="12">
        <f t="shared" si="74"/>
        <v>0.18422316430648372</v>
      </c>
      <c r="K400" s="21">
        <v>283572491</v>
      </c>
      <c r="L400" s="4"/>
      <c r="M400" s="4"/>
      <c r="N400" s="21">
        <v>1600910</v>
      </c>
      <c r="O400" s="21">
        <v>7844627</v>
      </c>
      <c r="P400" s="12">
        <f t="shared" si="66"/>
        <v>2.7663568395990851E-2</v>
      </c>
      <c r="Q400" s="4"/>
      <c r="R400" s="4"/>
      <c r="U400" s="30">
        <v>38347.383000000002</v>
      </c>
      <c r="V400" s="31">
        <f t="shared" si="73"/>
        <v>38347383</v>
      </c>
      <c r="X400" s="16">
        <v>135981</v>
      </c>
      <c r="Z400" s="16">
        <v>135981</v>
      </c>
      <c r="AA400" s="16">
        <v>135981</v>
      </c>
    </row>
    <row r="401" spans="2:27">
      <c r="B401" t="s">
        <v>156</v>
      </c>
      <c r="C401">
        <v>2014</v>
      </c>
      <c r="D401" s="21">
        <v>63516604</v>
      </c>
      <c r="E401" s="12">
        <f t="shared" ref="E401:E403" si="75">(D401-D400)/D400</f>
        <v>9.3297235612281676E-2</v>
      </c>
      <c r="F401" s="21">
        <v>59925650</v>
      </c>
      <c r="G401" s="4"/>
      <c r="H401" s="21">
        <v>353368448</v>
      </c>
      <c r="I401" s="4"/>
      <c r="J401" s="12">
        <f t="shared" si="74"/>
        <v>0.17974611021298653</v>
      </c>
      <c r="K401" s="21">
        <v>284555886</v>
      </c>
      <c r="L401" s="4"/>
      <c r="M401" s="4"/>
      <c r="N401" s="21">
        <v>1671332</v>
      </c>
      <c r="O401" s="21">
        <v>8949885</v>
      </c>
      <c r="P401" s="12">
        <f t="shared" si="66"/>
        <v>3.1452116931434689E-2</v>
      </c>
      <c r="Q401" s="4"/>
      <c r="R401" s="4"/>
      <c r="U401" s="30">
        <v>38701.277999999998</v>
      </c>
      <c r="V401" s="31">
        <f t="shared" si="73"/>
        <v>38701278</v>
      </c>
      <c r="X401" s="16">
        <v>136088</v>
      </c>
      <c r="Z401" s="16">
        <v>136088</v>
      </c>
      <c r="AA401" s="16">
        <v>136088</v>
      </c>
    </row>
    <row r="402" spans="2:27">
      <c r="B402" t="s">
        <v>156</v>
      </c>
      <c r="C402">
        <v>2015</v>
      </c>
      <c r="D402" s="10">
        <v>82907118</v>
      </c>
      <c r="E402" s="12">
        <f t="shared" si="75"/>
        <v>0.30528259980650096</v>
      </c>
      <c r="F402" s="3"/>
      <c r="G402" s="3"/>
      <c r="H402" s="10">
        <v>332456557</v>
      </c>
      <c r="I402" s="3"/>
      <c r="J402" s="12">
        <f t="shared" si="74"/>
        <v>0.24937729833976474</v>
      </c>
      <c r="K402" s="10">
        <v>330502626</v>
      </c>
      <c r="L402" s="3"/>
      <c r="M402" s="3"/>
      <c r="N402" s="10">
        <v>1790672</v>
      </c>
      <c r="O402" s="10">
        <v>9667904</v>
      </c>
      <c r="P402" s="12">
        <f t="shared" si="66"/>
        <v>2.9252124610955436E-2</v>
      </c>
      <c r="Q402" s="3"/>
      <c r="R402" s="3"/>
      <c r="U402" s="30">
        <v>39032.444000000003</v>
      </c>
      <c r="V402" s="31">
        <f t="shared" si="73"/>
        <v>39032444</v>
      </c>
      <c r="X402" s="16">
        <v>129593</v>
      </c>
      <c r="Z402" s="16">
        <v>129593</v>
      </c>
      <c r="AA402" s="16">
        <v>129593</v>
      </c>
    </row>
    <row r="403" spans="2:27">
      <c r="B403" t="s">
        <v>255</v>
      </c>
      <c r="C403">
        <v>2016</v>
      </c>
      <c r="D403" s="1">
        <v>94336283</v>
      </c>
      <c r="E403" s="12">
        <f t="shared" si="75"/>
        <v>0.13785505123938815</v>
      </c>
      <c r="F403" s="3"/>
      <c r="G403" s="3"/>
      <c r="H403" s="1">
        <v>322332341</v>
      </c>
      <c r="I403" s="3"/>
      <c r="J403" s="12">
        <f t="shared" si="74"/>
        <v>0.29266775622741498</v>
      </c>
      <c r="K403" s="1">
        <v>326837836</v>
      </c>
      <c r="L403" s="3"/>
      <c r="M403" s="3"/>
      <c r="N403" s="1">
        <v>1920894</v>
      </c>
      <c r="O403" s="1">
        <v>9528475</v>
      </c>
      <c r="P403" s="12">
        <f t="shared" ref="P403" si="76">(O403/K403)</f>
        <v>2.9153524930326611E-2</v>
      </c>
      <c r="Q403" s="3"/>
      <c r="R403" s="3"/>
      <c r="U403" s="30">
        <v>39296.476000000002</v>
      </c>
      <c r="V403" s="31">
        <f t="shared" si="73"/>
        <v>39296476</v>
      </c>
      <c r="X403" s="17">
        <v>130390</v>
      </c>
      <c r="Y403" s="20"/>
      <c r="Z403" s="17">
        <v>130390</v>
      </c>
      <c r="AA403" s="17">
        <v>130390</v>
      </c>
    </row>
    <row r="404" spans="2:27" ht="16"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U404" s="30"/>
      <c r="V404" s="30"/>
      <c r="X404" s="19"/>
    </row>
    <row r="405" spans="2:27" ht="16"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X405" s="19"/>
    </row>
    <row r="406" spans="2:27">
      <c r="B406" t="s">
        <v>256</v>
      </c>
      <c r="C406">
        <v>1880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X406" s="17">
        <v>185</v>
      </c>
      <c r="Z406" s="17">
        <v>185</v>
      </c>
      <c r="AA406" s="17">
        <v>185</v>
      </c>
    </row>
    <row r="407" spans="2:27">
      <c r="B407" t="s">
        <v>256</v>
      </c>
      <c r="C407">
        <v>1890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X407" s="17">
        <v>526</v>
      </c>
      <c r="Z407" s="17">
        <v>526</v>
      </c>
      <c r="AA407" s="17">
        <v>526</v>
      </c>
    </row>
    <row r="408" spans="2:27">
      <c r="B408" t="s">
        <v>256</v>
      </c>
      <c r="C408">
        <v>1904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U408" s="30">
        <v>659</v>
      </c>
      <c r="V408">
        <f>(U408*1000)</f>
        <v>659000</v>
      </c>
      <c r="X408" s="17">
        <v>864</v>
      </c>
      <c r="Z408" s="17">
        <v>864</v>
      </c>
      <c r="AA408" s="17">
        <v>864</v>
      </c>
    </row>
    <row r="409" spans="2:27">
      <c r="B409" t="s">
        <v>256</v>
      </c>
      <c r="C409">
        <v>1910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U409" s="30">
        <v>804</v>
      </c>
      <c r="V409">
        <f t="shared" ref="V409:V477" si="77">(U409*1000)</f>
        <v>804000</v>
      </c>
      <c r="X409" s="17">
        <v>851</v>
      </c>
      <c r="Z409" s="17">
        <v>851</v>
      </c>
      <c r="AA409" s="17">
        <v>851</v>
      </c>
    </row>
    <row r="410" spans="2:27">
      <c r="B410" t="s">
        <v>256</v>
      </c>
      <c r="C410">
        <v>1923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U410" s="30">
        <v>984</v>
      </c>
      <c r="V410">
        <f t="shared" si="77"/>
        <v>984000</v>
      </c>
      <c r="X410" s="17">
        <v>1015</v>
      </c>
      <c r="Z410" s="17">
        <v>1015</v>
      </c>
      <c r="AA410" s="17">
        <v>1015</v>
      </c>
    </row>
    <row r="411" spans="2:27">
      <c r="B411" t="s">
        <v>256</v>
      </c>
      <c r="C411">
        <v>1930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U411" s="30">
        <v>1040</v>
      </c>
      <c r="V411">
        <f t="shared" si="77"/>
        <v>1040000</v>
      </c>
      <c r="X411" s="17">
        <v>1250</v>
      </c>
      <c r="Z411" s="17">
        <v>1250</v>
      </c>
      <c r="AA411" s="17">
        <v>1250</v>
      </c>
    </row>
    <row r="412" spans="2:27">
      <c r="B412" t="s">
        <v>256</v>
      </c>
      <c r="C412">
        <v>1940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U412" s="30">
        <v>1130</v>
      </c>
      <c r="V412">
        <f t="shared" si="77"/>
        <v>1130000</v>
      </c>
      <c r="X412" s="17">
        <v>1556</v>
      </c>
      <c r="Z412" s="17">
        <v>1556</v>
      </c>
      <c r="AA412" s="17">
        <v>1556</v>
      </c>
    </row>
    <row r="413" spans="2:27">
      <c r="B413" t="s">
        <v>256</v>
      </c>
      <c r="C413">
        <v>1941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U413" s="30">
        <v>1124</v>
      </c>
      <c r="V413">
        <f t="shared" si="77"/>
        <v>1124000</v>
      </c>
      <c r="X413" s="17"/>
      <c r="Z413" s="17"/>
      <c r="AA413" s="17">
        <f>AA412+(AA414-AA412)/2</f>
        <v>1580.5</v>
      </c>
    </row>
    <row r="414" spans="2:27">
      <c r="B414" t="s">
        <v>256</v>
      </c>
      <c r="C414">
        <v>1942</v>
      </c>
      <c r="D414" s="1">
        <v>15125</v>
      </c>
      <c r="E414" s="1"/>
      <c r="F414" s="1">
        <v>15125</v>
      </c>
      <c r="G414" s="1"/>
      <c r="H414">
        <v>66638</v>
      </c>
      <c r="I414" s="12">
        <f t="shared" ref="I414:I449" si="78">(F414/H414)</f>
        <v>0.22697259821723342</v>
      </c>
      <c r="J414" s="12">
        <f>D414/H414</f>
        <v>0.22697259821723342</v>
      </c>
      <c r="K414" s="1">
        <v>56310</v>
      </c>
      <c r="L414">
        <v>1369</v>
      </c>
      <c r="M414" s="12">
        <f>(L414/K414)</f>
        <v>2.4311845142958623E-2</v>
      </c>
      <c r="N414" s="3"/>
      <c r="O414" s="3"/>
      <c r="P414" s="3"/>
      <c r="Q414" s="3"/>
      <c r="R414" s="3"/>
      <c r="T414">
        <v>1113</v>
      </c>
      <c r="U414" s="30">
        <v>1113</v>
      </c>
      <c r="V414">
        <f t="shared" si="77"/>
        <v>1113000</v>
      </c>
      <c r="W414">
        <v>1009</v>
      </c>
      <c r="AA414" s="1">
        <f>AA412+49</f>
        <v>1605</v>
      </c>
    </row>
    <row r="415" spans="2:27">
      <c r="B415" t="s">
        <v>256</v>
      </c>
      <c r="C415">
        <v>1943</v>
      </c>
      <c r="D415" s="1"/>
      <c r="E415" s="1"/>
      <c r="F415" s="1"/>
      <c r="G415" s="1"/>
      <c r="I415" s="12"/>
      <c r="J415" s="12"/>
      <c r="K415" s="1"/>
      <c r="M415" s="12"/>
      <c r="N415" s="3"/>
      <c r="O415" s="3"/>
      <c r="P415" s="3"/>
      <c r="Q415" s="3"/>
      <c r="R415" s="3"/>
      <c r="U415" s="30">
        <v>1153</v>
      </c>
      <c r="V415">
        <f t="shared" si="77"/>
        <v>1153000</v>
      </c>
      <c r="AA415" s="1">
        <f>AA414+(AA416-AA414)/2</f>
        <v>1629.5</v>
      </c>
    </row>
    <row r="416" spans="2:27">
      <c r="B416" t="s">
        <v>256</v>
      </c>
      <c r="C416">
        <v>1944</v>
      </c>
      <c r="D416" s="1">
        <v>16939</v>
      </c>
      <c r="E416" s="12">
        <f>(D416-D414)/(D414)</f>
        <v>0.11993388429752067</v>
      </c>
      <c r="F416" s="1">
        <v>16939</v>
      </c>
      <c r="G416" s="11">
        <f>(F416-F414)/(F414)</f>
        <v>0.11993388429752067</v>
      </c>
      <c r="H416">
        <v>71743</v>
      </c>
      <c r="I416" s="12">
        <f t="shared" si="78"/>
        <v>0.23610665848932996</v>
      </c>
      <c r="J416" s="12">
        <f t="shared" ref="J416:J482" si="79">D416/H416</f>
        <v>0.23610665848932996</v>
      </c>
      <c r="K416" s="1">
        <v>54901</v>
      </c>
      <c r="L416">
        <v>1412</v>
      </c>
      <c r="M416" s="12">
        <f t="shared" ref="M416:M480" si="80">(L416/K416)</f>
        <v>2.5719021511447879E-2</v>
      </c>
      <c r="N416" s="3"/>
      <c r="O416" s="3"/>
      <c r="P416" s="3"/>
      <c r="Q416" s="3"/>
      <c r="R416" s="3"/>
      <c r="T416">
        <v>1137</v>
      </c>
      <c r="U416" s="30">
        <v>1137</v>
      </c>
      <c r="V416">
        <f t="shared" si="77"/>
        <v>1137000</v>
      </c>
      <c r="W416">
        <v>1192</v>
      </c>
      <c r="AA416" s="1">
        <f>AA414+49</f>
        <v>1654</v>
      </c>
    </row>
    <row r="417" spans="2:27">
      <c r="B417" t="s">
        <v>256</v>
      </c>
      <c r="C417">
        <v>1945</v>
      </c>
      <c r="D417" s="1"/>
      <c r="E417" s="12"/>
      <c r="F417" s="1"/>
      <c r="G417" s="11"/>
      <c r="I417" s="12"/>
      <c r="J417" s="12"/>
      <c r="K417" s="1"/>
      <c r="M417" s="12"/>
      <c r="N417" s="3"/>
      <c r="O417" s="3"/>
      <c r="P417" s="3"/>
      <c r="Q417" s="3"/>
      <c r="R417" s="3"/>
      <c r="U417" s="30">
        <v>1116</v>
      </c>
      <c r="V417">
        <f t="shared" si="77"/>
        <v>1116000</v>
      </c>
      <c r="AA417" s="1">
        <f>AA416+(AA418-AA416)/2</f>
        <v>1678.5</v>
      </c>
    </row>
    <row r="418" spans="2:27">
      <c r="B418" t="s">
        <v>256</v>
      </c>
      <c r="C418">
        <v>1946</v>
      </c>
      <c r="D418" s="1">
        <v>13328</v>
      </c>
      <c r="E418" s="12">
        <f>(D418-D416)/(D416)</f>
        <v>-0.21317669283901056</v>
      </c>
      <c r="F418" s="1">
        <v>13328</v>
      </c>
      <c r="G418" s="11">
        <f>(F418-F416)/(F416)</f>
        <v>-0.21317669283901056</v>
      </c>
      <c r="H418">
        <v>79611</v>
      </c>
      <c r="I418" s="12">
        <f t="shared" si="78"/>
        <v>0.16741405082212257</v>
      </c>
      <c r="J418" s="12">
        <f t="shared" si="79"/>
        <v>0.16741405082212257</v>
      </c>
      <c r="K418" s="1">
        <v>66640</v>
      </c>
      <c r="L418">
        <v>1341</v>
      </c>
      <c r="M418" s="12">
        <f t="shared" si="80"/>
        <v>2.0123049219687876E-2</v>
      </c>
      <c r="N418" s="3"/>
      <c r="O418" s="3"/>
      <c r="P418" s="3"/>
      <c r="Q418" s="3"/>
      <c r="R418" s="3"/>
      <c r="T418">
        <v>1203</v>
      </c>
      <c r="U418" s="30">
        <v>1203</v>
      </c>
      <c r="V418">
        <f t="shared" si="77"/>
        <v>1203000</v>
      </c>
      <c r="W418">
        <v>1439</v>
      </c>
      <c r="AA418" s="1">
        <f>AA416+49</f>
        <v>1703</v>
      </c>
    </row>
    <row r="419" spans="2:27">
      <c r="B419" t="s">
        <v>256</v>
      </c>
      <c r="C419">
        <v>1947</v>
      </c>
      <c r="D419" s="1"/>
      <c r="E419" s="12"/>
      <c r="F419" s="1"/>
      <c r="G419" s="11"/>
      <c r="I419" s="12"/>
      <c r="J419" s="12"/>
      <c r="K419" s="1"/>
      <c r="M419" s="12"/>
      <c r="N419" s="3"/>
      <c r="O419" s="3"/>
      <c r="P419" s="3"/>
      <c r="Q419" s="3"/>
      <c r="R419" s="3"/>
      <c r="U419" s="30">
        <v>1237</v>
      </c>
      <c r="V419">
        <f t="shared" si="77"/>
        <v>1237000</v>
      </c>
      <c r="AA419" s="1">
        <f>AA418+(AA420-AA418)/2</f>
        <v>1727.5</v>
      </c>
    </row>
    <row r="420" spans="2:27">
      <c r="B420" t="s">
        <v>256</v>
      </c>
      <c r="C420">
        <v>1948</v>
      </c>
      <c r="D420" s="1">
        <v>26483</v>
      </c>
      <c r="E420" s="12">
        <f>(D420-D418)/(D418)</f>
        <v>0.98701980792316923</v>
      </c>
      <c r="F420" s="1">
        <v>26483</v>
      </c>
      <c r="G420" s="11">
        <f>(F420-F418)/(F418)</f>
        <v>0.98701980792316923</v>
      </c>
      <c r="H420">
        <v>126794</v>
      </c>
      <c r="I420" s="12">
        <f t="shared" si="78"/>
        <v>0.20886635014275123</v>
      </c>
      <c r="J420" s="12">
        <f t="shared" si="79"/>
        <v>0.20886635014275123</v>
      </c>
      <c r="K420" s="1">
        <v>121597</v>
      </c>
      <c r="L420">
        <v>2670</v>
      </c>
      <c r="M420" s="12">
        <f t="shared" si="80"/>
        <v>2.195777856361588E-2</v>
      </c>
      <c r="N420" s="3"/>
      <c r="O420" s="3"/>
      <c r="P420" s="3"/>
      <c r="Q420" s="3"/>
      <c r="R420" s="3"/>
      <c r="T420">
        <v>1263</v>
      </c>
      <c r="U420" s="30">
        <v>1263</v>
      </c>
      <c r="V420">
        <f t="shared" si="77"/>
        <v>1263000</v>
      </c>
      <c r="W420">
        <v>1817</v>
      </c>
      <c r="AA420" s="1">
        <f t="shared" ref="AA420" si="81">AA418+49</f>
        <v>1752</v>
      </c>
    </row>
    <row r="421" spans="2:27">
      <c r="B421" t="s">
        <v>256</v>
      </c>
      <c r="C421">
        <v>1949</v>
      </c>
      <c r="D421" s="1"/>
      <c r="E421" s="12"/>
      <c r="F421" s="1"/>
      <c r="G421" s="11"/>
      <c r="I421" s="12"/>
      <c r="J421" s="12"/>
      <c r="K421" s="1"/>
      <c r="M421" s="12"/>
      <c r="N421" s="3"/>
      <c r="O421" s="3"/>
      <c r="P421" s="3"/>
      <c r="Q421" s="3"/>
      <c r="R421" s="3"/>
      <c r="U421" s="30">
        <v>1295</v>
      </c>
      <c r="V421">
        <f t="shared" si="77"/>
        <v>1295000</v>
      </c>
      <c r="AA421" s="1">
        <f>AA422-(AA422-AA420)/2</f>
        <v>1777.5</v>
      </c>
    </row>
    <row r="422" spans="2:27">
      <c r="B422" t="s">
        <v>256</v>
      </c>
      <c r="C422">
        <v>1950</v>
      </c>
      <c r="D422" s="1">
        <v>39573</v>
      </c>
      <c r="E422" s="12">
        <f>(D422-D420)/(D420)</f>
        <v>0.49427934901635012</v>
      </c>
      <c r="F422" s="1">
        <v>38652</v>
      </c>
      <c r="G422" s="11">
        <f>(F422-F420)/(F420)</f>
        <v>0.45950232224445869</v>
      </c>
      <c r="H422">
        <v>152676</v>
      </c>
      <c r="I422" s="12">
        <f t="shared" si="78"/>
        <v>0.25316356205297491</v>
      </c>
      <c r="J422" s="12">
        <f t="shared" si="79"/>
        <v>0.25919594435274701</v>
      </c>
      <c r="K422" s="1">
        <v>146705</v>
      </c>
      <c r="L422">
        <v>3239</v>
      </c>
      <c r="M422" s="12">
        <f t="shared" si="80"/>
        <v>2.2078320438976177E-2</v>
      </c>
      <c r="N422" s="3"/>
      <c r="O422" s="3"/>
      <c r="P422" s="3"/>
      <c r="Q422" s="3"/>
      <c r="R422" s="3"/>
      <c r="T422">
        <v>1325</v>
      </c>
      <c r="U422" s="30">
        <v>1325</v>
      </c>
      <c r="V422">
        <f t="shared" si="77"/>
        <v>1325000</v>
      </c>
      <c r="W422">
        <v>2003</v>
      </c>
      <c r="X422" s="16">
        <v>1803</v>
      </c>
      <c r="Z422" s="16">
        <v>1803</v>
      </c>
      <c r="AA422" s="16">
        <v>1803</v>
      </c>
    </row>
    <row r="423" spans="2:27">
      <c r="B423" t="s">
        <v>256</v>
      </c>
      <c r="C423">
        <v>1951</v>
      </c>
      <c r="D423" s="1">
        <v>42600</v>
      </c>
      <c r="E423" s="12">
        <f t="shared" ref="E423:E483" si="82">(D423-D422)/(D422)</f>
        <v>7.6491547267076035E-2</v>
      </c>
      <c r="F423" s="1">
        <v>41752</v>
      </c>
      <c r="G423" s="11">
        <f t="shared" ref="G423:G480" si="83">(F423-F422)/(F422)</f>
        <v>8.0202835558315227E-2</v>
      </c>
      <c r="H423">
        <v>169759</v>
      </c>
      <c r="I423" s="12">
        <f t="shared" si="78"/>
        <v>0.24594866840638788</v>
      </c>
      <c r="J423" s="12">
        <f t="shared" si="79"/>
        <v>0.25094398529680312</v>
      </c>
      <c r="K423" s="1">
        <v>154634</v>
      </c>
      <c r="L423">
        <v>3854</v>
      </c>
      <c r="M423" s="12">
        <f t="shared" si="80"/>
        <v>2.4923367435363504E-2</v>
      </c>
      <c r="N423">
        <v>1215</v>
      </c>
      <c r="O423">
        <v>2361</v>
      </c>
      <c r="P423" s="12">
        <f>(O423/K423)</f>
        <v>1.5268310979474113E-2</v>
      </c>
      <c r="Q423" s="12">
        <f>(O423/L423)</f>
        <v>0.61261027503892063</v>
      </c>
      <c r="R423" s="2">
        <v>308</v>
      </c>
      <c r="S423" s="2">
        <v>280</v>
      </c>
      <c r="T423">
        <v>1326</v>
      </c>
      <c r="U423" s="30">
        <v>1326</v>
      </c>
      <c r="V423">
        <f t="shared" si="77"/>
        <v>1326000</v>
      </c>
      <c r="W423">
        <v>2373</v>
      </c>
      <c r="AA423" s="1">
        <f>AA422+66</f>
        <v>1869</v>
      </c>
    </row>
    <row r="424" spans="2:27">
      <c r="B424" t="s">
        <v>256</v>
      </c>
      <c r="C424">
        <v>1952</v>
      </c>
      <c r="D424" s="1">
        <v>39533</v>
      </c>
      <c r="E424" s="12">
        <f t="shared" si="82"/>
        <v>-7.1995305164319248E-2</v>
      </c>
      <c r="F424" s="1">
        <v>38902</v>
      </c>
      <c r="G424" s="11">
        <f t="shared" si="83"/>
        <v>-6.8260203104042919E-2</v>
      </c>
      <c r="H424">
        <v>176790</v>
      </c>
      <c r="I424" s="12">
        <f t="shared" si="78"/>
        <v>0.22004638271395441</v>
      </c>
      <c r="J424" s="12">
        <f t="shared" si="79"/>
        <v>0.2236155891170315</v>
      </c>
      <c r="K424" s="1">
        <v>164117</v>
      </c>
      <c r="L424">
        <v>3926</v>
      </c>
      <c r="M424" s="12">
        <f t="shared" si="80"/>
        <v>2.3921958115247048E-2</v>
      </c>
      <c r="N424">
        <v>1263</v>
      </c>
      <c r="O424">
        <v>2414</v>
      </c>
      <c r="P424" s="12">
        <f t="shared" ref="P424:P487" si="84">(O424/K424)</f>
        <v>1.4709018566023021E-2</v>
      </c>
      <c r="Q424" s="12">
        <f t="shared" ref="Q424:Q480" si="85">(O424/L424)</f>
        <v>0.61487519103413146</v>
      </c>
      <c r="R424" s="2">
        <v>325</v>
      </c>
      <c r="S424" s="2">
        <v>194</v>
      </c>
      <c r="T424">
        <v>1365</v>
      </c>
      <c r="U424" s="30">
        <v>1365</v>
      </c>
      <c r="V424">
        <f t="shared" si="77"/>
        <v>1365000</v>
      </c>
      <c r="W424">
        <v>2559</v>
      </c>
      <c r="AA424" s="1">
        <f t="shared" ref="AA424:AA431" si="86">AA423+66</f>
        <v>1935</v>
      </c>
    </row>
    <row r="425" spans="2:27">
      <c r="B425" t="s">
        <v>256</v>
      </c>
      <c r="C425">
        <v>1953</v>
      </c>
      <c r="D425" s="1">
        <v>44259</v>
      </c>
      <c r="E425" s="12">
        <f t="shared" si="82"/>
        <v>0.11954569600080946</v>
      </c>
      <c r="F425" s="1">
        <v>42378</v>
      </c>
      <c r="G425" s="11">
        <f t="shared" si="83"/>
        <v>8.9352732507326102E-2</v>
      </c>
      <c r="H425">
        <v>187329</v>
      </c>
      <c r="I425" s="12">
        <f t="shared" si="78"/>
        <v>0.22622231475105295</v>
      </c>
      <c r="J425" s="12">
        <f t="shared" si="79"/>
        <v>0.23626347228672551</v>
      </c>
      <c r="K425" s="1">
        <v>175141</v>
      </c>
      <c r="L425">
        <v>4124</v>
      </c>
      <c r="M425" s="12">
        <f t="shared" si="80"/>
        <v>2.3546742339029696E-2</v>
      </c>
      <c r="N425">
        <v>1322</v>
      </c>
      <c r="O425">
        <v>2451</v>
      </c>
      <c r="P425" s="12">
        <f t="shared" si="84"/>
        <v>1.3994438766479579E-2</v>
      </c>
      <c r="Q425" s="12">
        <f t="shared" si="85"/>
        <v>0.59432589718719686</v>
      </c>
      <c r="R425" s="2">
        <v>364</v>
      </c>
      <c r="S425" s="2">
        <v>271</v>
      </c>
      <c r="T425">
        <v>1431</v>
      </c>
      <c r="U425" s="30">
        <v>1431</v>
      </c>
      <c r="V425">
        <f t="shared" si="77"/>
        <v>1431000</v>
      </c>
      <c r="W425">
        <v>2585</v>
      </c>
      <c r="AA425" s="1">
        <f t="shared" si="86"/>
        <v>2001</v>
      </c>
    </row>
    <row r="426" spans="2:27">
      <c r="B426" t="s">
        <v>256</v>
      </c>
      <c r="C426">
        <v>1954</v>
      </c>
      <c r="D426" s="1">
        <v>49324</v>
      </c>
      <c r="E426" s="12">
        <f t="shared" si="82"/>
        <v>0.11444000090377099</v>
      </c>
      <c r="F426" s="1">
        <v>47344</v>
      </c>
      <c r="G426" s="11">
        <f t="shared" si="83"/>
        <v>0.11718344423993582</v>
      </c>
      <c r="H426">
        <v>197549</v>
      </c>
      <c r="I426" s="12">
        <f t="shared" si="78"/>
        <v>0.23965699649200958</v>
      </c>
      <c r="J426" s="12">
        <f t="shared" si="79"/>
        <v>0.24967982627095051</v>
      </c>
      <c r="K426" s="1">
        <v>197890</v>
      </c>
      <c r="L426">
        <v>4328</v>
      </c>
      <c r="M426" s="12">
        <f t="shared" si="80"/>
        <v>2.1870736267623429E-2</v>
      </c>
      <c r="N426">
        <v>1509</v>
      </c>
      <c r="O426">
        <v>2457</v>
      </c>
      <c r="P426" s="12">
        <f t="shared" si="84"/>
        <v>1.2415988680580121E-2</v>
      </c>
      <c r="Q426" s="12">
        <f t="shared" si="85"/>
        <v>0.56769870609981521</v>
      </c>
      <c r="R426">
        <v>493</v>
      </c>
      <c r="S426">
        <v>220</v>
      </c>
      <c r="T426">
        <v>1493</v>
      </c>
      <c r="U426" s="30">
        <v>1493</v>
      </c>
      <c r="V426">
        <f t="shared" si="77"/>
        <v>1493000</v>
      </c>
      <c r="W426">
        <v>2637</v>
      </c>
      <c r="AA426" s="1">
        <f t="shared" si="86"/>
        <v>2067</v>
      </c>
    </row>
    <row r="427" spans="2:27">
      <c r="B427" t="s">
        <v>256</v>
      </c>
      <c r="C427">
        <v>1955</v>
      </c>
      <c r="D427" s="1">
        <v>47825</v>
      </c>
      <c r="E427" s="12">
        <f t="shared" si="82"/>
        <v>-3.0390884761981998E-2</v>
      </c>
      <c r="F427" s="1">
        <v>46894</v>
      </c>
      <c r="G427" s="11">
        <f t="shared" si="83"/>
        <v>-9.5049003041568093E-3</v>
      </c>
      <c r="H427">
        <v>219839</v>
      </c>
      <c r="I427" s="12">
        <f t="shared" si="78"/>
        <v>0.21331065006663968</v>
      </c>
      <c r="J427" s="12">
        <f t="shared" si="79"/>
        <v>0.2175455674379887</v>
      </c>
      <c r="K427" s="1">
        <v>203342</v>
      </c>
      <c r="L427">
        <v>4483</v>
      </c>
      <c r="M427" s="12">
        <f t="shared" si="80"/>
        <v>2.204660129240393E-2</v>
      </c>
      <c r="N427">
        <v>1540</v>
      </c>
      <c r="O427">
        <v>2580</v>
      </c>
      <c r="P427" s="12">
        <f t="shared" si="84"/>
        <v>1.2687983790854816E-2</v>
      </c>
      <c r="Q427" s="12">
        <f t="shared" si="85"/>
        <v>0.57550747267454827</v>
      </c>
      <c r="R427" s="2">
        <v>507</v>
      </c>
      <c r="S427" s="2">
        <v>563</v>
      </c>
      <c r="T427">
        <v>1546</v>
      </c>
      <c r="U427" s="30">
        <v>1546</v>
      </c>
      <c r="V427">
        <f t="shared" si="77"/>
        <v>1546000</v>
      </c>
      <c r="W427">
        <v>2880</v>
      </c>
      <c r="AA427" s="1">
        <f t="shared" si="86"/>
        <v>2133</v>
      </c>
    </row>
    <row r="428" spans="2:27">
      <c r="B428" t="s">
        <v>256</v>
      </c>
      <c r="C428">
        <v>1956</v>
      </c>
      <c r="D428" s="1">
        <v>52356</v>
      </c>
      <c r="E428" s="12">
        <f t="shared" si="82"/>
        <v>9.4741244119184526E-2</v>
      </c>
      <c r="F428" s="1">
        <v>51604</v>
      </c>
      <c r="G428" s="11">
        <f t="shared" si="83"/>
        <v>0.10043928860835075</v>
      </c>
      <c r="H428">
        <v>242110</v>
      </c>
      <c r="I428" s="12">
        <f t="shared" si="78"/>
        <v>0.21314278633678907</v>
      </c>
      <c r="J428" s="12">
        <f t="shared" si="79"/>
        <v>0.21624881252323325</v>
      </c>
      <c r="K428" s="1">
        <v>232052</v>
      </c>
      <c r="L428">
        <v>5659</v>
      </c>
      <c r="M428" s="12">
        <f t="shared" si="80"/>
        <v>2.4386775377932532E-2</v>
      </c>
      <c r="N428">
        <v>2320</v>
      </c>
      <c r="O428">
        <v>2937</v>
      </c>
      <c r="P428" s="12">
        <f t="shared" si="84"/>
        <v>1.2656645924189407E-2</v>
      </c>
      <c r="Q428" s="12">
        <f t="shared" si="85"/>
        <v>0.51899628909701356</v>
      </c>
      <c r="R428" s="2">
        <v>522</v>
      </c>
      <c r="S428" s="2">
        <v>310</v>
      </c>
      <c r="T428">
        <v>1625</v>
      </c>
      <c r="U428" s="30">
        <v>1625</v>
      </c>
      <c r="V428">
        <f t="shared" si="77"/>
        <v>1625000</v>
      </c>
      <c r="W428">
        <v>3179</v>
      </c>
      <c r="AA428" s="1">
        <f t="shared" si="86"/>
        <v>2199</v>
      </c>
    </row>
    <row r="429" spans="2:27">
      <c r="B429" t="s">
        <v>256</v>
      </c>
      <c r="C429">
        <v>1957</v>
      </c>
      <c r="D429" s="1">
        <v>62031</v>
      </c>
      <c r="E429" s="12">
        <f t="shared" si="82"/>
        <v>0.18479257391702958</v>
      </c>
      <c r="F429" s="1">
        <v>60957</v>
      </c>
      <c r="G429" s="11">
        <f t="shared" si="83"/>
        <v>0.18124563987287806</v>
      </c>
      <c r="H429">
        <v>268730</v>
      </c>
      <c r="I429" s="12">
        <f t="shared" si="78"/>
        <v>0.22683362482789418</v>
      </c>
      <c r="J429" s="12">
        <f t="shared" si="79"/>
        <v>0.23083020131730733</v>
      </c>
      <c r="K429" s="1">
        <v>269421</v>
      </c>
      <c r="L429">
        <v>6997</v>
      </c>
      <c r="M429" s="12">
        <f t="shared" si="80"/>
        <v>2.5970507124537433E-2</v>
      </c>
      <c r="N429">
        <v>2502</v>
      </c>
      <c r="O429" s="2">
        <v>3953</v>
      </c>
      <c r="P429" s="12">
        <f t="shared" si="84"/>
        <v>1.467220446810011E-2</v>
      </c>
      <c r="Q429" s="12">
        <f t="shared" si="85"/>
        <v>0.56495640988995288</v>
      </c>
      <c r="R429" s="2">
        <v>536</v>
      </c>
      <c r="S429" s="2">
        <v>588</v>
      </c>
      <c r="T429">
        <v>1664</v>
      </c>
      <c r="U429" s="30">
        <v>1664</v>
      </c>
      <c r="V429">
        <f t="shared" si="77"/>
        <v>1664000</v>
      </c>
      <c r="W429">
        <v>3497</v>
      </c>
      <c r="AA429" s="1">
        <f t="shared" si="86"/>
        <v>2265</v>
      </c>
    </row>
    <row r="430" spans="2:27">
      <c r="B430" t="s">
        <v>256</v>
      </c>
      <c r="C430">
        <v>1958</v>
      </c>
      <c r="D430" s="1">
        <v>84814</v>
      </c>
      <c r="E430" s="12">
        <f t="shared" si="82"/>
        <v>0.36728409988554112</v>
      </c>
      <c r="F430" s="1">
        <v>83747</v>
      </c>
      <c r="G430" s="11">
        <f t="shared" si="83"/>
        <v>0.37387010515609365</v>
      </c>
      <c r="H430">
        <v>311886</v>
      </c>
      <c r="I430" s="12">
        <f t="shared" si="78"/>
        <v>0.26851798413522887</v>
      </c>
      <c r="J430" s="12">
        <f t="shared" si="79"/>
        <v>0.27193910595538112</v>
      </c>
      <c r="K430" s="1">
        <v>310445</v>
      </c>
      <c r="L430">
        <v>7952</v>
      </c>
      <c r="M430" s="12">
        <f t="shared" si="80"/>
        <v>2.5614843208942004E-2</v>
      </c>
      <c r="N430">
        <v>2979</v>
      </c>
      <c r="O430" s="2">
        <v>4475</v>
      </c>
      <c r="P430" s="12">
        <f t="shared" si="84"/>
        <v>1.4414791670022065E-2</v>
      </c>
      <c r="Q430" s="12">
        <f t="shared" si="85"/>
        <v>0.56275150905432592</v>
      </c>
      <c r="R430" s="2">
        <v>539</v>
      </c>
      <c r="S430" s="2">
        <v>385</v>
      </c>
      <c r="T430">
        <v>1667</v>
      </c>
      <c r="U430" s="30">
        <v>1667</v>
      </c>
      <c r="V430">
        <f t="shared" si="77"/>
        <v>1667000</v>
      </c>
      <c r="W430">
        <v>3578</v>
      </c>
      <c r="AA430" s="1">
        <f t="shared" si="86"/>
        <v>2331</v>
      </c>
    </row>
    <row r="431" spans="2:27">
      <c r="B431" t="s">
        <v>256</v>
      </c>
      <c r="C431">
        <v>1959</v>
      </c>
      <c r="D431" s="1">
        <v>89598</v>
      </c>
      <c r="E431" s="12">
        <f t="shared" si="82"/>
        <v>5.6405782064281838E-2</v>
      </c>
      <c r="F431" s="1">
        <v>88690</v>
      </c>
      <c r="G431" s="11">
        <f t="shared" si="83"/>
        <v>5.9023009779454787E-2</v>
      </c>
      <c r="H431">
        <v>339115</v>
      </c>
      <c r="I431" s="12">
        <f t="shared" si="78"/>
        <v>0.26153369800805037</v>
      </c>
      <c r="J431" s="12">
        <f t="shared" si="79"/>
        <v>0.26421125576869203</v>
      </c>
      <c r="K431" s="1">
        <v>329326</v>
      </c>
      <c r="L431">
        <v>8519</v>
      </c>
      <c r="M431" s="12">
        <f t="shared" si="80"/>
        <v>2.5867984914643847E-2</v>
      </c>
      <c r="N431">
        <v>3267</v>
      </c>
      <c r="O431">
        <v>4767</v>
      </c>
      <c r="P431" s="12">
        <f t="shared" si="84"/>
        <v>1.4475018674504897E-2</v>
      </c>
      <c r="Q431" s="12">
        <f t="shared" si="85"/>
        <v>0.55957271980279377</v>
      </c>
      <c r="R431">
        <v>624</v>
      </c>
      <c r="S431">
        <v>646</v>
      </c>
      <c r="T431">
        <v>1710</v>
      </c>
      <c r="U431" s="30">
        <v>1710</v>
      </c>
      <c r="V431">
        <f t="shared" si="77"/>
        <v>1710000</v>
      </c>
      <c r="W431">
        <v>3848</v>
      </c>
      <c r="AA431" s="1">
        <f t="shared" si="86"/>
        <v>2397</v>
      </c>
    </row>
    <row r="432" spans="2:27">
      <c r="B432" t="s">
        <v>256</v>
      </c>
      <c r="C432">
        <v>1960</v>
      </c>
      <c r="D432" s="1">
        <v>89446</v>
      </c>
      <c r="E432" s="12">
        <f t="shared" si="82"/>
        <v>-1.6964664389830129E-3</v>
      </c>
      <c r="F432" s="1">
        <v>88949</v>
      </c>
      <c r="G432" s="11">
        <f t="shared" si="83"/>
        <v>2.9202841357537489E-3</v>
      </c>
      <c r="H432">
        <v>358008</v>
      </c>
      <c r="I432" s="12">
        <f t="shared" si="78"/>
        <v>0.24845534178007195</v>
      </c>
      <c r="J432" s="12">
        <f t="shared" si="79"/>
        <v>0.24984357891443768</v>
      </c>
      <c r="K432" s="1">
        <v>332201</v>
      </c>
      <c r="L432">
        <v>9778</v>
      </c>
      <c r="M432" s="12">
        <f t="shared" si="80"/>
        <v>2.9433987254704232E-2</v>
      </c>
      <c r="N432">
        <v>4069</v>
      </c>
      <c r="O432">
        <v>5709</v>
      </c>
      <c r="P432" s="12">
        <f t="shared" si="84"/>
        <v>1.7185378731551078E-2</v>
      </c>
      <c r="Q432" s="12">
        <f t="shared" si="85"/>
        <v>0.58386173041521783</v>
      </c>
      <c r="R432">
        <v>784</v>
      </c>
      <c r="S432">
        <v>431</v>
      </c>
      <c r="T432">
        <v>1769</v>
      </c>
      <c r="U432" s="30">
        <v>1769</v>
      </c>
      <c r="V432">
        <f t="shared" si="77"/>
        <v>1769000</v>
      </c>
      <c r="W432">
        <v>4124</v>
      </c>
      <c r="X432" s="16">
        <v>2469</v>
      </c>
      <c r="Z432" s="16">
        <v>2469</v>
      </c>
      <c r="AA432" s="16">
        <v>2469</v>
      </c>
    </row>
    <row r="433" spans="1:27">
      <c r="B433" t="s">
        <v>256</v>
      </c>
      <c r="C433">
        <v>1961</v>
      </c>
      <c r="D433" s="1">
        <v>92281</v>
      </c>
      <c r="E433" s="12">
        <f t="shared" si="82"/>
        <v>3.1695100954766006E-2</v>
      </c>
      <c r="F433" s="1">
        <v>91089</v>
      </c>
      <c r="G433" s="11">
        <f t="shared" si="83"/>
        <v>2.4058730283645684E-2</v>
      </c>
      <c r="H433">
        <v>395809</v>
      </c>
      <c r="I433" s="12">
        <f t="shared" si="78"/>
        <v>0.23013372611537383</v>
      </c>
      <c r="J433" s="12">
        <f t="shared" si="79"/>
        <v>0.23314527966771853</v>
      </c>
      <c r="K433" s="1">
        <v>369394</v>
      </c>
      <c r="L433">
        <v>10461</v>
      </c>
      <c r="M433" s="12">
        <f t="shared" si="80"/>
        <v>2.8319355484929372E-2</v>
      </c>
      <c r="N433">
        <v>4233</v>
      </c>
      <c r="O433">
        <v>6228</v>
      </c>
      <c r="P433" s="12">
        <f t="shared" si="84"/>
        <v>1.6860046454463255E-2</v>
      </c>
      <c r="Q433" s="12">
        <f t="shared" si="85"/>
        <v>0.59535417264123891</v>
      </c>
      <c r="R433">
        <v>820</v>
      </c>
      <c r="S433">
        <v>917</v>
      </c>
      <c r="T433">
        <v>1844</v>
      </c>
      <c r="U433" s="30">
        <v>1844</v>
      </c>
      <c r="V433">
        <f t="shared" si="77"/>
        <v>1844000</v>
      </c>
      <c r="W433">
        <v>4441</v>
      </c>
      <c r="AA433" s="1">
        <f>AA432+46</f>
        <v>2515</v>
      </c>
    </row>
    <row r="434" spans="1:27">
      <c r="B434" t="s">
        <v>256</v>
      </c>
      <c r="C434">
        <v>1962</v>
      </c>
      <c r="D434" s="1">
        <v>103242</v>
      </c>
      <c r="E434" s="12">
        <f t="shared" si="82"/>
        <v>0.11877851345347364</v>
      </c>
      <c r="F434" s="1">
        <v>100639</v>
      </c>
      <c r="G434" s="11">
        <f t="shared" si="83"/>
        <v>0.10484251665953079</v>
      </c>
      <c r="H434">
        <v>435411</v>
      </c>
      <c r="I434" s="12">
        <f t="shared" si="78"/>
        <v>0.23113563965999939</v>
      </c>
      <c r="J434" s="12">
        <f t="shared" si="79"/>
        <v>0.23711389928136864</v>
      </c>
      <c r="K434" s="1">
        <v>396152</v>
      </c>
      <c r="L434">
        <v>11153</v>
      </c>
      <c r="M434" s="12">
        <f t="shared" si="80"/>
        <v>2.8153335083503303E-2</v>
      </c>
      <c r="N434">
        <v>4618</v>
      </c>
      <c r="O434">
        <v>6535</v>
      </c>
      <c r="P434" s="12">
        <f t="shared" si="84"/>
        <v>1.6496193380318665E-2</v>
      </c>
      <c r="Q434" s="12">
        <f t="shared" si="85"/>
        <v>0.58594100242087332</v>
      </c>
      <c r="R434">
        <v>854</v>
      </c>
      <c r="S434">
        <v>565</v>
      </c>
      <c r="T434">
        <v>1899</v>
      </c>
      <c r="U434" s="30">
        <v>1899</v>
      </c>
      <c r="V434">
        <f t="shared" si="77"/>
        <v>1899000</v>
      </c>
      <c r="W434">
        <v>4673</v>
      </c>
      <c r="AA434" s="1">
        <f t="shared" ref="AA434:AA441" si="87">AA433+46</f>
        <v>2561</v>
      </c>
    </row>
    <row r="435" spans="1:27">
      <c r="B435" t="s">
        <v>256</v>
      </c>
      <c r="C435">
        <v>1963</v>
      </c>
      <c r="D435" s="1">
        <v>115146</v>
      </c>
      <c r="E435" s="12">
        <f t="shared" si="82"/>
        <v>0.11530191201255303</v>
      </c>
      <c r="F435" s="1">
        <v>111123</v>
      </c>
      <c r="G435" s="11">
        <f t="shared" si="83"/>
        <v>0.10417432605649897</v>
      </c>
      <c r="H435">
        <v>456157</v>
      </c>
      <c r="I435" s="12">
        <f t="shared" si="78"/>
        <v>0.24360691603987222</v>
      </c>
      <c r="J435" s="12">
        <f t="shared" si="79"/>
        <v>0.25242624798041025</v>
      </c>
      <c r="K435" s="1">
        <v>453899</v>
      </c>
      <c r="L435">
        <v>11918</v>
      </c>
      <c r="M435" s="12">
        <f t="shared" si="80"/>
        <v>2.6256942623799569E-2</v>
      </c>
      <c r="N435">
        <v>4993</v>
      </c>
      <c r="O435">
        <v>6925</v>
      </c>
      <c r="P435" s="12">
        <f t="shared" si="84"/>
        <v>1.5256698076003692E-2</v>
      </c>
      <c r="Q435" s="12">
        <f t="shared" si="85"/>
        <v>0.58105386809867432</v>
      </c>
      <c r="R435">
        <v>964</v>
      </c>
      <c r="S435">
        <v>825</v>
      </c>
      <c r="T435">
        <v>1936</v>
      </c>
      <c r="U435" s="30">
        <v>1936</v>
      </c>
      <c r="V435">
        <f t="shared" si="77"/>
        <v>1936000</v>
      </c>
      <c r="W435">
        <v>4894</v>
      </c>
      <c r="AA435" s="1">
        <f t="shared" si="87"/>
        <v>2607</v>
      </c>
    </row>
    <row r="436" spans="1:27">
      <c r="B436" t="s">
        <v>256</v>
      </c>
      <c r="C436">
        <v>1964</v>
      </c>
      <c r="D436" s="1">
        <v>123080</v>
      </c>
      <c r="E436" s="12">
        <f t="shared" si="82"/>
        <v>6.8903826446424538E-2</v>
      </c>
      <c r="F436" s="1">
        <v>120793</v>
      </c>
      <c r="G436" s="11">
        <f t="shared" si="83"/>
        <v>8.7020688786299871E-2</v>
      </c>
      <c r="H436">
        <v>484456</v>
      </c>
      <c r="I436" s="12">
        <f t="shared" si="78"/>
        <v>0.24933740112621167</v>
      </c>
      <c r="J436" s="12">
        <f t="shared" si="79"/>
        <v>0.25405816008058524</v>
      </c>
      <c r="K436" s="1">
        <v>482051</v>
      </c>
      <c r="L436">
        <v>12411</v>
      </c>
      <c r="M436" s="12">
        <f t="shared" si="80"/>
        <v>2.5746238468543785E-2</v>
      </c>
      <c r="N436">
        <v>4951</v>
      </c>
      <c r="O436">
        <v>7460</v>
      </c>
      <c r="P436" s="12">
        <f t="shared" si="84"/>
        <v>1.5475540969731418E-2</v>
      </c>
      <c r="Q436" s="12">
        <f t="shared" si="85"/>
        <v>0.60107968737410367</v>
      </c>
      <c r="R436">
        <v>969</v>
      </c>
      <c r="S436">
        <v>653</v>
      </c>
      <c r="T436">
        <v>1970</v>
      </c>
      <c r="U436" s="30">
        <v>1970</v>
      </c>
      <c r="V436">
        <f t="shared" si="77"/>
        <v>1970000</v>
      </c>
      <c r="W436">
        <v>5178</v>
      </c>
      <c r="AA436" s="1">
        <f t="shared" si="87"/>
        <v>2653</v>
      </c>
    </row>
    <row r="437" spans="1:27">
      <c r="B437" t="s">
        <v>256</v>
      </c>
      <c r="C437">
        <v>1965</v>
      </c>
      <c r="D437" s="1">
        <v>147157</v>
      </c>
      <c r="E437" s="12">
        <f t="shared" si="82"/>
        <v>0.19562073448163797</v>
      </c>
      <c r="F437" s="1">
        <v>146467</v>
      </c>
      <c r="G437" s="11">
        <f t="shared" si="83"/>
        <v>0.21254542895697598</v>
      </c>
      <c r="H437">
        <v>542964</v>
      </c>
      <c r="I437" s="12">
        <f t="shared" si="78"/>
        <v>0.26975453252886011</v>
      </c>
      <c r="J437" s="12">
        <f t="shared" si="79"/>
        <v>0.27102533501300269</v>
      </c>
      <c r="K437" s="1">
        <v>523849</v>
      </c>
      <c r="L437">
        <v>12697</v>
      </c>
      <c r="M437" s="12">
        <f t="shared" si="80"/>
        <v>2.4237900616399001E-2</v>
      </c>
      <c r="N437">
        <v>5115</v>
      </c>
      <c r="O437">
        <v>7582</v>
      </c>
      <c r="P437" s="12">
        <f t="shared" si="84"/>
        <v>1.4473636486850218E-2</v>
      </c>
      <c r="Q437" s="12">
        <f t="shared" si="85"/>
        <v>0.59714893281877612</v>
      </c>
      <c r="R437">
        <v>1137</v>
      </c>
      <c r="S437">
        <v>1060</v>
      </c>
      <c r="T437">
        <v>1985</v>
      </c>
      <c r="U437" s="30">
        <v>1985</v>
      </c>
      <c r="V437">
        <f t="shared" si="77"/>
        <v>1985000</v>
      </c>
      <c r="W437">
        <v>5532</v>
      </c>
      <c r="AA437" s="1">
        <f t="shared" si="87"/>
        <v>2699</v>
      </c>
    </row>
    <row r="438" spans="1:27">
      <c r="B438" t="s">
        <v>256</v>
      </c>
      <c r="C438">
        <v>1966</v>
      </c>
      <c r="D438" s="1">
        <v>179143</v>
      </c>
      <c r="E438" s="12">
        <f t="shared" si="82"/>
        <v>0.21735969067050837</v>
      </c>
      <c r="F438" s="1">
        <v>178132</v>
      </c>
      <c r="G438" s="11">
        <f t="shared" si="83"/>
        <v>0.21619204325889108</v>
      </c>
      <c r="H438">
        <v>645858</v>
      </c>
      <c r="I438" s="12">
        <f t="shared" si="78"/>
        <v>0.27580675628388901</v>
      </c>
      <c r="J438" s="12">
        <f t="shared" si="79"/>
        <v>0.27737211585209132</v>
      </c>
      <c r="K438" s="1">
        <v>589421</v>
      </c>
      <c r="L438">
        <v>14001</v>
      </c>
      <c r="M438" s="12">
        <f t="shared" si="80"/>
        <v>2.3753819426182644E-2</v>
      </c>
      <c r="N438">
        <v>5957</v>
      </c>
      <c r="O438">
        <v>8044</v>
      </c>
      <c r="P438" s="12">
        <f t="shared" si="84"/>
        <v>1.3647291155218426E-2</v>
      </c>
      <c r="Q438" s="12">
        <f t="shared" si="85"/>
        <v>0.57453039068637957</v>
      </c>
      <c r="R438">
        <v>1404</v>
      </c>
      <c r="S438">
        <v>654</v>
      </c>
      <c r="T438">
        <v>2007</v>
      </c>
      <c r="U438" s="30">
        <v>2007</v>
      </c>
      <c r="V438">
        <f t="shared" si="77"/>
        <v>2007000</v>
      </c>
      <c r="W438">
        <v>5951</v>
      </c>
      <c r="AA438" s="1">
        <f t="shared" si="87"/>
        <v>2745</v>
      </c>
    </row>
    <row r="439" spans="1:27">
      <c r="A439">
        <v>6</v>
      </c>
      <c r="B439" t="s">
        <v>256</v>
      </c>
      <c r="C439">
        <v>1967</v>
      </c>
      <c r="D439" s="1">
        <v>182229</v>
      </c>
      <c r="E439" s="12">
        <f t="shared" si="82"/>
        <v>1.7226461541896696E-2</v>
      </c>
      <c r="F439" s="1">
        <v>180906</v>
      </c>
      <c r="G439" s="11">
        <f t="shared" si="83"/>
        <v>1.5572721352704736E-2</v>
      </c>
      <c r="H439">
        <v>679206</v>
      </c>
      <c r="I439" s="12">
        <f t="shared" si="78"/>
        <v>0.26634923719755127</v>
      </c>
      <c r="J439" s="12">
        <f t="shared" si="79"/>
        <v>0.26829709984894129</v>
      </c>
      <c r="K439" s="1">
        <v>642508</v>
      </c>
      <c r="L439">
        <v>15819</v>
      </c>
      <c r="M439" s="12">
        <f t="shared" si="80"/>
        <v>2.4620705111842965E-2</v>
      </c>
      <c r="N439">
        <v>6102</v>
      </c>
      <c r="O439">
        <v>9717</v>
      </c>
      <c r="P439" s="12">
        <f t="shared" si="84"/>
        <v>1.5123547099802648E-2</v>
      </c>
      <c r="Q439" s="12">
        <f t="shared" si="85"/>
        <v>0.61426133131044947</v>
      </c>
      <c r="R439">
        <v>1434</v>
      </c>
      <c r="S439">
        <v>1031</v>
      </c>
      <c r="T439">
        <v>2053</v>
      </c>
      <c r="U439" s="30">
        <v>2053</v>
      </c>
      <c r="V439">
        <f t="shared" si="77"/>
        <v>2053000</v>
      </c>
      <c r="W439">
        <v>6418</v>
      </c>
      <c r="AA439" s="1">
        <f t="shared" si="87"/>
        <v>2791</v>
      </c>
    </row>
    <row r="440" spans="1:27">
      <c r="A440">
        <v>6</v>
      </c>
      <c r="B440" t="s">
        <v>256</v>
      </c>
      <c r="C440">
        <v>1968</v>
      </c>
      <c r="D440" s="1">
        <v>199275</v>
      </c>
      <c r="E440" s="12">
        <f t="shared" si="82"/>
        <v>9.3541642658413318E-2</v>
      </c>
      <c r="F440" s="1">
        <v>198236</v>
      </c>
      <c r="G440" s="11">
        <f t="shared" si="83"/>
        <v>9.5795606558102001E-2</v>
      </c>
      <c r="H440">
        <v>727156</v>
      </c>
      <c r="I440" s="12">
        <f t="shared" si="78"/>
        <v>0.27261825522996441</v>
      </c>
      <c r="J440" s="12">
        <f t="shared" si="79"/>
        <v>0.27404710956108458</v>
      </c>
      <c r="K440" s="1">
        <v>698014</v>
      </c>
      <c r="L440">
        <v>19031</v>
      </c>
      <c r="M440" s="12">
        <f t="shared" si="80"/>
        <v>2.7264496127584834E-2</v>
      </c>
      <c r="N440">
        <v>7140</v>
      </c>
      <c r="O440">
        <v>11891</v>
      </c>
      <c r="P440" s="12">
        <f t="shared" si="84"/>
        <v>1.7035474933167531E-2</v>
      </c>
      <c r="Q440" s="12">
        <f t="shared" si="85"/>
        <v>0.62482265776890333</v>
      </c>
      <c r="R440">
        <v>1654</v>
      </c>
      <c r="S440">
        <v>881</v>
      </c>
      <c r="T440">
        <v>2120</v>
      </c>
      <c r="U440" s="30">
        <v>2120</v>
      </c>
      <c r="V440">
        <f t="shared" si="77"/>
        <v>2120000</v>
      </c>
      <c r="W440">
        <v>7132</v>
      </c>
      <c r="AA440" s="1">
        <f t="shared" si="87"/>
        <v>2837</v>
      </c>
    </row>
    <row r="441" spans="1:27">
      <c r="A441">
        <v>6</v>
      </c>
      <c r="B441" t="s">
        <v>256</v>
      </c>
      <c r="C441">
        <v>1969</v>
      </c>
      <c r="D441" s="1">
        <v>225433</v>
      </c>
      <c r="E441" s="12">
        <f t="shared" si="82"/>
        <v>0.1312658386651612</v>
      </c>
      <c r="F441" s="1">
        <v>222779</v>
      </c>
      <c r="G441" s="11">
        <f t="shared" si="83"/>
        <v>0.12380697754191973</v>
      </c>
      <c r="H441">
        <v>827827</v>
      </c>
      <c r="I441" s="12">
        <f t="shared" si="78"/>
        <v>0.26911299099932717</v>
      </c>
      <c r="J441" s="12">
        <f t="shared" si="79"/>
        <v>0.27231897485827355</v>
      </c>
      <c r="K441" s="1">
        <v>757464</v>
      </c>
      <c r="L441">
        <v>20554</v>
      </c>
      <c r="M441" s="12">
        <f t="shared" si="80"/>
        <v>2.7135282996947709E-2</v>
      </c>
      <c r="N441">
        <v>7933</v>
      </c>
      <c r="O441">
        <v>12621</v>
      </c>
      <c r="P441" s="12">
        <f t="shared" si="84"/>
        <v>1.6662178004499224E-2</v>
      </c>
      <c r="Q441" s="12">
        <f t="shared" si="85"/>
        <v>0.61404106256689694</v>
      </c>
      <c r="R441">
        <v>1964</v>
      </c>
      <c r="S441">
        <v>1917</v>
      </c>
      <c r="T441">
        <v>2166</v>
      </c>
      <c r="U441" s="30">
        <v>2166</v>
      </c>
      <c r="V441">
        <f t="shared" si="77"/>
        <v>2166000</v>
      </c>
      <c r="W441">
        <v>7985</v>
      </c>
      <c r="AA441" s="1">
        <f t="shared" si="87"/>
        <v>2883</v>
      </c>
    </row>
    <row r="442" spans="1:27">
      <c r="A442">
        <v>6</v>
      </c>
      <c r="B442" t="s">
        <v>256</v>
      </c>
      <c r="C442">
        <v>1970</v>
      </c>
      <c r="D442" s="1">
        <v>247724</v>
      </c>
      <c r="E442" s="12">
        <f t="shared" si="82"/>
        <v>9.8880820465504157E-2</v>
      </c>
      <c r="F442" s="1">
        <v>244505</v>
      </c>
      <c r="G442" s="11">
        <f t="shared" si="83"/>
        <v>9.7522656982929265E-2</v>
      </c>
      <c r="H442">
        <v>956014</v>
      </c>
      <c r="I442" s="12">
        <f t="shared" si="78"/>
        <v>0.2557546228402513</v>
      </c>
      <c r="J442" s="12">
        <f t="shared" si="79"/>
        <v>0.25912172834289038</v>
      </c>
      <c r="K442" s="1">
        <v>885423</v>
      </c>
      <c r="L442">
        <v>21018</v>
      </c>
      <c r="M442" s="12">
        <f t="shared" si="80"/>
        <v>2.3737806675453426E-2</v>
      </c>
      <c r="N442">
        <v>8772</v>
      </c>
      <c r="O442">
        <v>12246</v>
      </c>
      <c r="P442" s="12">
        <f t="shared" si="84"/>
        <v>1.3830677540565358E-2</v>
      </c>
      <c r="Q442" s="12">
        <f t="shared" si="85"/>
        <v>0.58264344847273764</v>
      </c>
      <c r="R442">
        <v>7522</v>
      </c>
      <c r="S442">
        <v>1386</v>
      </c>
      <c r="T442">
        <v>2210</v>
      </c>
      <c r="U442" s="30">
        <v>2209.596</v>
      </c>
      <c r="V442">
        <f t="shared" si="77"/>
        <v>2209596</v>
      </c>
      <c r="W442">
        <v>8985</v>
      </c>
      <c r="X442" s="16">
        <v>2002</v>
      </c>
      <c r="Z442" s="16">
        <v>2002</v>
      </c>
      <c r="AA442" s="16">
        <v>2002</v>
      </c>
    </row>
    <row r="443" spans="1:27">
      <c r="A443">
        <v>6</v>
      </c>
      <c r="B443" t="s">
        <v>256</v>
      </c>
      <c r="C443">
        <v>1971</v>
      </c>
      <c r="D443" s="1">
        <v>300772</v>
      </c>
      <c r="E443" s="12">
        <f t="shared" si="82"/>
        <v>0.21414154462224089</v>
      </c>
      <c r="F443" s="1">
        <v>297423</v>
      </c>
      <c r="G443" s="11">
        <f t="shared" si="83"/>
        <v>0.21642911187910269</v>
      </c>
      <c r="H443">
        <v>1104058</v>
      </c>
      <c r="I443" s="12">
        <f t="shared" si="78"/>
        <v>0.26939073853004097</v>
      </c>
      <c r="J443" s="12">
        <f t="shared" si="79"/>
        <v>0.27242409366174603</v>
      </c>
      <c r="K443" s="1">
        <v>1056925</v>
      </c>
      <c r="L443">
        <v>27404</v>
      </c>
      <c r="M443" s="12">
        <f t="shared" si="80"/>
        <v>2.5928045982449084E-2</v>
      </c>
      <c r="N443">
        <v>10441</v>
      </c>
      <c r="O443">
        <v>16963</v>
      </c>
      <c r="P443" s="12">
        <f t="shared" si="84"/>
        <v>1.604938855642548E-2</v>
      </c>
      <c r="Q443" s="12">
        <f t="shared" si="85"/>
        <v>0.61899722668223622</v>
      </c>
      <c r="R443">
        <v>10296</v>
      </c>
      <c r="S443">
        <v>1943</v>
      </c>
      <c r="T443">
        <v>2304</v>
      </c>
      <c r="U443" s="30">
        <v>2303.5239999999999</v>
      </c>
      <c r="V443">
        <f t="shared" si="77"/>
        <v>2303524</v>
      </c>
      <c r="W443">
        <v>10133</v>
      </c>
      <c r="AA443" s="1">
        <f>AA442+45</f>
        <v>2047</v>
      </c>
    </row>
    <row r="444" spans="1:27">
      <c r="A444">
        <v>6</v>
      </c>
      <c r="B444" t="s">
        <v>256</v>
      </c>
      <c r="C444">
        <v>1972</v>
      </c>
      <c r="D444" s="1">
        <v>358132</v>
      </c>
      <c r="E444" s="12">
        <f t="shared" si="82"/>
        <v>0.19070924155174018</v>
      </c>
      <c r="F444" s="1">
        <v>356893</v>
      </c>
      <c r="G444" s="11">
        <f t="shared" si="83"/>
        <v>0.19995091166453166</v>
      </c>
      <c r="H444">
        <v>1294652</v>
      </c>
      <c r="I444" s="12">
        <f t="shared" si="78"/>
        <v>0.27566712908179186</v>
      </c>
      <c r="J444" s="12">
        <f t="shared" si="79"/>
        <v>0.27662414301294863</v>
      </c>
      <c r="K444" s="1">
        <v>1193122</v>
      </c>
      <c r="L444">
        <v>28108</v>
      </c>
      <c r="M444" s="12">
        <f t="shared" si="80"/>
        <v>2.3558362011596466E-2</v>
      </c>
      <c r="N444">
        <v>11005</v>
      </c>
      <c r="O444">
        <v>17103</v>
      </c>
      <c r="P444" s="12">
        <f t="shared" si="84"/>
        <v>1.4334661501506132E-2</v>
      </c>
      <c r="Q444" s="12">
        <f t="shared" si="85"/>
        <v>0.60847445567098335</v>
      </c>
      <c r="R444">
        <v>12799</v>
      </c>
      <c r="S444">
        <v>2249</v>
      </c>
      <c r="T444">
        <v>2405</v>
      </c>
      <c r="U444" s="30">
        <v>2404.6190000000001</v>
      </c>
      <c r="V444">
        <f t="shared" si="77"/>
        <v>2404619</v>
      </c>
      <c r="W444">
        <v>11481</v>
      </c>
      <c r="AA444" s="1">
        <f t="shared" ref="AA444:AA448" si="88">AA443+45</f>
        <v>2092</v>
      </c>
    </row>
    <row r="445" spans="1:27">
      <c r="A445">
        <v>6</v>
      </c>
      <c r="B445" t="s">
        <v>256</v>
      </c>
      <c r="C445">
        <v>1973</v>
      </c>
      <c r="D445" s="1">
        <v>413110</v>
      </c>
      <c r="E445" s="12">
        <f t="shared" si="82"/>
        <v>0.15351322975885986</v>
      </c>
      <c r="F445" s="1">
        <v>411878</v>
      </c>
      <c r="G445" s="11">
        <f t="shared" si="83"/>
        <v>0.15406578442278218</v>
      </c>
      <c r="H445">
        <v>1450892</v>
      </c>
      <c r="I445" s="12">
        <f t="shared" si="78"/>
        <v>0.28387915847630285</v>
      </c>
      <c r="J445" s="12">
        <f t="shared" si="79"/>
        <v>0.2847282912856367</v>
      </c>
      <c r="K445" s="1">
        <v>1229856</v>
      </c>
      <c r="L445">
        <v>33061</v>
      </c>
      <c r="M445" s="12">
        <f t="shared" si="80"/>
        <v>2.6882008950641377E-2</v>
      </c>
      <c r="N445">
        <v>14245</v>
      </c>
      <c r="O445">
        <v>18816</v>
      </c>
      <c r="P445" s="12">
        <f t="shared" si="84"/>
        <v>1.52993521192725E-2</v>
      </c>
      <c r="Q445" s="12">
        <f t="shared" si="85"/>
        <v>0.56912979038746558</v>
      </c>
      <c r="R445">
        <v>14118</v>
      </c>
      <c r="S445">
        <v>2647</v>
      </c>
      <c r="T445">
        <v>2496</v>
      </c>
      <c r="U445" s="30">
        <v>2495.8679999999999</v>
      </c>
      <c r="V445">
        <f t="shared" si="77"/>
        <v>2495868</v>
      </c>
      <c r="W445">
        <v>13186</v>
      </c>
      <c r="AA445" s="1">
        <f t="shared" si="88"/>
        <v>2137</v>
      </c>
    </row>
    <row r="446" spans="1:27">
      <c r="A446">
        <v>6</v>
      </c>
      <c r="B446" t="s">
        <v>256</v>
      </c>
      <c r="C446">
        <v>1974</v>
      </c>
      <c r="D446" s="1">
        <v>409229</v>
      </c>
      <c r="E446" s="12">
        <f t="shared" si="82"/>
        <v>-9.3945922393551349E-3</v>
      </c>
      <c r="F446" s="1">
        <v>407697</v>
      </c>
      <c r="G446" s="11">
        <f t="shared" si="83"/>
        <v>-1.0151064150063853E-2</v>
      </c>
      <c r="H446">
        <v>1641788</v>
      </c>
      <c r="I446" s="12">
        <f t="shared" si="78"/>
        <v>0.24832499689363061</v>
      </c>
      <c r="J446" s="12">
        <f t="shared" si="79"/>
        <v>0.24925812589688803</v>
      </c>
      <c r="K446" s="1">
        <v>1409801</v>
      </c>
      <c r="L446">
        <v>41095</v>
      </c>
      <c r="M446" s="12">
        <f t="shared" si="80"/>
        <v>2.9149504078944476E-2</v>
      </c>
      <c r="N446">
        <v>15401</v>
      </c>
      <c r="O446">
        <v>25694</v>
      </c>
      <c r="P446" s="12">
        <f t="shared" si="84"/>
        <v>1.8225267254030886E-2</v>
      </c>
      <c r="Q446" s="12">
        <f t="shared" si="85"/>
        <v>0.62523421340795715</v>
      </c>
      <c r="R446">
        <v>16303</v>
      </c>
      <c r="S446">
        <v>2993</v>
      </c>
      <c r="T446">
        <v>2541</v>
      </c>
      <c r="U446" s="30">
        <v>2541.4059999999999</v>
      </c>
      <c r="V446">
        <f t="shared" si="77"/>
        <v>2541406</v>
      </c>
      <c r="W446">
        <v>14835</v>
      </c>
      <c r="AA446" s="1">
        <f t="shared" si="88"/>
        <v>2182</v>
      </c>
    </row>
    <row r="447" spans="1:27">
      <c r="A447">
        <v>6</v>
      </c>
      <c r="B447" t="s">
        <v>256</v>
      </c>
      <c r="C447">
        <v>1975</v>
      </c>
      <c r="D447" s="1">
        <v>476401</v>
      </c>
      <c r="E447" s="12">
        <f t="shared" si="82"/>
        <v>0.16414281490314714</v>
      </c>
      <c r="F447" s="1">
        <v>473573</v>
      </c>
      <c r="G447" s="11">
        <f t="shared" si="83"/>
        <v>0.1615807818060962</v>
      </c>
      <c r="H447">
        <v>1863502</v>
      </c>
      <c r="I447" s="12">
        <f t="shared" si="78"/>
        <v>0.25413066366443393</v>
      </c>
      <c r="J447" s="12">
        <f t="shared" si="79"/>
        <v>0.25564823649236762</v>
      </c>
      <c r="K447" s="1">
        <v>1740582</v>
      </c>
      <c r="L447">
        <v>49332</v>
      </c>
      <c r="M447" s="12">
        <f t="shared" si="80"/>
        <v>2.8342244145923606E-2</v>
      </c>
      <c r="N447">
        <v>18253</v>
      </c>
      <c r="O447">
        <v>31079</v>
      </c>
      <c r="P447" s="12">
        <f t="shared" si="84"/>
        <v>1.7855521888655634E-2</v>
      </c>
      <c r="Q447" s="12">
        <f t="shared" si="85"/>
        <v>0.62999675666909916</v>
      </c>
      <c r="R447">
        <v>17891</v>
      </c>
      <c r="S447">
        <v>4143</v>
      </c>
      <c r="T447">
        <v>2586</v>
      </c>
      <c r="U447" s="30">
        <v>2586.192</v>
      </c>
      <c r="V447">
        <f t="shared" si="77"/>
        <v>2586192</v>
      </c>
      <c r="W447">
        <v>16350</v>
      </c>
      <c r="AA447" s="1">
        <f t="shared" si="88"/>
        <v>2227</v>
      </c>
    </row>
    <row r="448" spans="1:27">
      <c r="A448">
        <v>6</v>
      </c>
      <c r="B448" t="s">
        <v>256</v>
      </c>
      <c r="C448">
        <v>1976</v>
      </c>
      <c r="D448" s="1">
        <v>582460</v>
      </c>
      <c r="E448" s="12">
        <f t="shared" si="82"/>
        <v>0.22262547727649606</v>
      </c>
      <c r="F448" s="1">
        <v>573486</v>
      </c>
      <c r="G448" s="11">
        <f t="shared" si="83"/>
        <v>0.21097697715030206</v>
      </c>
      <c r="H448">
        <v>2167903</v>
      </c>
      <c r="I448" s="12">
        <f t="shared" si="78"/>
        <v>0.26453489847101092</v>
      </c>
      <c r="J448" s="12">
        <f t="shared" si="79"/>
        <v>0.26867438257154497</v>
      </c>
      <c r="K448" s="1">
        <v>1996742</v>
      </c>
      <c r="L448">
        <v>51757</v>
      </c>
      <c r="M448" s="12">
        <f t="shared" si="80"/>
        <v>2.5920724860798241E-2</v>
      </c>
      <c r="N448">
        <v>19709</v>
      </c>
      <c r="O448">
        <v>32048</v>
      </c>
      <c r="P448" s="12">
        <f t="shared" si="84"/>
        <v>1.605014568732465E-2</v>
      </c>
      <c r="Q448" s="12">
        <f t="shared" si="85"/>
        <v>0.61920126746140614</v>
      </c>
      <c r="R448">
        <v>19961</v>
      </c>
      <c r="S448">
        <v>3445</v>
      </c>
      <c r="T448">
        <v>2632</v>
      </c>
      <c r="U448" s="30">
        <v>2632.306</v>
      </c>
      <c r="V448">
        <f t="shared" si="77"/>
        <v>2632306</v>
      </c>
      <c r="W448">
        <v>18111</v>
      </c>
      <c r="AA448" s="1">
        <f t="shared" si="88"/>
        <v>2272</v>
      </c>
    </row>
    <row r="449" spans="1:27">
      <c r="A449">
        <v>6</v>
      </c>
      <c r="B449" t="s">
        <v>256</v>
      </c>
      <c r="C449">
        <v>1977</v>
      </c>
      <c r="D449" s="1">
        <v>612671</v>
      </c>
      <c r="E449" s="12">
        <f t="shared" si="82"/>
        <v>5.1867939429317035E-2</v>
      </c>
      <c r="F449" s="1">
        <v>605992</v>
      </c>
      <c r="G449" s="11">
        <f t="shared" si="83"/>
        <v>5.6681418552501715E-2</v>
      </c>
      <c r="H449">
        <v>2394258</v>
      </c>
      <c r="I449" s="12">
        <f t="shared" si="78"/>
        <v>0.25310221371297498</v>
      </c>
      <c r="J449" s="12">
        <f t="shared" si="79"/>
        <v>0.25589180447554105</v>
      </c>
      <c r="K449" s="1">
        <v>2151503</v>
      </c>
      <c r="L449">
        <v>56560</v>
      </c>
      <c r="M449" s="12">
        <f t="shared" si="80"/>
        <v>2.628859917927142E-2</v>
      </c>
      <c r="N449">
        <v>21343</v>
      </c>
      <c r="O449">
        <v>35217</v>
      </c>
      <c r="P449" s="12">
        <f t="shared" si="84"/>
        <v>1.6368557236499322E-2</v>
      </c>
      <c r="Q449" s="12">
        <f t="shared" si="85"/>
        <v>0.6226485148514852</v>
      </c>
      <c r="R449">
        <v>24019</v>
      </c>
      <c r="S449">
        <v>4923</v>
      </c>
      <c r="T449">
        <v>2696</v>
      </c>
      <c r="U449" s="30">
        <v>2696.14</v>
      </c>
      <c r="V449">
        <f t="shared" si="77"/>
        <v>2696140</v>
      </c>
      <c r="W449">
        <v>20314</v>
      </c>
      <c r="X449" s="16">
        <v>2317</v>
      </c>
      <c r="Z449" s="16">
        <v>2317</v>
      </c>
      <c r="AA449" s="16">
        <v>2317</v>
      </c>
    </row>
    <row r="450" spans="1:27">
      <c r="A450">
        <v>6</v>
      </c>
      <c r="B450" t="s">
        <v>256</v>
      </c>
      <c r="C450">
        <v>1978</v>
      </c>
      <c r="D450" s="1">
        <v>655767</v>
      </c>
      <c r="E450" s="12">
        <f t="shared" si="82"/>
        <v>7.0341178217999553E-2</v>
      </c>
      <c r="F450" s="1">
        <v>645980</v>
      </c>
      <c r="G450" s="11">
        <f t="shared" si="83"/>
        <v>6.5987669804221841E-2</v>
      </c>
      <c r="H450">
        <v>2675106</v>
      </c>
      <c r="I450" s="12">
        <f t="shared" ref="I450:I480" si="89">(F450/H450)</f>
        <v>0.24147828160828019</v>
      </c>
      <c r="J450" s="12">
        <f t="shared" si="79"/>
        <v>0.24513682822288163</v>
      </c>
      <c r="K450" s="1">
        <v>2279059</v>
      </c>
      <c r="L450">
        <v>63750</v>
      </c>
      <c r="M450" s="12">
        <f t="shared" si="80"/>
        <v>2.7972070929273882E-2</v>
      </c>
      <c r="N450">
        <v>23411</v>
      </c>
      <c r="O450">
        <v>40339</v>
      </c>
      <c r="P450" s="12">
        <f t="shared" si="84"/>
        <v>1.7699848928878104E-2</v>
      </c>
      <c r="Q450" s="12">
        <f t="shared" si="85"/>
        <v>0.63276862745098039</v>
      </c>
      <c r="R450">
        <v>27045</v>
      </c>
      <c r="S450">
        <v>5009</v>
      </c>
      <c r="T450">
        <v>2767</v>
      </c>
      <c r="U450" s="30">
        <v>2766.748</v>
      </c>
      <c r="V450">
        <f t="shared" si="77"/>
        <v>2766748</v>
      </c>
      <c r="W450">
        <v>23476</v>
      </c>
      <c r="X450" s="16">
        <v>2464</v>
      </c>
      <c r="Z450" s="16">
        <v>2464</v>
      </c>
      <c r="AA450" s="16">
        <v>2464</v>
      </c>
    </row>
    <row r="451" spans="1:27">
      <c r="A451">
        <v>6</v>
      </c>
      <c r="B451" t="s">
        <v>256</v>
      </c>
      <c r="C451">
        <v>1979</v>
      </c>
      <c r="D451" s="1">
        <v>675890</v>
      </c>
      <c r="E451" s="12">
        <f t="shared" si="82"/>
        <v>3.0686204093832107E-2</v>
      </c>
      <c r="F451" s="1">
        <v>666831</v>
      </c>
      <c r="G451" s="11">
        <f t="shared" si="83"/>
        <v>3.2278089104925849E-2</v>
      </c>
      <c r="H451">
        <v>3050254</v>
      </c>
      <c r="I451" s="12">
        <f t="shared" si="89"/>
        <v>0.21861490879120229</v>
      </c>
      <c r="J451" s="12">
        <f t="shared" si="79"/>
        <v>0.22158482539486876</v>
      </c>
      <c r="K451" s="1">
        <v>2517894</v>
      </c>
      <c r="L451">
        <v>79737</v>
      </c>
      <c r="M451" s="12">
        <f t="shared" si="80"/>
        <v>3.166813217712898E-2</v>
      </c>
      <c r="N451">
        <v>27537</v>
      </c>
      <c r="O451">
        <v>52200</v>
      </c>
      <c r="P451" s="12">
        <f t="shared" si="84"/>
        <v>2.0731611418113711E-2</v>
      </c>
      <c r="Q451" s="12">
        <f t="shared" si="85"/>
        <v>0.65465216900560597</v>
      </c>
      <c r="R451">
        <v>26942</v>
      </c>
      <c r="S451">
        <v>5790</v>
      </c>
      <c r="T451">
        <v>2849</v>
      </c>
      <c r="U451" s="30">
        <v>2849.2339999999999</v>
      </c>
      <c r="V451">
        <f t="shared" si="77"/>
        <v>2849234</v>
      </c>
      <c r="W451">
        <v>27073</v>
      </c>
      <c r="X451" s="16">
        <v>2531</v>
      </c>
      <c r="Z451" s="16">
        <v>2531</v>
      </c>
      <c r="AA451" s="16">
        <v>2531</v>
      </c>
    </row>
    <row r="452" spans="1:27">
      <c r="A452">
        <v>6</v>
      </c>
      <c r="B452" t="s">
        <v>256</v>
      </c>
      <c r="C452">
        <v>1980</v>
      </c>
      <c r="D452" s="1">
        <v>781549</v>
      </c>
      <c r="E452" s="12">
        <f t="shared" si="82"/>
        <v>0.15632573347734099</v>
      </c>
      <c r="F452" s="1">
        <v>768132</v>
      </c>
      <c r="G452" s="11">
        <f t="shared" si="83"/>
        <v>0.15191405318588969</v>
      </c>
      <c r="H452">
        <v>3365513</v>
      </c>
      <c r="I452" s="12">
        <f t="shared" si="89"/>
        <v>0.2282362302567246</v>
      </c>
      <c r="J452" s="12">
        <f t="shared" si="79"/>
        <v>0.23222284388739547</v>
      </c>
      <c r="K452" s="1">
        <v>2804770</v>
      </c>
      <c r="L452">
        <v>86877</v>
      </c>
      <c r="M452" s="12">
        <f t="shared" si="80"/>
        <v>3.0974732330993272E-2</v>
      </c>
      <c r="N452">
        <v>33206</v>
      </c>
      <c r="O452">
        <v>53671</v>
      </c>
      <c r="P452" s="12">
        <f t="shared" si="84"/>
        <v>1.9135615398054029E-2</v>
      </c>
      <c r="Q452" s="12">
        <f t="shared" si="85"/>
        <v>0.61778146114621824</v>
      </c>
      <c r="R452">
        <v>28799</v>
      </c>
      <c r="S452">
        <v>6157</v>
      </c>
      <c r="T452">
        <v>2890</v>
      </c>
      <c r="U452" s="30">
        <v>2908.8029999999999</v>
      </c>
      <c r="V452">
        <f t="shared" si="77"/>
        <v>2908803</v>
      </c>
      <c r="W452">
        <v>31165</v>
      </c>
      <c r="X452" s="16">
        <v>2616</v>
      </c>
      <c r="Y452">
        <v>2891</v>
      </c>
      <c r="Z452" s="1">
        <f>(Y452+X452)/2</f>
        <v>2753.5</v>
      </c>
      <c r="AA452" s="1">
        <v>2745</v>
      </c>
    </row>
    <row r="453" spans="1:27">
      <c r="A453">
        <v>6</v>
      </c>
      <c r="B453" t="s">
        <v>256</v>
      </c>
      <c r="C453">
        <v>1981</v>
      </c>
      <c r="D453" s="1">
        <v>854497</v>
      </c>
      <c r="E453" s="12">
        <f t="shared" si="82"/>
        <v>9.3337717788647925E-2</v>
      </c>
      <c r="F453" s="1">
        <v>843797</v>
      </c>
      <c r="G453" s="11">
        <f t="shared" si="83"/>
        <v>9.8505204834585719E-2</v>
      </c>
      <c r="H453">
        <v>3500535</v>
      </c>
      <c r="I453" s="12">
        <f t="shared" si="89"/>
        <v>0.24104801123256875</v>
      </c>
      <c r="J453" s="12">
        <f t="shared" si="79"/>
        <v>0.2441046868550093</v>
      </c>
      <c r="K453" s="1">
        <v>3311444</v>
      </c>
      <c r="L453">
        <v>109778</v>
      </c>
      <c r="M453" s="12">
        <f t="shared" si="80"/>
        <v>3.3151096621292703E-2</v>
      </c>
      <c r="N453">
        <v>36007</v>
      </c>
      <c r="O453">
        <v>73771</v>
      </c>
      <c r="P453" s="12">
        <f t="shared" si="84"/>
        <v>2.2277592494392175E-2</v>
      </c>
      <c r="Q453" s="12">
        <f t="shared" si="85"/>
        <v>0.67200167610996742</v>
      </c>
      <c r="R453">
        <v>29730</v>
      </c>
      <c r="S453">
        <v>7108</v>
      </c>
      <c r="T453">
        <v>2978</v>
      </c>
      <c r="U453" s="30">
        <v>2977.8980000000001</v>
      </c>
      <c r="V453">
        <f t="shared" si="77"/>
        <v>2977898</v>
      </c>
      <c r="W453">
        <v>35968</v>
      </c>
      <c r="X453" s="16">
        <v>2745</v>
      </c>
      <c r="Z453" s="16">
        <v>2745</v>
      </c>
      <c r="AA453" s="16">
        <v>2754</v>
      </c>
    </row>
    <row r="454" spans="1:27">
      <c r="A454">
        <v>6</v>
      </c>
      <c r="B454" t="s">
        <v>256</v>
      </c>
      <c r="C454">
        <v>1982</v>
      </c>
      <c r="D454" s="1">
        <v>835420</v>
      </c>
      <c r="E454" s="12">
        <f t="shared" si="82"/>
        <v>-2.2325414834692223E-2</v>
      </c>
      <c r="F454" s="1">
        <v>828076</v>
      </c>
      <c r="G454" s="11">
        <f t="shared" si="83"/>
        <v>-1.863125846619507E-2</v>
      </c>
      <c r="H454">
        <v>3804808</v>
      </c>
      <c r="I454" s="12">
        <f t="shared" si="89"/>
        <v>0.21763936577088777</v>
      </c>
      <c r="J454" s="12">
        <f t="shared" si="79"/>
        <v>0.21956955515232307</v>
      </c>
      <c r="K454" s="1">
        <v>3635365</v>
      </c>
      <c r="L454">
        <v>103164</v>
      </c>
      <c r="M454" s="12">
        <f t="shared" si="80"/>
        <v>2.8377893278941729E-2</v>
      </c>
      <c r="N454">
        <v>35602</v>
      </c>
      <c r="O454">
        <v>67562</v>
      </c>
      <c r="P454" s="12">
        <f t="shared" si="84"/>
        <v>1.8584653810552722E-2</v>
      </c>
      <c r="Q454" s="12">
        <f t="shared" si="85"/>
        <v>0.65489899577371946</v>
      </c>
      <c r="R454">
        <v>38850</v>
      </c>
      <c r="S454">
        <v>6867</v>
      </c>
      <c r="T454">
        <v>3062</v>
      </c>
      <c r="U454" s="30">
        <v>3061.5639999999999</v>
      </c>
      <c r="V454">
        <f t="shared" si="77"/>
        <v>3061564</v>
      </c>
      <c r="W454">
        <v>39505</v>
      </c>
      <c r="X454" s="16">
        <v>3037</v>
      </c>
      <c r="Z454" s="16">
        <v>3037</v>
      </c>
      <c r="AA454" s="16">
        <v>3037</v>
      </c>
    </row>
    <row r="455" spans="1:27">
      <c r="A455">
        <v>6</v>
      </c>
      <c r="B455" t="s">
        <v>256</v>
      </c>
      <c r="C455">
        <v>1983</v>
      </c>
      <c r="D455" s="1">
        <v>805841</v>
      </c>
      <c r="E455" s="12">
        <f t="shared" si="82"/>
        <v>-3.5406143017883224E-2</v>
      </c>
      <c r="F455" s="1">
        <v>796953</v>
      </c>
      <c r="G455" s="11">
        <f t="shared" si="83"/>
        <v>-3.7584714446500078E-2</v>
      </c>
      <c r="H455">
        <v>4202960</v>
      </c>
      <c r="I455" s="12">
        <f t="shared" si="89"/>
        <v>0.18961707939166683</v>
      </c>
      <c r="J455" s="12">
        <f t="shared" si="79"/>
        <v>0.19173177950777548</v>
      </c>
      <c r="K455" s="1">
        <v>4061778</v>
      </c>
      <c r="L455">
        <v>110583</v>
      </c>
      <c r="M455" s="12">
        <f t="shared" si="80"/>
        <v>2.7225269327865776E-2</v>
      </c>
      <c r="N455">
        <v>38500</v>
      </c>
      <c r="O455">
        <v>72083</v>
      </c>
      <c r="P455" s="12">
        <f t="shared" si="84"/>
        <v>1.7746661683627218E-2</v>
      </c>
      <c r="Q455" s="12">
        <f t="shared" si="85"/>
        <v>0.65184522033223913</v>
      </c>
      <c r="R455">
        <v>56727</v>
      </c>
      <c r="S455">
        <v>8177</v>
      </c>
      <c r="T455">
        <v>3134</v>
      </c>
      <c r="U455" s="30">
        <v>3133.63</v>
      </c>
      <c r="V455">
        <f t="shared" si="77"/>
        <v>3133630</v>
      </c>
      <c r="W455">
        <v>42423</v>
      </c>
      <c r="X455" s="16">
        <v>3242</v>
      </c>
      <c r="Z455" s="16">
        <v>3242</v>
      </c>
      <c r="AA455" s="16">
        <v>3242</v>
      </c>
    </row>
    <row r="456" spans="1:27">
      <c r="A456">
        <v>6</v>
      </c>
      <c r="B456" t="s">
        <v>256</v>
      </c>
      <c r="C456">
        <v>1984</v>
      </c>
      <c r="D456" s="1">
        <v>938132</v>
      </c>
      <c r="E456" s="12">
        <f t="shared" si="82"/>
        <v>0.16416513927685486</v>
      </c>
      <c r="F456" s="1">
        <v>927584</v>
      </c>
      <c r="G456" s="11">
        <f t="shared" si="83"/>
        <v>0.16391305384382768</v>
      </c>
      <c r="H456">
        <v>4877593</v>
      </c>
      <c r="I456" s="12">
        <f t="shared" si="89"/>
        <v>0.1901724887664879</v>
      </c>
      <c r="J456" s="12">
        <f t="shared" si="79"/>
        <v>0.19233503082360501</v>
      </c>
      <c r="K456" s="1">
        <v>4560331</v>
      </c>
      <c r="L456">
        <v>105224</v>
      </c>
      <c r="M456" s="12">
        <f t="shared" si="80"/>
        <v>2.3073763724606833E-2</v>
      </c>
      <c r="N456">
        <v>32933</v>
      </c>
      <c r="O456">
        <v>72291</v>
      </c>
      <c r="P456" s="12">
        <f t="shared" si="84"/>
        <v>1.5852138803082495E-2</v>
      </c>
      <c r="Q456" s="12">
        <f t="shared" si="85"/>
        <v>0.68702007146658561</v>
      </c>
      <c r="R456">
        <v>63940</v>
      </c>
      <c r="S456">
        <v>8711</v>
      </c>
      <c r="T456">
        <v>3170</v>
      </c>
      <c r="U456" s="30">
        <v>3169.9920000000002</v>
      </c>
      <c r="V456">
        <f t="shared" si="77"/>
        <v>3169992</v>
      </c>
      <c r="W456">
        <v>46499</v>
      </c>
      <c r="X456" s="16">
        <v>3230</v>
      </c>
      <c r="Z456" s="16">
        <v>3230</v>
      </c>
      <c r="AA456" s="16">
        <v>3230</v>
      </c>
    </row>
    <row r="457" spans="1:27">
      <c r="A457">
        <v>6</v>
      </c>
      <c r="B457" t="s">
        <v>256</v>
      </c>
      <c r="C457">
        <v>1985</v>
      </c>
      <c r="D457" s="1">
        <v>997202</v>
      </c>
      <c r="E457" s="12">
        <f t="shared" si="82"/>
        <v>6.2965552821990942E-2</v>
      </c>
      <c r="F457" s="1">
        <v>987094</v>
      </c>
      <c r="G457" s="11">
        <f t="shared" si="83"/>
        <v>6.4155914720391893E-2</v>
      </c>
      <c r="H457">
        <v>5300834</v>
      </c>
      <c r="I457" s="12">
        <f t="shared" si="89"/>
        <v>0.18621484845592223</v>
      </c>
      <c r="J457" s="12">
        <f t="shared" si="79"/>
        <v>0.18812171820509754</v>
      </c>
      <c r="K457" s="1">
        <v>4817165</v>
      </c>
      <c r="L457">
        <v>113206</v>
      </c>
      <c r="M457" s="12">
        <f t="shared" si="80"/>
        <v>2.3500544407343324E-2</v>
      </c>
      <c r="N457">
        <v>31311</v>
      </c>
      <c r="O457">
        <v>81895</v>
      </c>
      <c r="P457" s="12">
        <f t="shared" si="84"/>
        <v>1.7000663253178998E-2</v>
      </c>
      <c r="Q457" s="12">
        <f t="shared" si="85"/>
        <v>0.72341572001484022</v>
      </c>
      <c r="R457">
        <v>73349</v>
      </c>
      <c r="S457">
        <v>8404</v>
      </c>
      <c r="T457">
        <v>3209</v>
      </c>
      <c r="U457" s="30">
        <v>3208.723</v>
      </c>
      <c r="V457">
        <f t="shared" si="77"/>
        <v>3208723</v>
      </c>
      <c r="W457">
        <v>48988</v>
      </c>
      <c r="X457" s="16">
        <v>3386</v>
      </c>
      <c r="Z457" s="16">
        <v>3386</v>
      </c>
      <c r="AA457" s="16">
        <v>3386</v>
      </c>
    </row>
    <row r="458" spans="1:27">
      <c r="A458">
        <v>6</v>
      </c>
      <c r="B458" t="s">
        <v>256</v>
      </c>
      <c r="C458">
        <v>1986</v>
      </c>
      <c r="D458" s="1">
        <v>1192455</v>
      </c>
      <c r="E458" s="12">
        <f t="shared" si="82"/>
        <v>0.19580085078048379</v>
      </c>
      <c r="F458" s="1">
        <v>1173849</v>
      </c>
      <c r="G458" s="11">
        <f t="shared" si="83"/>
        <v>0.18919677355955969</v>
      </c>
      <c r="H458">
        <v>5994542</v>
      </c>
      <c r="I458" s="12">
        <f t="shared" si="89"/>
        <v>0.19581963059062726</v>
      </c>
      <c r="J458" s="12">
        <f t="shared" si="79"/>
        <v>0.19892345403535416</v>
      </c>
      <c r="K458" s="1">
        <v>4952058</v>
      </c>
      <c r="L458">
        <v>158686</v>
      </c>
      <c r="M458" s="12">
        <f t="shared" si="80"/>
        <v>3.204445505282854E-2</v>
      </c>
      <c r="N458">
        <v>40288</v>
      </c>
      <c r="O458">
        <v>118398</v>
      </c>
      <c r="P458" s="12">
        <f t="shared" si="84"/>
        <v>2.3908847594272926E-2</v>
      </c>
      <c r="Q458" s="12">
        <f t="shared" si="85"/>
        <v>0.7461149691844271</v>
      </c>
      <c r="R458">
        <v>74281</v>
      </c>
      <c r="S458">
        <v>8908</v>
      </c>
      <c r="T458">
        <v>3237</v>
      </c>
      <c r="U458" s="30">
        <v>3237.45</v>
      </c>
      <c r="V458">
        <f t="shared" si="77"/>
        <v>3237450</v>
      </c>
      <c r="W458">
        <v>50869</v>
      </c>
      <c r="X458" s="16">
        <v>3808</v>
      </c>
      <c r="Z458" s="16">
        <v>3808</v>
      </c>
      <c r="AA458" s="16">
        <v>3808</v>
      </c>
    </row>
    <row r="459" spans="1:27">
      <c r="A459">
        <v>6</v>
      </c>
      <c r="B459" t="s">
        <v>256</v>
      </c>
      <c r="C459">
        <v>1987</v>
      </c>
      <c r="D459" s="1">
        <v>1245627</v>
      </c>
      <c r="E459" s="12">
        <f t="shared" si="82"/>
        <v>4.4590361900449071E-2</v>
      </c>
      <c r="F459" s="1">
        <v>1219900</v>
      </c>
      <c r="G459" s="11">
        <f t="shared" si="83"/>
        <v>3.9230769886075635E-2</v>
      </c>
      <c r="H459">
        <v>6707679</v>
      </c>
      <c r="I459" s="12">
        <f t="shared" si="89"/>
        <v>0.18186618650057643</v>
      </c>
      <c r="J459" s="12">
        <f t="shared" si="79"/>
        <v>0.18570164135761416</v>
      </c>
      <c r="K459" s="1">
        <v>5456448</v>
      </c>
      <c r="L459">
        <v>177243</v>
      </c>
      <c r="M459" s="12">
        <f t="shared" si="80"/>
        <v>3.2483219852915302E-2</v>
      </c>
      <c r="N459">
        <v>50588</v>
      </c>
      <c r="O459">
        <v>126655</v>
      </c>
      <c r="P459" s="12">
        <f t="shared" si="84"/>
        <v>2.3211986992270429E-2</v>
      </c>
      <c r="Q459" s="12">
        <f t="shared" si="85"/>
        <v>0.71458393279283239</v>
      </c>
      <c r="R459">
        <v>79876</v>
      </c>
      <c r="S459">
        <v>9501</v>
      </c>
      <c r="T459">
        <v>3260</v>
      </c>
      <c r="U459" s="30">
        <v>3260.48</v>
      </c>
      <c r="V459">
        <f t="shared" si="77"/>
        <v>3260480</v>
      </c>
      <c r="W459">
        <v>52836</v>
      </c>
      <c r="X459" s="16">
        <v>4802</v>
      </c>
      <c r="Z459" s="16">
        <v>4802</v>
      </c>
      <c r="AA459" s="16">
        <v>4802</v>
      </c>
    </row>
    <row r="460" spans="1:27">
      <c r="A460">
        <v>6</v>
      </c>
      <c r="B460" t="s">
        <v>256</v>
      </c>
      <c r="C460">
        <v>1988</v>
      </c>
      <c r="D460" s="1">
        <v>1190227</v>
      </c>
      <c r="E460" s="12">
        <f t="shared" si="82"/>
        <v>-4.4475593416006556E-2</v>
      </c>
      <c r="F460" s="1">
        <v>1173083</v>
      </c>
      <c r="G460" s="11">
        <f t="shared" si="83"/>
        <v>-3.837773587999016E-2</v>
      </c>
      <c r="H460">
        <v>6527434</v>
      </c>
      <c r="I460" s="12">
        <f t="shared" si="89"/>
        <v>0.17971579643700725</v>
      </c>
      <c r="J460" s="12">
        <f t="shared" si="79"/>
        <v>0.18234224964970921</v>
      </c>
      <c r="K460" s="1">
        <v>5620005</v>
      </c>
      <c r="L460">
        <v>176058</v>
      </c>
      <c r="M460" s="12">
        <f t="shared" si="80"/>
        <v>3.1327018392332394E-2</v>
      </c>
      <c r="N460">
        <v>34946</v>
      </c>
      <c r="O460">
        <v>141112</v>
      </c>
      <c r="P460" s="12">
        <f t="shared" si="84"/>
        <v>2.5108874458296744E-2</v>
      </c>
      <c r="Q460" s="12">
        <f t="shared" si="85"/>
        <v>0.80150859375887495</v>
      </c>
      <c r="R460">
        <v>88921</v>
      </c>
      <c r="S460">
        <v>10305</v>
      </c>
      <c r="T460">
        <v>3262</v>
      </c>
      <c r="U460" s="30">
        <v>3262.2809999999999</v>
      </c>
      <c r="V460">
        <f t="shared" si="77"/>
        <v>3262281</v>
      </c>
      <c r="W460">
        <v>55695</v>
      </c>
      <c r="X460" s="16">
        <v>5646</v>
      </c>
      <c r="Z460" s="16">
        <v>5646</v>
      </c>
      <c r="AA460" s="16">
        <v>5646</v>
      </c>
    </row>
    <row r="461" spans="1:27">
      <c r="A461">
        <v>6</v>
      </c>
      <c r="B461" t="s">
        <v>256</v>
      </c>
      <c r="C461">
        <v>1989</v>
      </c>
      <c r="D461" s="1">
        <v>1285584</v>
      </c>
      <c r="E461" s="12">
        <f t="shared" si="82"/>
        <v>8.0116650017181601E-2</v>
      </c>
      <c r="F461" s="1">
        <v>1262235</v>
      </c>
      <c r="G461" s="11">
        <f t="shared" si="83"/>
        <v>7.5998032534782281E-2</v>
      </c>
      <c r="H461">
        <v>6966623</v>
      </c>
      <c r="I461" s="12">
        <f t="shared" si="89"/>
        <v>0.18118319306211919</v>
      </c>
      <c r="J461" s="12">
        <f t="shared" si="79"/>
        <v>0.18453474516993384</v>
      </c>
      <c r="K461" s="1">
        <v>5878180</v>
      </c>
      <c r="L461">
        <v>222496</v>
      </c>
      <c r="M461" s="12">
        <f t="shared" si="80"/>
        <v>3.7851171621148046E-2</v>
      </c>
      <c r="N461">
        <v>36046</v>
      </c>
      <c r="O461">
        <v>186450</v>
      </c>
      <c r="P461" s="12">
        <f t="shared" si="84"/>
        <v>3.1719001459635465E-2</v>
      </c>
      <c r="Q461" s="12">
        <f t="shared" si="85"/>
        <v>0.83799259312526964</v>
      </c>
      <c r="R461">
        <v>96998</v>
      </c>
      <c r="S461">
        <v>11105</v>
      </c>
      <c r="T461">
        <v>3276</v>
      </c>
      <c r="U461" s="30">
        <v>3275.8180000000002</v>
      </c>
      <c r="V461">
        <f t="shared" si="77"/>
        <v>3275818</v>
      </c>
      <c r="W461">
        <v>60269</v>
      </c>
      <c r="X461" s="16">
        <v>6431</v>
      </c>
      <c r="Z461" s="16">
        <v>6431</v>
      </c>
      <c r="AA461" s="16">
        <v>6431</v>
      </c>
    </row>
    <row r="462" spans="1:27">
      <c r="A462">
        <v>6</v>
      </c>
      <c r="B462" t="s">
        <v>256</v>
      </c>
      <c r="C462">
        <v>1990</v>
      </c>
      <c r="D462" s="1">
        <v>1392111</v>
      </c>
      <c r="E462" s="12">
        <f t="shared" si="82"/>
        <v>8.2862730089982448E-2</v>
      </c>
      <c r="F462" s="1">
        <v>1361971</v>
      </c>
      <c r="G462" s="11">
        <f t="shared" si="83"/>
        <v>7.9015397291312628E-2</v>
      </c>
      <c r="H462">
        <v>7614029</v>
      </c>
      <c r="I462" s="12">
        <f t="shared" si="89"/>
        <v>0.17887651859482018</v>
      </c>
      <c r="J462" s="12">
        <f t="shared" si="79"/>
        <v>0.18283500102245473</v>
      </c>
      <c r="K462" s="1">
        <v>6510158</v>
      </c>
      <c r="L462">
        <v>322880</v>
      </c>
      <c r="M462" s="12">
        <f t="shared" si="80"/>
        <v>4.9596338522045084E-2</v>
      </c>
      <c r="N462">
        <v>39607</v>
      </c>
      <c r="O462">
        <v>283273</v>
      </c>
      <c r="P462" s="12">
        <f t="shared" si="84"/>
        <v>4.3512461602314416E-2</v>
      </c>
      <c r="Q462" s="12">
        <f t="shared" si="85"/>
        <v>0.87733213577799807</v>
      </c>
      <c r="R462">
        <v>105085</v>
      </c>
      <c r="S462">
        <v>11568</v>
      </c>
      <c r="T462">
        <v>3294</v>
      </c>
      <c r="U462" s="30">
        <v>3303.8620000000001</v>
      </c>
      <c r="V462">
        <f t="shared" si="77"/>
        <v>3303862</v>
      </c>
      <c r="W462">
        <v>64093</v>
      </c>
      <c r="X462" s="16">
        <v>6783</v>
      </c>
      <c r="Z462" s="16">
        <v>6783</v>
      </c>
      <c r="AA462" s="16">
        <v>6783</v>
      </c>
    </row>
    <row r="463" spans="1:27">
      <c r="A463">
        <v>6</v>
      </c>
      <c r="B463" t="s">
        <v>256</v>
      </c>
      <c r="C463">
        <v>1991</v>
      </c>
      <c r="D463" s="1">
        <v>1611107</v>
      </c>
      <c r="E463" s="12">
        <f t="shared" si="82"/>
        <v>0.15731216835439127</v>
      </c>
      <c r="F463" s="1">
        <v>1576805</v>
      </c>
      <c r="G463" s="11">
        <f t="shared" si="83"/>
        <v>0.1577375729732865</v>
      </c>
      <c r="H463">
        <v>7863081</v>
      </c>
      <c r="I463" s="12">
        <f t="shared" si="89"/>
        <v>0.200532717391567</v>
      </c>
      <c r="J463" s="12">
        <f t="shared" si="79"/>
        <v>0.20489512953001501</v>
      </c>
      <c r="K463" s="1">
        <v>6992288</v>
      </c>
      <c r="L463">
        <v>297103</v>
      </c>
      <c r="M463" s="12">
        <f t="shared" si="80"/>
        <v>4.2490097661881207E-2</v>
      </c>
      <c r="N463">
        <v>40136</v>
      </c>
      <c r="O463">
        <v>256967</v>
      </c>
      <c r="P463" s="12">
        <f t="shared" si="84"/>
        <v>3.675005949411695E-2</v>
      </c>
      <c r="Q463" s="12">
        <f t="shared" si="85"/>
        <v>0.86490880267112757</v>
      </c>
      <c r="R463">
        <v>103095</v>
      </c>
      <c r="S463">
        <v>12759</v>
      </c>
      <c r="T463">
        <v>3368</v>
      </c>
      <c r="U463" s="30">
        <v>3367.567</v>
      </c>
      <c r="V463">
        <f t="shared" si="77"/>
        <v>3367567</v>
      </c>
      <c r="W463">
        <v>68160</v>
      </c>
      <c r="X463" s="16">
        <v>8311</v>
      </c>
      <c r="Z463" s="16">
        <v>8311</v>
      </c>
      <c r="AA463" s="16">
        <v>8311</v>
      </c>
    </row>
    <row r="464" spans="1:27">
      <c r="A464">
        <v>6</v>
      </c>
      <c r="B464" t="s">
        <v>256</v>
      </c>
      <c r="C464">
        <v>1992</v>
      </c>
      <c r="D464" s="1">
        <v>1918574</v>
      </c>
      <c r="E464" s="12">
        <f t="shared" si="82"/>
        <v>0.19084207318322122</v>
      </c>
      <c r="F464" s="1">
        <v>1843382</v>
      </c>
      <c r="G464" s="11">
        <f t="shared" si="83"/>
        <v>0.16906148826265771</v>
      </c>
      <c r="H464">
        <v>9077033</v>
      </c>
      <c r="I464" s="12">
        <f t="shared" si="89"/>
        <v>0.20308199826969892</v>
      </c>
      <c r="J464" s="12">
        <f t="shared" si="79"/>
        <v>0.21136576235869142</v>
      </c>
      <c r="K464" s="1">
        <v>7491923</v>
      </c>
      <c r="L464">
        <v>313298</v>
      </c>
      <c r="M464" s="12">
        <f t="shared" si="80"/>
        <v>4.1818101974619867E-2</v>
      </c>
      <c r="N464">
        <v>47853</v>
      </c>
      <c r="O464">
        <v>265445</v>
      </c>
      <c r="P464" s="12">
        <f t="shared" si="84"/>
        <v>3.5430823301307285E-2</v>
      </c>
      <c r="Q464" s="12">
        <f t="shared" si="85"/>
        <v>0.84726043575126553</v>
      </c>
      <c r="R464">
        <v>109845</v>
      </c>
      <c r="S464">
        <v>13173</v>
      </c>
      <c r="T464">
        <v>3460</v>
      </c>
      <c r="U464" s="30">
        <v>3459.9949999999999</v>
      </c>
      <c r="V464">
        <f t="shared" si="77"/>
        <v>3459995</v>
      </c>
      <c r="W464">
        <v>73772</v>
      </c>
      <c r="X464" s="16">
        <v>8460</v>
      </c>
      <c r="Z464" s="16">
        <v>8460</v>
      </c>
      <c r="AA464" s="16">
        <v>8460</v>
      </c>
    </row>
    <row r="465" spans="1:27">
      <c r="A465">
        <v>6</v>
      </c>
      <c r="B465" t="s">
        <v>256</v>
      </c>
      <c r="C465">
        <v>1993</v>
      </c>
      <c r="D465" s="1">
        <v>2136402</v>
      </c>
      <c r="E465" s="12">
        <f t="shared" si="82"/>
        <v>0.11353640776952048</v>
      </c>
      <c r="F465" s="1">
        <v>2100736</v>
      </c>
      <c r="G465" s="11">
        <f t="shared" si="83"/>
        <v>0.13960969565722134</v>
      </c>
      <c r="H465">
        <v>10027745</v>
      </c>
      <c r="I465" s="12">
        <f t="shared" si="89"/>
        <v>0.20949236343764227</v>
      </c>
      <c r="J465" s="12">
        <f t="shared" si="79"/>
        <v>0.21304909528513141</v>
      </c>
      <c r="K465" s="1">
        <v>8672886</v>
      </c>
      <c r="L465">
        <v>309599</v>
      </c>
      <c r="M465" s="12">
        <f t="shared" si="80"/>
        <v>3.5697344574804744E-2</v>
      </c>
      <c r="N465">
        <v>43153</v>
      </c>
      <c r="O465">
        <v>266446</v>
      </c>
      <c r="P465" s="12">
        <f t="shared" si="84"/>
        <v>3.0721722849810316E-2</v>
      </c>
      <c r="Q465" s="12">
        <f t="shared" si="85"/>
        <v>0.86061647485941495</v>
      </c>
      <c r="R465">
        <v>120570</v>
      </c>
      <c r="S465">
        <v>12981</v>
      </c>
      <c r="T465">
        <v>3561</v>
      </c>
      <c r="U465" s="30">
        <v>3560.884</v>
      </c>
      <c r="V465">
        <f t="shared" si="77"/>
        <v>3560884</v>
      </c>
      <c r="W465">
        <v>80051</v>
      </c>
      <c r="X465" s="16">
        <v>8902</v>
      </c>
      <c r="Z465" s="16">
        <v>8902</v>
      </c>
      <c r="AA465" s="16">
        <v>8902</v>
      </c>
    </row>
    <row r="466" spans="1:27">
      <c r="A466">
        <v>6</v>
      </c>
      <c r="B466" t="s">
        <v>256</v>
      </c>
      <c r="C466">
        <v>1994</v>
      </c>
      <c r="D466" s="1">
        <v>2183970</v>
      </c>
      <c r="E466" s="12">
        <f t="shared" si="82"/>
        <v>2.2265472509387277E-2</v>
      </c>
      <c r="F466" s="1">
        <v>2163972</v>
      </c>
      <c r="G466" s="11">
        <f t="shared" si="83"/>
        <v>3.0101830977333658E-2</v>
      </c>
      <c r="H466">
        <v>10429927</v>
      </c>
      <c r="I466" s="12">
        <f t="shared" si="89"/>
        <v>0.20747719519034025</v>
      </c>
      <c r="J466" s="12">
        <f t="shared" si="79"/>
        <v>0.20939456239722484</v>
      </c>
      <c r="K466" s="1">
        <v>8902738</v>
      </c>
      <c r="L466">
        <v>339647</v>
      </c>
      <c r="M466" s="12">
        <f t="shared" si="80"/>
        <v>3.815084752578364E-2</v>
      </c>
      <c r="N466">
        <v>50283</v>
      </c>
      <c r="O466">
        <v>289364</v>
      </c>
      <c r="P466" s="12">
        <f t="shared" si="84"/>
        <v>3.2502809809746173E-2</v>
      </c>
      <c r="Q466" s="12">
        <f t="shared" si="85"/>
        <v>0.85195511810791791</v>
      </c>
      <c r="R466">
        <v>121236</v>
      </c>
      <c r="S466">
        <v>13583</v>
      </c>
      <c r="T466">
        <v>3654</v>
      </c>
      <c r="U466" s="30">
        <v>3653.91</v>
      </c>
      <c r="V466">
        <f t="shared" si="77"/>
        <v>3653910</v>
      </c>
      <c r="W466">
        <v>86537</v>
      </c>
      <c r="X466" s="16">
        <v>10717</v>
      </c>
      <c r="Y466" s="2">
        <v>9177</v>
      </c>
      <c r="Z466" s="7">
        <f>(Y466+X466)/2</f>
        <v>9947</v>
      </c>
      <c r="AA466" s="7">
        <v>9947</v>
      </c>
    </row>
    <row r="467" spans="1:27">
      <c r="A467">
        <v>6</v>
      </c>
      <c r="B467" t="s">
        <v>256</v>
      </c>
      <c r="C467">
        <v>1995</v>
      </c>
      <c r="D467" s="1">
        <v>2682929</v>
      </c>
      <c r="E467" s="12">
        <f t="shared" si="82"/>
        <v>0.22846421883084475</v>
      </c>
      <c r="F467" s="1">
        <v>2665637</v>
      </c>
      <c r="G467" s="11">
        <f t="shared" si="83"/>
        <v>0.23182601253620658</v>
      </c>
      <c r="H467">
        <v>11555971</v>
      </c>
      <c r="I467" s="12">
        <f t="shared" si="89"/>
        <v>0.23067183190404336</v>
      </c>
      <c r="J467" s="12">
        <f t="shared" si="79"/>
        <v>0.23216820118361323</v>
      </c>
      <c r="K467" s="1">
        <v>9801852</v>
      </c>
      <c r="L467">
        <v>368729</v>
      </c>
      <c r="M467" s="12">
        <f t="shared" si="80"/>
        <v>3.7618299072461003E-2</v>
      </c>
      <c r="N467">
        <v>49043</v>
      </c>
      <c r="O467">
        <v>319686</v>
      </c>
      <c r="P467" s="12">
        <f t="shared" si="84"/>
        <v>3.2614856865824951E-2</v>
      </c>
      <c r="Q467" s="12">
        <f t="shared" si="85"/>
        <v>0.86699445934548136</v>
      </c>
      <c r="R467">
        <v>131676</v>
      </c>
      <c r="S467">
        <v>13880</v>
      </c>
      <c r="T467">
        <v>3738</v>
      </c>
      <c r="U467" s="30">
        <v>3738.0610000000001</v>
      </c>
      <c r="V467">
        <f t="shared" si="77"/>
        <v>3738061</v>
      </c>
      <c r="W467">
        <v>94039</v>
      </c>
      <c r="X467" s="17">
        <v>11063</v>
      </c>
      <c r="Y467">
        <v>9508</v>
      </c>
      <c r="Z467" s="7">
        <f t="shared" ref="Z467:Z470" si="90">(Y467+X467)/2</f>
        <v>10285.5</v>
      </c>
      <c r="AA467" s="7">
        <v>10286</v>
      </c>
    </row>
    <row r="468" spans="1:27">
      <c r="A468">
        <v>6</v>
      </c>
      <c r="B468" t="s">
        <v>256</v>
      </c>
      <c r="C468">
        <v>1996</v>
      </c>
      <c r="D468" s="1">
        <v>2745933</v>
      </c>
      <c r="E468" s="12">
        <f t="shared" si="82"/>
        <v>2.3483290090792561E-2</v>
      </c>
      <c r="F468" s="1">
        <v>2726006</v>
      </c>
      <c r="G468" s="11">
        <f t="shared" si="83"/>
        <v>2.2647119619062912E-2</v>
      </c>
      <c r="H468">
        <v>11866383</v>
      </c>
      <c r="I468" s="12">
        <f t="shared" si="89"/>
        <v>0.22972509820389245</v>
      </c>
      <c r="J468" s="12">
        <f t="shared" si="79"/>
        <v>0.23140437991930649</v>
      </c>
      <c r="K468" s="1">
        <v>10216917</v>
      </c>
      <c r="L468">
        <v>405922</v>
      </c>
      <c r="M468" s="12">
        <f t="shared" si="80"/>
        <v>3.9730380505195451E-2</v>
      </c>
      <c r="N468">
        <v>52487</v>
      </c>
      <c r="O468">
        <v>353435</v>
      </c>
      <c r="P468" s="12">
        <f t="shared" si="84"/>
        <v>3.4593116494926995E-2</v>
      </c>
      <c r="Q468" s="12">
        <f t="shared" si="85"/>
        <v>0.87069683338178272</v>
      </c>
      <c r="R468">
        <v>139502</v>
      </c>
      <c r="S468">
        <v>14845</v>
      </c>
      <c r="T468">
        <v>3813</v>
      </c>
      <c r="U468" s="30">
        <v>3812.7159999999999</v>
      </c>
      <c r="V468">
        <f t="shared" si="77"/>
        <v>3812716</v>
      </c>
      <c r="W468">
        <v>101777</v>
      </c>
      <c r="X468" s="17">
        <v>12438</v>
      </c>
      <c r="Y468">
        <v>10302</v>
      </c>
      <c r="Z468" s="7">
        <f t="shared" si="90"/>
        <v>11370</v>
      </c>
      <c r="AA468" s="7">
        <v>11370</v>
      </c>
    </row>
    <row r="469" spans="1:27">
      <c r="A469">
        <v>6</v>
      </c>
      <c r="B469" t="s">
        <v>256</v>
      </c>
      <c r="C469">
        <v>1997</v>
      </c>
      <c r="D469" s="1">
        <v>2595939</v>
      </c>
      <c r="E469" s="12">
        <f t="shared" si="82"/>
        <v>-5.4624056741369872E-2</v>
      </c>
      <c r="F469" s="1">
        <v>2577625</v>
      </c>
      <c r="G469" s="11">
        <f t="shared" si="83"/>
        <v>-5.443164835293833E-2</v>
      </c>
      <c r="H469">
        <v>12779639</v>
      </c>
      <c r="I469" s="12">
        <f t="shared" si="89"/>
        <v>0.20169779443691641</v>
      </c>
      <c r="J469" s="12">
        <f t="shared" si="79"/>
        <v>0.20313085526124799</v>
      </c>
      <c r="K469" s="1">
        <v>10861228</v>
      </c>
      <c r="L469">
        <v>510787</v>
      </c>
      <c r="M469" s="12">
        <f t="shared" si="80"/>
        <v>4.7028475969752223E-2</v>
      </c>
      <c r="N469">
        <v>55270</v>
      </c>
      <c r="O469">
        <v>455517</v>
      </c>
      <c r="P469" s="12">
        <f t="shared" si="84"/>
        <v>4.1939732781597072E-2</v>
      </c>
      <c r="Q469" s="12">
        <f t="shared" si="85"/>
        <v>0.89179442703122824</v>
      </c>
      <c r="R469">
        <v>146456</v>
      </c>
      <c r="S469">
        <v>15788</v>
      </c>
      <c r="T469">
        <v>3891</v>
      </c>
      <c r="U469" s="30">
        <v>3891.2930000000001</v>
      </c>
      <c r="V469">
        <f t="shared" si="77"/>
        <v>3891293</v>
      </c>
      <c r="W469">
        <v>110110</v>
      </c>
      <c r="X469" s="16">
        <v>13461</v>
      </c>
      <c r="Y469">
        <v>10566</v>
      </c>
      <c r="Z469" s="7">
        <f t="shared" si="90"/>
        <v>12013.5</v>
      </c>
      <c r="AA469" s="7">
        <v>12014</v>
      </c>
    </row>
    <row r="470" spans="1:27">
      <c r="A470">
        <v>6</v>
      </c>
      <c r="B470" t="s">
        <v>72</v>
      </c>
      <c r="C470">
        <v>1998</v>
      </c>
      <c r="D470" s="1">
        <v>2788627</v>
      </c>
      <c r="E470" s="12">
        <f t="shared" si="82"/>
        <v>7.4226705635224863E-2</v>
      </c>
      <c r="F470" s="1">
        <v>2766867</v>
      </c>
      <c r="G470" s="11">
        <f t="shared" si="83"/>
        <v>7.3417196062266626E-2</v>
      </c>
      <c r="H470">
        <v>13522443</v>
      </c>
      <c r="I470" s="12">
        <f t="shared" si="89"/>
        <v>0.20461295344339778</v>
      </c>
      <c r="J470" s="12">
        <f t="shared" si="79"/>
        <v>0.20622213012840948</v>
      </c>
      <c r="K470" s="1">
        <v>11277701</v>
      </c>
      <c r="L470">
        <v>682055</v>
      </c>
      <c r="M470" s="12">
        <f t="shared" si="80"/>
        <v>6.0478194979632818E-2</v>
      </c>
      <c r="N470">
        <v>62578</v>
      </c>
      <c r="O470">
        <v>619477</v>
      </c>
      <c r="P470" s="12">
        <f t="shared" si="84"/>
        <v>5.4929369026541844E-2</v>
      </c>
      <c r="Q470" s="12">
        <f t="shared" si="85"/>
        <v>0.90825080088849142</v>
      </c>
      <c r="R470">
        <v>158014</v>
      </c>
      <c r="S470">
        <v>16117</v>
      </c>
      <c r="T470">
        <v>3969</v>
      </c>
      <c r="U470" s="30">
        <v>3968.9670000000001</v>
      </c>
      <c r="V470">
        <f t="shared" si="77"/>
        <v>3968967</v>
      </c>
      <c r="W470">
        <v>120100</v>
      </c>
      <c r="X470" s="16">
        <v>14312</v>
      </c>
      <c r="Y470">
        <v>11578</v>
      </c>
      <c r="Z470" s="7">
        <f t="shared" si="90"/>
        <v>12945</v>
      </c>
      <c r="AA470" s="7">
        <v>12945</v>
      </c>
    </row>
    <row r="471" spans="1:27">
      <c r="A471">
        <v>6</v>
      </c>
      <c r="B471" t="s">
        <v>311</v>
      </c>
      <c r="C471">
        <v>1999</v>
      </c>
      <c r="D471" s="1">
        <v>2959108</v>
      </c>
      <c r="E471" s="12">
        <f t="shared" si="82"/>
        <v>6.1134386205110976E-2</v>
      </c>
      <c r="F471" s="1">
        <v>2941008</v>
      </c>
      <c r="G471" s="11">
        <f t="shared" si="83"/>
        <v>6.293797280461981E-2</v>
      </c>
      <c r="H471">
        <v>14158140</v>
      </c>
      <c r="I471" s="12">
        <f t="shared" si="89"/>
        <v>0.20772559107340371</v>
      </c>
      <c r="J471" s="12">
        <f t="shared" si="79"/>
        <v>0.20900400758856744</v>
      </c>
      <c r="K471" s="1">
        <v>13148371</v>
      </c>
      <c r="L471">
        <v>741766</v>
      </c>
      <c r="M471" s="12">
        <f t="shared" si="80"/>
        <v>5.6415049438443741E-2</v>
      </c>
      <c r="N471">
        <v>70393</v>
      </c>
      <c r="O471">
        <v>671373</v>
      </c>
      <c r="P471" s="12">
        <f t="shared" si="84"/>
        <v>5.1061306377801478E-2</v>
      </c>
      <c r="Q471" s="12">
        <f t="shared" si="85"/>
        <v>0.90510079998274384</v>
      </c>
      <c r="R471">
        <v>168372</v>
      </c>
      <c r="S471">
        <v>17798</v>
      </c>
      <c r="T471">
        <v>4056</v>
      </c>
      <c r="U471" s="30">
        <v>4056.1329999999998</v>
      </c>
      <c r="V471">
        <f t="shared" si="77"/>
        <v>4056133</v>
      </c>
      <c r="W471">
        <v>130663</v>
      </c>
      <c r="X471" s="16">
        <v>15670</v>
      </c>
      <c r="Z471" s="16">
        <v>15670</v>
      </c>
      <c r="AA471" s="16">
        <v>15670</v>
      </c>
    </row>
    <row r="472" spans="1:27">
      <c r="A472">
        <v>6</v>
      </c>
      <c r="B472" t="s">
        <v>311</v>
      </c>
      <c r="C472">
        <v>2000</v>
      </c>
      <c r="D472" s="1">
        <v>3301003</v>
      </c>
      <c r="E472" s="12">
        <f t="shared" si="82"/>
        <v>0.11553988566824867</v>
      </c>
      <c r="F472" s="1">
        <v>3280329</v>
      </c>
      <c r="G472" s="11">
        <f t="shared" si="83"/>
        <v>0.11537574872288685</v>
      </c>
      <c r="H472">
        <v>17059603</v>
      </c>
      <c r="I472" s="12">
        <f t="shared" si="89"/>
        <v>0.19228636211522623</v>
      </c>
      <c r="J472" s="12">
        <f t="shared" si="79"/>
        <v>0.1934982308791125</v>
      </c>
      <c r="K472" s="1">
        <v>13929779</v>
      </c>
      <c r="L472">
        <v>768238</v>
      </c>
      <c r="M472" s="12">
        <f t="shared" si="80"/>
        <v>5.5150767287837084E-2</v>
      </c>
      <c r="N472">
        <v>79148</v>
      </c>
      <c r="O472">
        <v>689090</v>
      </c>
      <c r="P472" s="12">
        <f t="shared" si="84"/>
        <v>4.9468839383596828E-2</v>
      </c>
      <c r="Q472" s="12">
        <f t="shared" si="85"/>
        <v>0.89697463546453049</v>
      </c>
      <c r="R472">
        <v>180271</v>
      </c>
      <c r="S472">
        <v>18934</v>
      </c>
      <c r="T472">
        <v>4301</v>
      </c>
      <c r="U472" s="30">
        <v>4326.9210000000003</v>
      </c>
      <c r="V472">
        <f t="shared" si="77"/>
        <v>4326921</v>
      </c>
      <c r="W472">
        <v>147056</v>
      </c>
      <c r="X472" s="16">
        <v>16833</v>
      </c>
      <c r="Z472" s="16">
        <v>16833</v>
      </c>
      <c r="AA472" s="16">
        <v>16833</v>
      </c>
    </row>
    <row r="473" spans="1:27">
      <c r="A473">
        <v>6</v>
      </c>
      <c r="B473" t="s">
        <v>97</v>
      </c>
      <c r="C473">
        <v>2001</v>
      </c>
      <c r="D473" s="1">
        <v>3471257</v>
      </c>
      <c r="E473" s="12">
        <f t="shared" si="82"/>
        <v>5.157644509865638E-2</v>
      </c>
      <c r="F473" s="1">
        <v>3439937</v>
      </c>
      <c r="G473" s="11">
        <f t="shared" si="83"/>
        <v>4.8656095166064138E-2</v>
      </c>
      <c r="H473">
        <v>19774425</v>
      </c>
      <c r="I473" s="12">
        <f t="shared" si="89"/>
        <v>0.17395888881724753</v>
      </c>
      <c r="J473" s="12">
        <f t="shared" si="79"/>
        <v>0.17554275282340701</v>
      </c>
      <c r="K473" s="1">
        <v>15685926</v>
      </c>
      <c r="L473">
        <v>799494</v>
      </c>
      <c r="M473" s="12">
        <f t="shared" si="80"/>
        <v>5.0968874900978116E-2</v>
      </c>
      <c r="N473">
        <v>95073</v>
      </c>
      <c r="O473">
        <v>704421</v>
      </c>
      <c r="P473" s="12">
        <f t="shared" si="84"/>
        <v>4.490783648985721E-2</v>
      </c>
      <c r="Q473" s="12">
        <f t="shared" si="85"/>
        <v>0.88108353533610007</v>
      </c>
      <c r="R473">
        <v>192400</v>
      </c>
      <c r="S473">
        <v>22267</v>
      </c>
      <c r="T473">
        <v>4433</v>
      </c>
      <c r="U473" s="30">
        <v>4425.6869999999999</v>
      </c>
      <c r="V473">
        <f t="shared" si="77"/>
        <v>4425687</v>
      </c>
      <c r="W473">
        <v>156469</v>
      </c>
      <c r="X473" s="16">
        <v>17448</v>
      </c>
      <c r="Z473" s="16">
        <v>17448</v>
      </c>
      <c r="AA473" s="16">
        <v>17448</v>
      </c>
    </row>
    <row r="474" spans="1:27">
      <c r="A474">
        <v>6</v>
      </c>
      <c r="B474" t="s">
        <v>311</v>
      </c>
      <c r="C474">
        <v>2002</v>
      </c>
      <c r="D474" s="1">
        <v>3865825</v>
      </c>
      <c r="E474" s="12">
        <f t="shared" si="82"/>
        <v>0.11366718165782597</v>
      </c>
      <c r="F474" s="1">
        <v>3806370</v>
      </c>
      <c r="G474" s="11">
        <f t="shared" si="83"/>
        <v>0.10652317179064616</v>
      </c>
      <c r="H474">
        <v>12478045</v>
      </c>
      <c r="I474" s="12">
        <f t="shared" si="89"/>
        <v>0.30504538170843271</v>
      </c>
      <c r="J474" s="12">
        <f t="shared" si="79"/>
        <v>0.30981015054842326</v>
      </c>
      <c r="K474" s="1">
        <v>17324984</v>
      </c>
      <c r="L474">
        <v>837510</v>
      </c>
      <c r="M474" s="12">
        <f t="shared" si="80"/>
        <v>4.8341170185207671E-2</v>
      </c>
      <c r="N474">
        <v>103053</v>
      </c>
      <c r="O474">
        <v>734457</v>
      </c>
      <c r="P474" s="12">
        <f t="shared" si="84"/>
        <v>4.2392939583667147E-2</v>
      </c>
      <c r="Q474" s="12">
        <f t="shared" si="85"/>
        <v>0.87695311100762974</v>
      </c>
      <c r="R474">
        <v>207310</v>
      </c>
      <c r="S474">
        <v>22552</v>
      </c>
      <c r="T474">
        <v>4504</v>
      </c>
      <c r="U474" s="30">
        <v>4490.4059999999999</v>
      </c>
      <c r="V474">
        <f t="shared" si="77"/>
        <v>4490406</v>
      </c>
      <c r="W474">
        <v>157753</v>
      </c>
      <c r="X474" s="16">
        <v>18833</v>
      </c>
      <c r="Z474" s="16">
        <v>18833</v>
      </c>
      <c r="AA474" s="16">
        <v>18833</v>
      </c>
    </row>
    <row r="475" spans="1:27">
      <c r="A475">
        <v>6</v>
      </c>
      <c r="B475" t="s">
        <v>256</v>
      </c>
      <c r="C475">
        <v>2003</v>
      </c>
      <c r="D475" s="1">
        <v>4178537</v>
      </c>
      <c r="E475" s="12">
        <f t="shared" si="82"/>
        <v>8.0891400929943805E-2</v>
      </c>
      <c r="F475" s="1">
        <v>4133705</v>
      </c>
      <c r="G475" s="11">
        <f t="shared" si="83"/>
        <v>8.5996631961685277E-2</v>
      </c>
      <c r="H475">
        <v>13805946</v>
      </c>
      <c r="I475" s="12">
        <f t="shared" si="89"/>
        <v>0.29941483184129503</v>
      </c>
      <c r="J475" s="12">
        <f t="shared" si="79"/>
        <v>0.30266212833224176</v>
      </c>
      <c r="K475" s="1">
        <v>17690925</v>
      </c>
      <c r="L475">
        <v>829225</v>
      </c>
      <c r="M475" s="12">
        <f t="shared" si="80"/>
        <v>4.6872902349651024E-2</v>
      </c>
      <c r="N475">
        <v>105653</v>
      </c>
      <c r="O475">
        <v>723572</v>
      </c>
      <c r="P475" s="12">
        <f t="shared" si="84"/>
        <v>4.0900744308169298E-2</v>
      </c>
      <c r="Q475" s="12">
        <f t="shared" si="85"/>
        <v>0.87258826012240343</v>
      </c>
      <c r="R475">
        <v>211315</v>
      </c>
      <c r="S475">
        <v>23446</v>
      </c>
      <c r="T475">
        <v>4549</v>
      </c>
      <c r="U475" s="30">
        <v>4528.732</v>
      </c>
      <c r="V475">
        <f t="shared" si="77"/>
        <v>4528732</v>
      </c>
      <c r="W475">
        <v>159919</v>
      </c>
      <c r="X475" s="16">
        <v>19671</v>
      </c>
      <c r="Z475" s="16">
        <v>19671</v>
      </c>
      <c r="AA475" s="16">
        <v>19671</v>
      </c>
    </row>
    <row r="476" spans="1:27">
      <c r="A476">
        <v>6</v>
      </c>
      <c r="B476" t="s">
        <v>256</v>
      </c>
      <c r="C476">
        <v>2004</v>
      </c>
      <c r="D476" s="1">
        <v>4594664</v>
      </c>
      <c r="E476" s="12">
        <f t="shared" si="82"/>
        <v>9.9586769244833784E-2</v>
      </c>
      <c r="F476" s="1">
        <v>4531196</v>
      </c>
      <c r="G476" s="11">
        <f t="shared" si="83"/>
        <v>9.6158530906293505E-2</v>
      </c>
      <c r="H476">
        <v>23031818</v>
      </c>
      <c r="I476" s="12">
        <f t="shared" si="89"/>
        <v>0.19673635837170994</v>
      </c>
      <c r="J476" s="12">
        <f t="shared" si="79"/>
        <v>0.19949202446806413</v>
      </c>
      <c r="K476" s="1">
        <v>18042055</v>
      </c>
      <c r="L476">
        <v>814051</v>
      </c>
      <c r="M476" s="12">
        <f t="shared" si="80"/>
        <v>4.5119638533415399E-2</v>
      </c>
      <c r="N476">
        <v>112341</v>
      </c>
      <c r="O476">
        <v>701710</v>
      </c>
      <c r="P476" s="12">
        <f t="shared" si="84"/>
        <v>3.8893019669876849E-2</v>
      </c>
      <c r="Q476" s="12">
        <f t="shared" si="85"/>
        <v>0.86199758983159536</v>
      </c>
      <c r="R476">
        <v>209670</v>
      </c>
      <c r="S476">
        <v>20834</v>
      </c>
      <c r="T476">
        <v>4600</v>
      </c>
      <c r="U476" s="30">
        <v>4575.0129999999999</v>
      </c>
      <c r="V476">
        <f t="shared" si="77"/>
        <v>4575013</v>
      </c>
      <c r="W476">
        <v>168588</v>
      </c>
      <c r="X476" s="16">
        <v>20293</v>
      </c>
      <c r="Z476" s="16">
        <v>20293</v>
      </c>
      <c r="AA476" s="16">
        <v>20293</v>
      </c>
    </row>
    <row r="477" spans="1:27">
      <c r="A477">
        <v>6</v>
      </c>
      <c r="B477" t="s">
        <v>256</v>
      </c>
      <c r="C477">
        <v>2005</v>
      </c>
      <c r="D477" s="1">
        <v>4536117</v>
      </c>
      <c r="E477" s="12">
        <f t="shared" si="82"/>
        <v>-1.2742389867898937E-2</v>
      </c>
      <c r="F477" s="1">
        <v>4469717</v>
      </c>
      <c r="G477" s="11">
        <f t="shared" si="83"/>
        <v>-1.3567941002772779E-2</v>
      </c>
      <c r="H477">
        <v>22453274</v>
      </c>
      <c r="I477" s="12">
        <f t="shared" si="89"/>
        <v>0.19906749456671663</v>
      </c>
      <c r="J477" s="12">
        <f t="shared" si="79"/>
        <v>0.20202474703689091</v>
      </c>
      <c r="K477" s="1">
        <v>18733519</v>
      </c>
      <c r="L477">
        <v>842655</v>
      </c>
      <c r="M477" s="12">
        <f t="shared" si="80"/>
        <v>4.4981137820395624E-2</v>
      </c>
      <c r="N477">
        <v>109898</v>
      </c>
      <c r="O477">
        <v>732757</v>
      </c>
      <c r="P477" s="12">
        <f t="shared" si="84"/>
        <v>3.9114754681168019E-2</v>
      </c>
      <c r="Q477" s="12">
        <f t="shared" si="85"/>
        <v>0.86958126398110736</v>
      </c>
      <c r="R477">
        <v>218681</v>
      </c>
      <c r="S477">
        <v>21131</v>
      </c>
      <c r="T477">
        <v>4674</v>
      </c>
      <c r="U477" s="30">
        <v>4631.8879999999999</v>
      </c>
      <c r="V477">
        <f t="shared" si="77"/>
        <v>4631888</v>
      </c>
      <c r="W477">
        <v>175734</v>
      </c>
      <c r="X477" s="16">
        <v>21456</v>
      </c>
      <c r="Z477" s="16">
        <v>21456</v>
      </c>
      <c r="AA477" s="16">
        <v>21456</v>
      </c>
    </row>
    <row r="478" spans="1:27">
      <c r="A478">
        <v>6</v>
      </c>
      <c r="B478" t="s">
        <v>256</v>
      </c>
      <c r="C478">
        <v>2006</v>
      </c>
      <c r="D478" s="1">
        <v>4725831</v>
      </c>
      <c r="E478" s="12">
        <f t="shared" si="82"/>
        <v>4.1822995306337998E-2</v>
      </c>
      <c r="F478" s="1">
        <v>4657421</v>
      </c>
      <c r="G478" s="11">
        <f t="shared" si="83"/>
        <v>4.199460502756662E-2</v>
      </c>
      <c r="H478">
        <v>23477989</v>
      </c>
      <c r="I478" s="12">
        <f t="shared" si="89"/>
        <v>0.19837393228184919</v>
      </c>
      <c r="J478" s="12">
        <f t="shared" si="79"/>
        <v>0.20128772528175221</v>
      </c>
      <c r="K478" s="1">
        <v>20150921</v>
      </c>
      <c r="L478">
        <v>928245</v>
      </c>
      <c r="M478" s="12">
        <f t="shared" si="80"/>
        <v>4.6064643893944102E-2</v>
      </c>
      <c r="N478">
        <v>110558</v>
      </c>
      <c r="O478">
        <v>817687</v>
      </c>
      <c r="P478" s="12">
        <f t="shared" si="84"/>
        <v>4.0578145286758856E-2</v>
      </c>
      <c r="Q478" s="12">
        <f t="shared" si="85"/>
        <v>0.88089566870815361</v>
      </c>
      <c r="R478">
        <v>233689</v>
      </c>
      <c r="S478">
        <v>21381</v>
      </c>
      <c r="T478">
        <v>4753</v>
      </c>
      <c r="U478" s="30">
        <v>4720.4229999999998</v>
      </c>
      <c r="V478">
        <f t="shared" ref="V478:V488" si="91">(U478*1000)</f>
        <v>4720423</v>
      </c>
      <c r="W478">
        <v>194393</v>
      </c>
      <c r="X478" s="16">
        <v>22481</v>
      </c>
      <c r="Z478" s="16">
        <v>22481</v>
      </c>
      <c r="AA478" s="16">
        <v>22481</v>
      </c>
    </row>
    <row r="479" spans="1:27">
      <c r="A479">
        <v>6</v>
      </c>
      <c r="B479" t="s">
        <v>135</v>
      </c>
      <c r="C479">
        <v>2007</v>
      </c>
      <c r="D479" s="1">
        <v>4732975</v>
      </c>
      <c r="E479" s="12">
        <f t="shared" si="82"/>
        <v>1.511691806160652E-3</v>
      </c>
      <c r="F479" s="1">
        <v>4654549</v>
      </c>
      <c r="G479" s="11">
        <f t="shared" si="83"/>
        <v>-6.1665028778802686E-4</v>
      </c>
      <c r="H479">
        <v>26892432</v>
      </c>
      <c r="I479" s="12">
        <f t="shared" si="89"/>
        <v>0.17308025544138217</v>
      </c>
      <c r="J479" s="12">
        <f t="shared" si="79"/>
        <v>0.17599654058807326</v>
      </c>
      <c r="K479" s="1">
        <v>21243982</v>
      </c>
      <c r="L479">
        <v>1010802</v>
      </c>
      <c r="M479" s="12">
        <f t="shared" si="80"/>
        <v>4.7580627774962338E-2</v>
      </c>
      <c r="N479">
        <v>114975</v>
      </c>
      <c r="O479">
        <v>895827</v>
      </c>
      <c r="P479" s="12">
        <f t="shared" si="84"/>
        <v>4.2168506827015763E-2</v>
      </c>
      <c r="Q479" s="12">
        <f t="shared" si="85"/>
        <v>0.88625368766583368</v>
      </c>
      <c r="R479">
        <v>260988</v>
      </c>
      <c r="S479">
        <v>22786</v>
      </c>
      <c r="T479">
        <v>4842</v>
      </c>
      <c r="U479" s="30">
        <v>4803.8680000000004</v>
      </c>
      <c r="V479">
        <f t="shared" si="91"/>
        <v>4803868</v>
      </c>
      <c r="W479">
        <v>205548</v>
      </c>
      <c r="X479" s="16">
        <v>22841</v>
      </c>
      <c r="Z479" s="16">
        <v>22841</v>
      </c>
      <c r="AA479" s="16">
        <v>22841</v>
      </c>
    </row>
    <row r="480" spans="1:27">
      <c r="A480">
        <v>6</v>
      </c>
      <c r="B480" t="s">
        <v>14</v>
      </c>
      <c r="C480">
        <v>2008</v>
      </c>
      <c r="D480" s="1">
        <v>4945496</v>
      </c>
      <c r="E480" s="12">
        <f t="shared" si="82"/>
        <v>4.4902202103328244E-2</v>
      </c>
      <c r="F480" s="1">
        <v>4852910</v>
      </c>
      <c r="G480" s="11">
        <f t="shared" si="83"/>
        <v>4.261658863189538E-2</v>
      </c>
      <c r="H480">
        <v>26503025</v>
      </c>
      <c r="I480" s="12">
        <f t="shared" si="89"/>
        <v>0.18310777731975877</v>
      </c>
      <c r="J480" s="12">
        <f t="shared" si="79"/>
        <v>0.18660118986417587</v>
      </c>
      <c r="K480" s="1">
        <v>22806051</v>
      </c>
      <c r="L480">
        <v>1136989</v>
      </c>
      <c r="M480" s="12">
        <f t="shared" si="80"/>
        <v>4.985470741953528E-2</v>
      </c>
      <c r="N480">
        <v>140723</v>
      </c>
      <c r="O480">
        <v>996266</v>
      </c>
      <c r="P480" s="12">
        <f t="shared" si="84"/>
        <v>4.3684283614028575E-2</v>
      </c>
      <c r="Q480" s="12">
        <f t="shared" si="85"/>
        <v>0.87623187207615905</v>
      </c>
      <c r="R480">
        <v>291534</v>
      </c>
      <c r="S480">
        <v>23430</v>
      </c>
      <c r="T480">
        <v>4935</v>
      </c>
      <c r="U480" s="30">
        <v>4889.7299999999996</v>
      </c>
      <c r="V480">
        <f t="shared" si="91"/>
        <v>4889730</v>
      </c>
      <c r="W480">
        <v>212320</v>
      </c>
      <c r="X480" s="16">
        <v>23274</v>
      </c>
      <c r="Z480" s="16">
        <v>23274</v>
      </c>
      <c r="AA480" s="16">
        <v>23274</v>
      </c>
    </row>
    <row r="481" spans="1:27">
      <c r="A481">
        <v>6</v>
      </c>
      <c r="B481" t="s">
        <v>157</v>
      </c>
      <c r="C481">
        <v>2009</v>
      </c>
      <c r="D481" s="10">
        <v>5132144</v>
      </c>
      <c r="E481" s="12">
        <f t="shared" si="82"/>
        <v>3.7741007170969301E-2</v>
      </c>
      <c r="F481" s="4"/>
      <c r="G481" s="4"/>
      <c r="H481" s="10">
        <v>9891984</v>
      </c>
      <c r="I481" s="3"/>
      <c r="J481" s="12">
        <f t="shared" si="79"/>
        <v>0.5188184695810264</v>
      </c>
      <c r="K481" s="10">
        <v>24443854</v>
      </c>
      <c r="L481" s="3"/>
      <c r="M481" s="3"/>
      <c r="N481" s="10">
        <v>130808</v>
      </c>
      <c r="O481" s="10">
        <v>1084368</v>
      </c>
      <c r="P481" s="12">
        <f t="shared" si="84"/>
        <v>4.4361580624724728E-2</v>
      </c>
      <c r="Q481" s="3"/>
      <c r="R481" s="3"/>
      <c r="U481" s="30">
        <v>4972.1949999999997</v>
      </c>
      <c r="V481">
        <f t="shared" si="91"/>
        <v>4972195</v>
      </c>
      <c r="X481" s="16">
        <v>22795</v>
      </c>
      <c r="Z481" s="16">
        <v>22795</v>
      </c>
      <c r="AA481" s="16">
        <v>22795</v>
      </c>
    </row>
    <row r="482" spans="1:27">
      <c r="A482">
        <v>6</v>
      </c>
      <c r="B482" t="s">
        <v>157</v>
      </c>
      <c r="C482">
        <v>2010</v>
      </c>
      <c r="D482" s="10">
        <v>5817995</v>
      </c>
      <c r="E482" s="12">
        <f t="shared" si="82"/>
        <v>0.13363830009446345</v>
      </c>
      <c r="F482" s="4"/>
      <c r="G482" s="4"/>
      <c r="H482" s="10">
        <v>27395534</v>
      </c>
      <c r="I482" s="3"/>
      <c r="J482" s="12">
        <f t="shared" si="79"/>
        <v>0.21237019873385202</v>
      </c>
      <c r="K482" s="10">
        <v>26996775</v>
      </c>
      <c r="L482" s="3"/>
      <c r="M482" s="3"/>
      <c r="N482" s="10">
        <v>131730</v>
      </c>
      <c r="O482" s="10">
        <v>985100</v>
      </c>
      <c r="P482" s="12">
        <f t="shared" si="84"/>
        <v>3.6489543658455498E-2</v>
      </c>
      <c r="Q482" s="3"/>
      <c r="R482" s="3"/>
      <c r="U482" s="30">
        <v>5048.0290000000005</v>
      </c>
      <c r="V482">
        <f t="shared" si="91"/>
        <v>5048029</v>
      </c>
      <c r="X482" s="16">
        <v>22815</v>
      </c>
      <c r="Z482" s="16">
        <v>22815</v>
      </c>
      <c r="AA482" s="16">
        <v>22815</v>
      </c>
    </row>
    <row r="483" spans="1:27">
      <c r="A483">
        <v>6</v>
      </c>
      <c r="B483" t="s">
        <v>157</v>
      </c>
      <c r="C483">
        <v>2011</v>
      </c>
      <c r="D483" s="10">
        <v>7120294</v>
      </c>
      <c r="E483" s="12">
        <f t="shared" si="82"/>
        <v>0.2238398279819766</v>
      </c>
      <c r="F483" s="4"/>
      <c r="G483" s="4"/>
      <c r="H483" s="10">
        <v>30177159</v>
      </c>
      <c r="I483" s="3"/>
      <c r="J483" s="12">
        <f t="shared" ref="J483:J488" si="92">D483/H483</f>
        <v>0.23594977910279757</v>
      </c>
      <c r="K483" s="10">
        <v>28350439</v>
      </c>
      <c r="L483" s="3"/>
      <c r="M483" s="3"/>
      <c r="N483" s="10">
        <v>137732</v>
      </c>
      <c r="O483" s="10">
        <v>1023871</v>
      </c>
      <c r="P483" s="12">
        <f t="shared" si="84"/>
        <v>3.611481995040712E-2</v>
      </c>
      <c r="Q483" s="3"/>
      <c r="R483" s="3"/>
      <c r="U483" s="30">
        <v>5116.4110000000001</v>
      </c>
      <c r="V483">
        <f t="shared" si="91"/>
        <v>5116411</v>
      </c>
      <c r="X483" s="16">
        <v>21978</v>
      </c>
      <c r="Z483" s="16">
        <v>21978</v>
      </c>
      <c r="AA483" s="16">
        <v>21978</v>
      </c>
    </row>
    <row r="484" spans="1:27">
      <c r="A484">
        <v>6</v>
      </c>
      <c r="B484" t="s">
        <v>157</v>
      </c>
      <c r="C484">
        <v>2012</v>
      </c>
      <c r="D484" s="21"/>
      <c r="E484" s="12"/>
      <c r="F484" s="4"/>
      <c r="G484" s="4"/>
      <c r="H484" s="21"/>
      <c r="I484" s="4"/>
      <c r="J484" s="12"/>
      <c r="K484" s="21"/>
      <c r="L484" s="4"/>
      <c r="M484" s="4"/>
      <c r="N484" s="21"/>
      <c r="O484" s="21"/>
      <c r="P484" s="12"/>
      <c r="Q484" s="4"/>
      <c r="R484" s="4"/>
      <c r="U484" s="30">
        <v>5186.33</v>
      </c>
      <c r="V484">
        <f t="shared" si="91"/>
        <v>5186330</v>
      </c>
      <c r="X484" s="16">
        <v>20462</v>
      </c>
      <c r="Z484" s="16">
        <v>20462</v>
      </c>
      <c r="AA484" s="16">
        <v>20462</v>
      </c>
    </row>
    <row r="485" spans="1:27">
      <c r="A485">
        <v>6</v>
      </c>
      <c r="B485" t="s">
        <v>157</v>
      </c>
      <c r="C485">
        <v>2013</v>
      </c>
      <c r="D485" s="21">
        <v>6508932</v>
      </c>
      <c r="E485" s="12"/>
      <c r="F485" s="21">
        <v>6427852</v>
      </c>
      <c r="G485" s="4"/>
      <c r="H485" s="21">
        <v>30986766</v>
      </c>
      <c r="I485" s="4"/>
      <c r="J485" s="12">
        <f t="shared" si="92"/>
        <v>0.21005522163881188</v>
      </c>
      <c r="K485" s="21">
        <v>28743913</v>
      </c>
      <c r="L485" s="4"/>
      <c r="M485" s="4"/>
      <c r="N485" s="21">
        <v>172792</v>
      </c>
      <c r="O485" s="21">
        <v>975698</v>
      </c>
      <c r="P485" s="12">
        <f t="shared" si="84"/>
        <v>3.3944508529510233E-2</v>
      </c>
      <c r="Q485" s="4"/>
      <c r="R485" s="4"/>
      <c r="U485" s="30">
        <v>5262.5559999999996</v>
      </c>
      <c r="V485">
        <f t="shared" si="91"/>
        <v>5262556</v>
      </c>
      <c r="X485" s="16">
        <v>20371</v>
      </c>
      <c r="Z485" s="16">
        <v>20371</v>
      </c>
      <c r="AA485" s="16">
        <v>20371</v>
      </c>
    </row>
    <row r="486" spans="1:27">
      <c r="A486">
        <v>6</v>
      </c>
      <c r="B486" t="s">
        <v>157</v>
      </c>
      <c r="C486">
        <v>2014</v>
      </c>
      <c r="D486" s="21">
        <v>7277716</v>
      </c>
      <c r="E486" s="12">
        <f t="shared" ref="E486:E488" si="93">(D486-D485)/(D485)</f>
        <v>0.11811215726328067</v>
      </c>
      <c r="F486" s="21">
        <v>7187567</v>
      </c>
      <c r="G486" s="4"/>
      <c r="H486" s="21">
        <v>34387619</v>
      </c>
      <c r="I486" s="4"/>
      <c r="J486" s="12">
        <f t="shared" si="92"/>
        <v>0.2116376827369176</v>
      </c>
      <c r="K486" s="21">
        <v>30648903</v>
      </c>
      <c r="L486" s="4"/>
      <c r="M486" s="4"/>
      <c r="N486" s="21">
        <v>186457</v>
      </c>
      <c r="O486" s="21">
        <v>965306</v>
      </c>
      <c r="P486" s="12">
        <f t="shared" si="84"/>
        <v>3.1495613399278921E-2</v>
      </c>
      <c r="Q486" s="4"/>
      <c r="R486" s="4"/>
      <c r="U486" s="30">
        <v>5342.3109999999997</v>
      </c>
      <c r="V486">
        <f t="shared" si="91"/>
        <v>5342311</v>
      </c>
      <c r="X486" s="16">
        <v>20646</v>
      </c>
      <c r="Z486" s="16">
        <v>20646</v>
      </c>
      <c r="AA486" s="16">
        <v>20646</v>
      </c>
    </row>
    <row r="487" spans="1:27">
      <c r="A487">
        <v>6</v>
      </c>
      <c r="B487" t="s">
        <v>157</v>
      </c>
      <c r="C487">
        <v>2015</v>
      </c>
      <c r="D487" s="10">
        <v>7866964</v>
      </c>
      <c r="E487" s="12">
        <f t="shared" si="93"/>
        <v>8.0966061330230529E-2</v>
      </c>
      <c r="F487" s="3"/>
      <c r="G487" s="3"/>
      <c r="H487" s="10">
        <v>35106931</v>
      </c>
      <c r="I487" s="3"/>
      <c r="J487" s="12">
        <f t="shared" si="92"/>
        <v>0.22408577952883435</v>
      </c>
      <c r="K487" s="10">
        <v>34802768</v>
      </c>
      <c r="L487" s="3"/>
      <c r="M487" s="3"/>
      <c r="N487" s="10">
        <v>236328</v>
      </c>
      <c r="O487" s="10">
        <v>1052356</v>
      </c>
      <c r="P487" s="12">
        <f t="shared" si="84"/>
        <v>3.0237709828137806E-2</v>
      </c>
      <c r="Q487" s="3"/>
      <c r="R487" s="3"/>
      <c r="U487" s="30">
        <v>5440.4449999999997</v>
      </c>
      <c r="V487">
        <f t="shared" si="91"/>
        <v>5440445</v>
      </c>
      <c r="X487" s="16">
        <v>20041</v>
      </c>
      <c r="Z487" s="16">
        <v>20041</v>
      </c>
      <c r="AA487" s="16">
        <v>20041</v>
      </c>
    </row>
    <row r="488" spans="1:27">
      <c r="A488">
        <v>6</v>
      </c>
      <c r="B488" t="s">
        <v>256</v>
      </c>
      <c r="C488">
        <v>2016</v>
      </c>
      <c r="D488" s="1">
        <v>8703745</v>
      </c>
      <c r="E488" s="12">
        <f t="shared" si="93"/>
        <v>0.1063664458106075</v>
      </c>
      <c r="F488" s="3"/>
      <c r="G488" s="3"/>
      <c r="H488" s="1">
        <v>31399864</v>
      </c>
      <c r="I488" s="3"/>
      <c r="J488" s="12">
        <f t="shared" si="92"/>
        <v>0.27719053178064718</v>
      </c>
      <c r="K488" s="1">
        <v>34596327</v>
      </c>
      <c r="L488" s="3"/>
      <c r="M488" s="3"/>
      <c r="N488" s="1">
        <v>239939</v>
      </c>
      <c r="O488" s="1">
        <v>1079854</v>
      </c>
      <c r="P488" s="12">
        <f t="shared" ref="P488" si="94">(O488/K488)</f>
        <v>3.1212966625040861E-2</v>
      </c>
      <c r="Q488" s="3"/>
      <c r="R488" s="3"/>
      <c r="U488" s="30">
        <v>5530.1049999999996</v>
      </c>
      <c r="V488">
        <f t="shared" si="91"/>
        <v>5530105</v>
      </c>
      <c r="X488" s="16">
        <v>19981</v>
      </c>
      <c r="Z488" s="16">
        <v>19981</v>
      </c>
      <c r="AA488" s="16">
        <v>19981</v>
      </c>
    </row>
    <row r="489" spans="1:27"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U489" s="30"/>
    </row>
    <row r="490" spans="1:27"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1:27">
      <c r="B491" t="s">
        <v>257</v>
      </c>
      <c r="C491">
        <v>1880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X491" s="16">
        <v>252</v>
      </c>
      <c r="Z491" s="16">
        <v>252</v>
      </c>
      <c r="AA491" s="16">
        <v>252</v>
      </c>
    </row>
    <row r="492" spans="1:27">
      <c r="B492" t="s">
        <v>257</v>
      </c>
      <c r="C492">
        <v>1890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X492" s="16">
        <v>340</v>
      </c>
      <c r="Z492" s="16">
        <v>340</v>
      </c>
      <c r="AA492" s="16">
        <v>340</v>
      </c>
    </row>
    <row r="493" spans="1:27">
      <c r="B493" t="s">
        <v>257</v>
      </c>
      <c r="C493">
        <v>1904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U493" s="30">
        <v>987</v>
      </c>
      <c r="V493">
        <f>(U493*1000)</f>
        <v>987000</v>
      </c>
      <c r="X493" s="16">
        <v>474</v>
      </c>
      <c r="Z493" s="16">
        <v>474</v>
      </c>
      <c r="AA493" s="16">
        <v>474</v>
      </c>
    </row>
    <row r="494" spans="1:27">
      <c r="B494" t="s">
        <v>257</v>
      </c>
      <c r="C494">
        <v>1910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U494" s="30">
        <v>1122</v>
      </c>
      <c r="V494">
        <f t="shared" ref="V494:V562" si="95">(U494*1000)</f>
        <v>1122000</v>
      </c>
      <c r="X494" s="16">
        <v>605</v>
      </c>
      <c r="Z494" s="16">
        <v>605</v>
      </c>
      <c r="AA494" s="16">
        <v>605</v>
      </c>
    </row>
    <row r="495" spans="1:27">
      <c r="B495" t="s">
        <v>257</v>
      </c>
      <c r="C495">
        <v>1923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U495" s="30">
        <v>1455</v>
      </c>
      <c r="V495">
        <f t="shared" si="95"/>
        <v>1455000</v>
      </c>
      <c r="X495" s="16">
        <v>891</v>
      </c>
      <c r="Z495" s="16">
        <v>891</v>
      </c>
      <c r="AA495" s="16">
        <v>891</v>
      </c>
    </row>
    <row r="496" spans="1:27">
      <c r="B496" t="s">
        <v>257</v>
      </c>
      <c r="C496">
        <v>1930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U496" s="30">
        <v>1613</v>
      </c>
      <c r="V496">
        <f t="shared" si="95"/>
        <v>1613000</v>
      </c>
      <c r="X496" s="16">
        <v>1210</v>
      </c>
      <c r="Z496" s="16">
        <v>1210</v>
      </c>
      <c r="AA496" s="16">
        <v>1210</v>
      </c>
    </row>
    <row r="497" spans="2:27">
      <c r="B497" t="s">
        <v>257</v>
      </c>
      <c r="C497">
        <v>1940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U497" s="30">
        <v>1708</v>
      </c>
      <c r="V497">
        <f t="shared" si="95"/>
        <v>1708000</v>
      </c>
      <c r="X497" s="16">
        <v>1146</v>
      </c>
      <c r="Z497" s="16">
        <v>1146</v>
      </c>
      <c r="AA497" s="16">
        <v>1146</v>
      </c>
    </row>
    <row r="498" spans="2:27">
      <c r="B498" t="s">
        <v>257</v>
      </c>
      <c r="C498">
        <v>1941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U498" s="30">
        <v>1746</v>
      </c>
      <c r="V498">
        <f t="shared" si="95"/>
        <v>1746000</v>
      </c>
      <c r="Z498" s="16"/>
      <c r="AA498" s="16">
        <f>AA497+(AA499-AA497)/2</f>
        <v>1193</v>
      </c>
    </row>
    <row r="499" spans="2:27">
      <c r="B499" t="s">
        <v>257</v>
      </c>
      <c r="C499">
        <v>1942</v>
      </c>
      <c r="D499" s="1">
        <v>12984</v>
      </c>
      <c r="E499" s="1"/>
      <c r="F499" s="1">
        <v>9529</v>
      </c>
      <c r="G499" s="1"/>
      <c r="H499">
        <v>103674</v>
      </c>
      <c r="I499" s="12">
        <f t="shared" ref="I499:I534" si="96">(F499/H499)</f>
        <v>9.1913112255724669E-2</v>
      </c>
      <c r="J499" s="12">
        <f>D499/H499</f>
        <v>0.12523872909311881</v>
      </c>
      <c r="K499" s="1">
        <v>72135</v>
      </c>
      <c r="L499">
        <v>3920</v>
      </c>
      <c r="M499" s="12">
        <f>(L499/K499)</f>
        <v>5.4342552159146046E-2</v>
      </c>
      <c r="N499" s="3"/>
      <c r="O499" s="3"/>
      <c r="P499" s="3"/>
      <c r="Q499" s="3"/>
      <c r="R499" s="3"/>
      <c r="T499">
        <v>1792</v>
      </c>
      <c r="U499" s="30">
        <v>1792</v>
      </c>
      <c r="V499">
        <f t="shared" si="95"/>
        <v>1792000</v>
      </c>
      <c r="W499">
        <v>2551</v>
      </c>
      <c r="AA499" s="1">
        <f>AA497+94</f>
        <v>1240</v>
      </c>
    </row>
    <row r="500" spans="2:27">
      <c r="B500" t="s">
        <v>257</v>
      </c>
      <c r="C500">
        <v>1943</v>
      </c>
      <c r="D500" s="1"/>
      <c r="E500" s="1"/>
      <c r="F500" s="1"/>
      <c r="G500" s="1"/>
      <c r="I500" s="12"/>
      <c r="J500" s="12"/>
      <c r="K500" s="1"/>
      <c r="M500" s="12"/>
      <c r="N500" s="3"/>
      <c r="O500" s="3"/>
      <c r="P500" s="3"/>
      <c r="Q500" s="3"/>
      <c r="R500" s="3"/>
      <c r="U500" s="30">
        <v>1792</v>
      </c>
      <c r="V500">
        <f t="shared" si="95"/>
        <v>1792000</v>
      </c>
      <c r="AA500" s="1">
        <f>AA499+(AA501-AA499)/2</f>
        <v>1287</v>
      </c>
    </row>
    <row r="501" spans="2:27">
      <c r="B501" t="s">
        <v>257</v>
      </c>
      <c r="C501">
        <v>1944</v>
      </c>
      <c r="D501" s="1">
        <v>10543</v>
      </c>
      <c r="E501" s="12">
        <f>(D501-D499)/(D499)</f>
        <v>-0.18800061614294516</v>
      </c>
      <c r="F501" s="1">
        <v>7115</v>
      </c>
      <c r="G501" s="11">
        <f>(F501-F499)/(F499)</f>
        <v>-0.2533319340959177</v>
      </c>
      <c r="H501">
        <v>107604</v>
      </c>
      <c r="I501" s="12">
        <f t="shared" si="96"/>
        <v>6.6122077246199021E-2</v>
      </c>
      <c r="J501" s="12">
        <f t="shared" ref="J501:J567" si="97">D501/H501</f>
        <v>9.7979629010073968E-2</v>
      </c>
      <c r="K501" s="1">
        <v>58151</v>
      </c>
      <c r="L501">
        <v>4031</v>
      </c>
      <c r="M501" s="12">
        <f t="shared" ref="M501:M565" si="98">(L501/K501)</f>
        <v>6.9319530188646797E-2</v>
      </c>
      <c r="N501" s="3"/>
      <c r="O501" s="3"/>
      <c r="P501" s="3"/>
      <c r="Q501" s="3"/>
      <c r="R501" s="3"/>
      <c r="T501">
        <v>1778</v>
      </c>
      <c r="U501" s="30">
        <v>1778</v>
      </c>
      <c r="V501">
        <f t="shared" si="95"/>
        <v>1778000</v>
      </c>
      <c r="W501">
        <v>2884</v>
      </c>
      <c r="AA501" s="1">
        <f>AA499+94</f>
        <v>1334</v>
      </c>
    </row>
    <row r="502" spans="2:27">
      <c r="B502" t="s">
        <v>257</v>
      </c>
      <c r="C502">
        <v>1945</v>
      </c>
      <c r="D502" s="1"/>
      <c r="E502" s="12"/>
      <c r="F502" s="1"/>
      <c r="G502" s="11"/>
      <c r="I502" s="12"/>
      <c r="J502" s="12"/>
      <c r="K502" s="1"/>
      <c r="M502" s="12"/>
      <c r="N502" s="3"/>
      <c r="O502" s="3"/>
      <c r="P502" s="3"/>
      <c r="Q502" s="3"/>
      <c r="R502" s="3"/>
      <c r="U502" s="30">
        <v>1769</v>
      </c>
      <c r="V502">
        <f t="shared" si="95"/>
        <v>1769000</v>
      </c>
      <c r="AA502" s="1">
        <f>AA501+(AA503-AA501)/2</f>
        <v>1381</v>
      </c>
    </row>
    <row r="503" spans="2:27">
      <c r="B503" t="s">
        <v>257</v>
      </c>
      <c r="C503">
        <v>1946</v>
      </c>
      <c r="D503" s="1">
        <v>11392</v>
      </c>
      <c r="E503" s="12">
        <f>(D503-D501)/(D501)</f>
        <v>8.052736412785734E-2</v>
      </c>
      <c r="F503" s="1">
        <v>7690</v>
      </c>
      <c r="G503" s="11">
        <f>(F503-F501)/(F501)</f>
        <v>8.0815179198875611E-2</v>
      </c>
      <c r="H503">
        <v>106060</v>
      </c>
      <c r="I503" s="12">
        <f t="shared" si="96"/>
        <v>7.2506128606449186E-2</v>
      </c>
      <c r="J503" s="12">
        <f t="shared" si="97"/>
        <v>0.10741089949085424</v>
      </c>
      <c r="K503" s="1">
        <v>98314</v>
      </c>
      <c r="L503">
        <v>4172</v>
      </c>
      <c r="M503" s="12">
        <f t="shared" si="98"/>
        <v>4.2435461887421935E-2</v>
      </c>
      <c r="N503" s="3"/>
      <c r="O503" s="3"/>
      <c r="P503" s="3"/>
      <c r="Q503" s="3"/>
      <c r="R503" s="3"/>
      <c r="T503">
        <v>1906</v>
      </c>
      <c r="U503" s="30">
        <v>1906</v>
      </c>
      <c r="V503">
        <f t="shared" si="95"/>
        <v>1906000</v>
      </c>
      <c r="W503">
        <v>3013</v>
      </c>
      <c r="AA503" s="1">
        <f>AA501+94</f>
        <v>1428</v>
      </c>
    </row>
    <row r="504" spans="2:27">
      <c r="B504" t="s">
        <v>257</v>
      </c>
      <c r="C504">
        <v>1947</v>
      </c>
      <c r="D504" s="1"/>
      <c r="E504" s="12"/>
      <c r="F504" s="1"/>
      <c r="G504" s="11"/>
      <c r="I504" s="12"/>
      <c r="J504" s="12"/>
      <c r="K504" s="1"/>
      <c r="M504" s="12"/>
      <c r="N504" s="3"/>
      <c r="O504" s="3"/>
      <c r="P504" s="3"/>
      <c r="Q504" s="3"/>
      <c r="R504" s="3"/>
      <c r="U504" s="30">
        <v>1967</v>
      </c>
      <c r="V504">
        <f t="shared" si="95"/>
        <v>1967000</v>
      </c>
      <c r="AA504" s="1">
        <f>AA503+(AA505-AA503)/2</f>
        <v>1475</v>
      </c>
    </row>
    <row r="505" spans="2:27">
      <c r="B505" t="s">
        <v>257</v>
      </c>
      <c r="C505">
        <v>1948</v>
      </c>
      <c r="D505" s="1">
        <v>17142</v>
      </c>
      <c r="E505" s="12">
        <f>(D505-D503)/(D503)</f>
        <v>0.5047401685393258</v>
      </c>
      <c r="F505" s="1">
        <v>14970</v>
      </c>
      <c r="G505" s="11">
        <f>(F505-F503)/(F503)</f>
        <v>0.94668400520156049</v>
      </c>
      <c r="H505">
        <v>151346</v>
      </c>
      <c r="I505" s="12">
        <f t="shared" si="96"/>
        <v>9.8912425832199072E-2</v>
      </c>
      <c r="J505" s="12">
        <f t="shared" si="97"/>
        <v>0.11326364753610932</v>
      </c>
      <c r="K505" s="1">
        <v>182480</v>
      </c>
      <c r="L505">
        <v>5547</v>
      </c>
      <c r="M505" s="12">
        <f t="shared" si="98"/>
        <v>3.0397851819377465E-2</v>
      </c>
      <c r="N505" s="3"/>
      <c r="O505" s="3"/>
      <c r="P505" s="3"/>
      <c r="Q505" s="3"/>
      <c r="R505" s="3"/>
      <c r="T505">
        <v>2014</v>
      </c>
      <c r="U505" s="30">
        <v>2014</v>
      </c>
      <c r="V505">
        <f t="shared" si="95"/>
        <v>2014000</v>
      </c>
      <c r="W505">
        <v>3451</v>
      </c>
      <c r="AA505" s="1">
        <f t="shared" ref="AA505" si="99">AA503+94</f>
        <v>1522</v>
      </c>
    </row>
    <row r="506" spans="2:27">
      <c r="B506" t="s">
        <v>257</v>
      </c>
      <c r="C506">
        <v>1949</v>
      </c>
      <c r="D506" s="1"/>
      <c r="E506" s="12"/>
      <c r="F506" s="1"/>
      <c r="G506" s="11"/>
      <c r="I506" s="12"/>
      <c r="J506" s="12"/>
      <c r="K506" s="1"/>
      <c r="M506" s="12"/>
      <c r="N506" s="3"/>
      <c r="O506" s="3"/>
      <c r="P506" s="3"/>
      <c r="Q506" s="3"/>
      <c r="R506" s="3"/>
      <c r="U506" s="30">
        <v>2032</v>
      </c>
      <c r="V506">
        <f t="shared" si="95"/>
        <v>2032000</v>
      </c>
      <c r="AA506" s="1">
        <f>AA505+(AA507-AA505)/2</f>
        <v>1571</v>
      </c>
    </row>
    <row r="507" spans="2:27">
      <c r="B507" t="s">
        <v>257</v>
      </c>
      <c r="C507">
        <v>1950</v>
      </c>
      <c r="D507" s="1">
        <v>24678</v>
      </c>
      <c r="E507" s="12">
        <f>(D507-D505)/(D505)</f>
        <v>0.43962198109905493</v>
      </c>
      <c r="F507" s="1">
        <v>21604</v>
      </c>
      <c r="G507" s="11">
        <f>(F507-F505)/(F505)</f>
        <v>0.44315297261189046</v>
      </c>
      <c r="H507">
        <v>166276</v>
      </c>
      <c r="I507" s="12">
        <f t="shared" si="96"/>
        <v>0.12992855252712357</v>
      </c>
      <c r="J507" s="12">
        <f t="shared" si="97"/>
        <v>0.14841588683875004</v>
      </c>
      <c r="K507" s="1">
        <v>202366</v>
      </c>
      <c r="L507">
        <v>6341</v>
      </c>
      <c r="M507" s="12">
        <f t="shared" si="98"/>
        <v>3.133431505292391E-2</v>
      </c>
      <c r="N507" s="3"/>
      <c r="O507" s="3"/>
      <c r="P507" s="3"/>
      <c r="Q507" s="3"/>
      <c r="R507" s="3"/>
      <c r="T507">
        <v>2016</v>
      </c>
      <c r="U507" s="30">
        <v>2016</v>
      </c>
      <c r="V507">
        <f t="shared" si="95"/>
        <v>2016000</v>
      </c>
      <c r="W507">
        <v>3797</v>
      </c>
      <c r="X507" s="16">
        <v>1620</v>
      </c>
      <c r="Z507" s="16">
        <v>1620</v>
      </c>
      <c r="AA507" s="16">
        <v>1620</v>
      </c>
    </row>
    <row r="508" spans="2:27">
      <c r="B508" t="s">
        <v>257</v>
      </c>
      <c r="C508">
        <v>1951</v>
      </c>
      <c r="D508" s="1">
        <v>24814</v>
      </c>
      <c r="E508" s="12">
        <f t="shared" ref="E508:E568" si="100">(D508-D507)/(D507)</f>
        <v>5.5109814409595595E-3</v>
      </c>
      <c r="F508" s="1">
        <v>22065</v>
      </c>
      <c r="G508" s="11">
        <f t="shared" ref="G508:G565" si="101">(F508-F507)/(F507)</f>
        <v>2.1338640992408814E-2</v>
      </c>
      <c r="H508">
        <v>198440</v>
      </c>
      <c r="I508" s="12">
        <f t="shared" si="96"/>
        <v>0.11119229993952832</v>
      </c>
      <c r="J508" s="12">
        <f t="shared" si="97"/>
        <v>0.12504535375932271</v>
      </c>
      <c r="K508" s="1">
        <v>184327</v>
      </c>
      <c r="L508">
        <v>7764</v>
      </c>
      <c r="M508" s="12">
        <f t="shared" si="98"/>
        <v>4.2120796193720944E-2</v>
      </c>
      <c r="N508">
        <v>2442</v>
      </c>
      <c r="O508">
        <v>3706</v>
      </c>
      <c r="P508" s="12">
        <f>(O508/K508)</f>
        <v>2.0105573247543768E-2</v>
      </c>
      <c r="Q508" s="12">
        <f>(O508/L508)</f>
        <v>0.47733127253992785</v>
      </c>
      <c r="R508" s="2">
        <v>2606</v>
      </c>
      <c r="S508" s="2">
        <v>941</v>
      </c>
      <c r="T508">
        <v>2028</v>
      </c>
      <c r="U508" s="30">
        <v>2028</v>
      </c>
      <c r="V508">
        <f t="shared" si="95"/>
        <v>2028000</v>
      </c>
      <c r="W508">
        <v>4366</v>
      </c>
      <c r="AA508" s="1">
        <f>AA507+31</f>
        <v>1651</v>
      </c>
    </row>
    <row r="509" spans="2:27">
      <c r="B509" t="s">
        <v>257</v>
      </c>
      <c r="C509">
        <v>1952</v>
      </c>
      <c r="D509" s="1">
        <v>22704</v>
      </c>
      <c r="E509" s="12">
        <f t="shared" si="100"/>
        <v>-8.5032642862899979E-2</v>
      </c>
      <c r="F509" s="1">
        <v>20853</v>
      </c>
      <c r="G509" s="11">
        <f t="shared" si="101"/>
        <v>-5.4928619986403804E-2</v>
      </c>
      <c r="H509">
        <v>218565</v>
      </c>
      <c r="I509" s="12">
        <f t="shared" si="96"/>
        <v>9.5408688490837959E-2</v>
      </c>
      <c r="J509" s="12">
        <f t="shared" si="97"/>
        <v>0.10387756502642234</v>
      </c>
      <c r="K509" s="1">
        <v>183865</v>
      </c>
      <c r="L509">
        <v>7441</v>
      </c>
      <c r="M509" s="12">
        <f t="shared" si="98"/>
        <v>4.0469909988306636E-2</v>
      </c>
      <c r="N509">
        <v>2500</v>
      </c>
      <c r="O509">
        <v>3602</v>
      </c>
      <c r="P509" s="12">
        <f t="shared" ref="P509:P572" si="102">(O509/K509)</f>
        <v>1.9590460392135533E-2</v>
      </c>
      <c r="Q509" s="12">
        <f t="shared" ref="Q509:Q565" si="103">(O509/L509)</f>
        <v>0.48407472113963179</v>
      </c>
      <c r="R509" s="2">
        <v>2528</v>
      </c>
      <c r="S509" s="2">
        <v>116</v>
      </c>
      <c r="T509">
        <v>2081</v>
      </c>
      <c r="U509" s="30">
        <v>2081</v>
      </c>
      <c r="V509">
        <f t="shared" si="95"/>
        <v>2081000</v>
      </c>
      <c r="W509">
        <v>4770</v>
      </c>
      <c r="AA509" s="1">
        <f t="shared" ref="AA509:AA516" si="104">AA508+31</f>
        <v>1682</v>
      </c>
    </row>
    <row r="510" spans="2:27">
      <c r="B510" t="s">
        <v>257</v>
      </c>
      <c r="C510">
        <v>1953</v>
      </c>
      <c r="D510" s="1">
        <v>21503</v>
      </c>
      <c r="E510" s="12">
        <f t="shared" si="100"/>
        <v>-5.2898167723749119E-2</v>
      </c>
      <c r="F510" s="1">
        <v>19585</v>
      </c>
      <c r="G510" s="11">
        <f t="shared" si="101"/>
        <v>-6.0806598570949028E-2</v>
      </c>
      <c r="H510">
        <v>224324</v>
      </c>
      <c r="I510" s="12">
        <f t="shared" si="96"/>
        <v>8.7306752732654549E-2</v>
      </c>
      <c r="J510" s="12">
        <f t="shared" si="97"/>
        <v>9.5856885576220116E-2</v>
      </c>
      <c r="K510" s="1">
        <v>188580</v>
      </c>
      <c r="L510">
        <v>8070</v>
      </c>
      <c r="M510" s="12">
        <f t="shared" si="98"/>
        <v>4.2793509385937005E-2</v>
      </c>
      <c r="N510">
        <v>2741</v>
      </c>
      <c r="O510">
        <v>3793</v>
      </c>
      <c r="P510" s="12">
        <f t="shared" si="102"/>
        <v>2.0113479690317106E-2</v>
      </c>
      <c r="Q510" s="12">
        <f t="shared" si="103"/>
        <v>0.47001239157372987</v>
      </c>
      <c r="R510" s="2">
        <v>2638</v>
      </c>
      <c r="S510" s="2">
        <v>824</v>
      </c>
      <c r="T510">
        <v>2168</v>
      </c>
      <c r="U510" s="30">
        <v>2168</v>
      </c>
      <c r="V510">
        <f t="shared" si="95"/>
        <v>2168000</v>
      </c>
      <c r="W510">
        <v>5176</v>
      </c>
      <c r="AA510" s="1">
        <f t="shared" si="104"/>
        <v>1713</v>
      </c>
    </row>
    <row r="511" spans="2:27">
      <c r="B511" t="s">
        <v>257</v>
      </c>
      <c r="C511">
        <v>1954</v>
      </c>
      <c r="D511" s="1">
        <v>20901</v>
      </c>
      <c r="E511" s="12">
        <f t="shared" si="100"/>
        <v>-2.7996093568339302E-2</v>
      </c>
      <c r="F511" s="1">
        <v>18702</v>
      </c>
      <c r="G511" s="11">
        <f t="shared" si="101"/>
        <v>-4.5085524636201177E-2</v>
      </c>
      <c r="H511">
        <v>246877</v>
      </c>
      <c r="I511" s="12">
        <f t="shared" si="96"/>
        <v>7.5754323002952886E-2</v>
      </c>
      <c r="J511" s="12">
        <f t="shared" si="97"/>
        <v>8.4661592614945907E-2</v>
      </c>
      <c r="K511" s="1">
        <v>219607</v>
      </c>
      <c r="L511">
        <v>8351</v>
      </c>
      <c r="M511" s="12">
        <f t="shared" si="98"/>
        <v>3.8027020996598472E-2</v>
      </c>
      <c r="N511">
        <v>3021</v>
      </c>
      <c r="O511">
        <v>3923</v>
      </c>
      <c r="P511" s="12">
        <f t="shared" si="102"/>
        <v>1.7863729298246412E-2</v>
      </c>
      <c r="Q511" s="12">
        <f t="shared" si="103"/>
        <v>0.46976410010777153</v>
      </c>
      <c r="R511">
        <v>2990</v>
      </c>
      <c r="S511">
        <v>117</v>
      </c>
      <c r="T511">
        <v>2249</v>
      </c>
      <c r="U511" s="30">
        <v>2249</v>
      </c>
      <c r="V511">
        <f t="shared" si="95"/>
        <v>2249000</v>
      </c>
      <c r="W511">
        <v>5271</v>
      </c>
      <c r="AA511" s="1">
        <f t="shared" si="104"/>
        <v>1744</v>
      </c>
    </row>
    <row r="512" spans="2:27">
      <c r="B512" t="s">
        <v>257</v>
      </c>
      <c r="C512">
        <v>1955</v>
      </c>
      <c r="D512" s="1">
        <v>22117</v>
      </c>
      <c r="E512" s="12">
        <f t="shared" si="100"/>
        <v>5.8179034495957134E-2</v>
      </c>
      <c r="F512" s="1">
        <v>20776</v>
      </c>
      <c r="G512" s="11">
        <f t="shared" si="101"/>
        <v>0.11089723024275479</v>
      </c>
      <c r="H512">
        <v>257882</v>
      </c>
      <c r="I512" s="12">
        <f t="shared" si="96"/>
        <v>8.0563978874058681E-2</v>
      </c>
      <c r="J512" s="12">
        <f t="shared" si="97"/>
        <v>8.5764031611357136E-2</v>
      </c>
      <c r="K512" s="1">
        <v>272311</v>
      </c>
      <c r="L512">
        <v>9325</v>
      </c>
      <c r="M512" s="12">
        <f t="shared" si="98"/>
        <v>3.4243934325091534E-2</v>
      </c>
      <c r="N512">
        <v>3420</v>
      </c>
      <c r="O512">
        <v>4303</v>
      </c>
      <c r="P512" s="12">
        <f t="shared" si="102"/>
        <v>1.5801785458538217E-2</v>
      </c>
      <c r="Q512" s="12">
        <f t="shared" si="103"/>
        <v>0.46144772117962468</v>
      </c>
      <c r="R512" s="2">
        <v>3125</v>
      </c>
      <c r="S512" s="2">
        <v>1006</v>
      </c>
      <c r="T512">
        <v>2300</v>
      </c>
      <c r="U512" s="30">
        <v>2300</v>
      </c>
      <c r="V512">
        <f t="shared" si="95"/>
        <v>2300000</v>
      </c>
      <c r="W512">
        <v>5684</v>
      </c>
      <c r="AA512" s="1">
        <f t="shared" si="104"/>
        <v>1775</v>
      </c>
    </row>
    <row r="513" spans="2:27">
      <c r="B513" t="s">
        <v>257</v>
      </c>
      <c r="C513">
        <v>1956</v>
      </c>
      <c r="D513" s="1">
        <v>26112</v>
      </c>
      <c r="E513" s="12">
        <f t="shared" si="100"/>
        <v>0.18063028439661799</v>
      </c>
      <c r="F513" s="1">
        <v>24840</v>
      </c>
      <c r="G513" s="11">
        <f t="shared" si="101"/>
        <v>0.19561031959953792</v>
      </c>
      <c r="H513">
        <v>301502</v>
      </c>
      <c r="I513" s="12">
        <f t="shared" si="96"/>
        <v>8.238751318399215E-2</v>
      </c>
      <c r="J513" s="12">
        <f t="shared" si="97"/>
        <v>8.6606390670708647E-2</v>
      </c>
      <c r="K513" s="1">
        <v>324097</v>
      </c>
      <c r="L513">
        <v>13476</v>
      </c>
      <c r="M513" s="12">
        <f t="shared" si="98"/>
        <v>4.1580144216083456E-2</v>
      </c>
      <c r="N513">
        <v>3611</v>
      </c>
      <c r="O513">
        <v>7774</v>
      </c>
      <c r="P513" s="12">
        <f t="shared" si="102"/>
        <v>2.3986645973273435E-2</v>
      </c>
      <c r="Q513" s="12">
        <f t="shared" si="103"/>
        <v>0.57687741169486495</v>
      </c>
      <c r="R513" s="2">
        <v>3499</v>
      </c>
      <c r="S513" s="2">
        <v>1124</v>
      </c>
      <c r="T513">
        <v>2316</v>
      </c>
      <c r="U513" s="30">
        <v>2316</v>
      </c>
      <c r="V513">
        <f t="shared" si="95"/>
        <v>2316000</v>
      </c>
      <c r="W513">
        <v>6209</v>
      </c>
      <c r="AA513" s="1">
        <f t="shared" si="104"/>
        <v>1806</v>
      </c>
    </row>
    <row r="514" spans="2:27">
      <c r="B514" t="s">
        <v>257</v>
      </c>
      <c r="C514">
        <v>1957</v>
      </c>
      <c r="D514" s="1">
        <v>27961</v>
      </c>
      <c r="E514" s="12">
        <f t="shared" si="100"/>
        <v>7.0810355392156868E-2</v>
      </c>
      <c r="F514" s="1">
        <v>24551</v>
      </c>
      <c r="G514" s="11">
        <f t="shared" si="101"/>
        <v>-1.1634460547504026E-2</v>
      </c>
      <c r="H514">
        <v>329999</v>
      </c>
      <c r="I514" s="12">
        <f t="shared" si="96"/>
        <v>7.4397195143015585E-2</v>
      </c>
      <c r="J514" s="12">
        <f t="shared" si="97"/>
        <v>8.4730559789575124E-2</v>
      </c>
      <c r="K514" s="1">
        <v>444850</v>
      </c>
      <c r="L514">
        <v>10780</v>
      </c>
      <c r="M514" s="12">
        <f t="shared" si="98"/>
        <v>2.4232887490165226E-2</v>
      </c>
      <c r="N514">
        <v>3669</v>
      </c>
      <c r="O514" s="2">
        <v>5272</v>
      </c>
      <c r="P514" s="12">
        <f t="shared" si="102"/>
        <v>1.185118579296392E-2</v>
      </c>
      <c r="Q514" s="12">
        <f t="shared" si="103"/>
        <v>0.48905380333951765</v>
      </c>
      <c r="R514" s="2">
        <v>3596</v>
      </c>
      <c r="S514" s="2">
        <v>1174</v>
      </c>
      <c r="T514">
        <v>2359</v>
      </c>
      <c r="U514" s="30">
        <v>2359</v>
      </c>
      <c r="V514">
        <f t="shared" si="95"/>
        <v>2359000</v>
      </c>
      <c r="W514">
        <v>6619</v>
      </c>
      <c r="AA514" s="1">
        <f t="shared" si="104"/>
        <v>1837</v>
      </c>
    </row>
    <row r="515" spans="2:27">
      <c r="B515" t="s">
        <v>257</v>
      </c>
      <c r="C515">
        <v>1958</v>
      </c>
      <c r="D515" s="1">
        <v>45632</v>
      </c>
      <c r="E515" s="12">
        <f t="shared" si="100"/>
        <v>0.63198741103680123</v>
      </c>
      <c r="F515" s="1">
        <v>44024</v>
      </c>
      <c r="G515" s="11">
        <f t="shared" si="101"/>
        <v>0.79316524785141129</v>
      </c>
      <c r="H515">
        <v>344447</v>
      </c>
      <c r="I515" s="12">
        <f t="shared" si="96"/>
        <v>0.12781066463055274</v>
      </c>
      <c r="J515" s="12">
        <f t="shared" si="97"/>
        <v>0.13247901709116353</v>
      </c>
      <c r="K515" s="1">
        <v>574331</v>
      </c>
      <c r="L515">
        <v>12996</v>
      </c>
      <c r="M515" s="12">
        <f t="shared" si="98"/>
        <v>2.2628066393769446E-2</v>
      </c>
      <c r="N515">
        <v>4368</v>
      </c>
      <c r="O515" s="2">
        <v>6930</v>
      </c>
      <c r="P515" s="12">
        <f t="shared" si="102"/>
        <v>1.2066212689198389E-2</v>
      </c>
      <c r="Q515" s="12">
        <f t="shared" si="103"/>
        <v>0.53324099722991691</v>
      </c>
      <c r="R515" s="2">
        <v>4061</v>
      </c>
      <c r="S515" s="2">
        <v>377</v>
      </c>
      <c r="T515">
        <v>2446</v>
      </c>
      <c r="U515" s="30">
        <v>2446</v>
      </c>
      <c r="V515">
        <f t="shared" si="95"/>
        <v>2446000</v>
      </c>
      <c r="W515">
        <v>6401</v>
      </c>
      <c r="AA515" s="1">
        <f t="shared" si="104"/>
        <v>1868</v>
      </c>
    </row>
    <row r="516" spans="2:27">
      <c r="B516" t="s">
        <v>257</v>
      </c>
      <c r="C516">
        <v>1959</v>
      </c>
      <c r="D516" s="1">
        <v>54030</v>
      </c>
      <c r="E516" s="12">
        <f t="shared" si="100"/>
        <v>0.18403751753155681</v>
      </c>
      <c r="F516" s="1">
        <v>51819</v>
      </c>
      <c r="G516" s="11">
        <f t="shared" si="101"/>
        <v>0.17706251135744139</v>
      </c>
      <c r="H516">
        <v>371513</v>
      </c>
      <c r="I516" s="12">
        <f t="shared" si="96"/>
        <v>0.13948098720636962</v>
      </c>
      <c r="J516" s="12">
        <f t="shared" si="97"/>
        <v>0.14543232672880896</v>
      </c>
      <c r="K516" s="1">
        <v>500156</v>
      </c>
      <c r="L516">
        <v>16376</v>
      </c>
      <c r="M516" s="12">
        <f t="shared" si="98"/>
        <v>3.2741784563216275E-2</v>
      </c>
      <c r="N516">
        <v>5172</v>
      </c>
      <c r="O516">
        <v>9594</v>
      </c>
      <c r="P516" s="12">
        <f t="shared" si="102"/>
        <v>1.9182015211254087E-2</v>
      </c>
      <c r="Q516" s="12">
        <f t="shared" si="103"/>
        <v>0.58585735222276503</v>
      </c>
      <c r="R516">
        <v>4289</v>
      </c>
      <c r="S516">
        <v>1500</v>
      </c>
      <c r="T516">
        <v>2523</v>
      </c>
      <c r="U516" s="30">
        <v>2523</v>
      </c>
      <c r="V516">
        <f t="shared" si="95"/>
        <v>2523000</v>
      </c>
      <c r="W516">
        <v>6840</v>
      </c>
      <c r="AA516" s="1">
        <f t="shared" si="104"/>
        <v>1899</v>
      </c>
    </row>
    <row r="517" spans="2:27">
      <c r="B517" t="s">
        <v>257</v>
      </c>
      <c r="C517">
        <v>1960</v>
      </c>
      <c r="D517" s="1">
        <v>59018</v>
      </c>
      <c r="E517" s="12">
        <f t="shared" si="100"/>
        <v>9.231908199148621E-2</v>
      </c>
      <c r="F517" s="1">
        <v>56941</v>
      </c>
      <c r="G517" s="11">
        <f t="shared" si="101"/>
        <v>9.8844053339508672E-2</v>
      </c>
      <c r="H517">
        <v>420958</v>
      </c>
      <c r="I517" s="12">
        <f t="shared" si="96"/>
        <v>0.13526527587075196</v>
      </c>
      <c r="J517" s="12">
        <f t="shared" si="97"/>
        <v>0.14019925978363637</v>
      </c>
      <c r="K517" s="1">
        <v>446898</v>
      </c>
      <c r="L517">
        <v>14003</v>
      </c>
      <c r="M517" s="12">
        <f t="shared" si="98"/>
        <v>3.1333771912158928E-2</v>
      </c>
      <c r="N517">
        <v>5002</v>
      </c>
      <c r="O517">
        <v>9001</v>
      </c>
      <c r="P517" s="12">
        <f t="shared" si="102"/>
        <v>2.0141061271252054E-2</v>
      </c>
      <c r="Q517" s="12">
        <f t="shared" si="103"/>
        <v>0.6427908305363137</v>
      </c>
      <c r="R517">
        <v>4597</v>
      </c>
      <c r="S517">
        <v>212</v>
      </c>
      <c r="T517">
        <v>2544</v>
      </c>
      <c r="U517" s="30">
        <v>2544</v>
      </c>
      <c r="V517">
        <f t="shared" si="95"/>
        <v>2544000</v>
      </c>
      <c r="W517">
        <v>7121</v>
      </c>
      <c r="X517" s="16">
        <v>1937</v>
      </c>
      <c r="Z517" s="16">
        <v>1937</v>
      </c>
      <c r="AA517" s="16">
        <v>1937</v>
      </c>
    </row>
    <row r="518" spans="2:27">
      <c r="B518" t="s">
        <v>257</v>
      </c>
      <c r="C518">
        <v>1961</v>
      </c>
      <c r="D518" s="7">
        <v>71328</v>
      </c>
      <c r="E518" s="12">
        <f t="shared" si="100"/>
        <v>0.20858043308821037</v>
      </c>
      <c r="F518" s="7">
        <v>67731</v>
      </c>
      <c r="G518" s="11">
        <f t="shared" si="101"/>
        <v>0.18949438892889131</v>
      </c>
      <c r="H518" s="2">
        <v>451856</v>
      </c>
      <c r="I518" s="12">
        <f t="shared" si="96"/>
        <v>0.14989509932367834</v>
      </c>
      <c r="J518" s="12">
        <f t="shared" si="97"/>
        <v>0.15785560001416379</v>
      </c>
      <c r="K518" s="1">
        <v>502085</v>
      </c>
      <c r="L518">
        <v>19534</v>
      </c>
      <c r="M518" s="12">
        <f t="shared" si="98"/>
        <v>3.890576296842168E-2</v>
      </c>
      <c r="N518">
        <v>5231</v>
      </c>
      <c r="O518">
        <v>14303</v>
      </c>
      <c r="P518" s="12">
        <f t="shared" si="102"/>
        <v>2.8487208341217124E-2</v>
      </c>
      <c r="Q518" s="12">
        <f t="shared" si="103"/>
        <v>0.73221050476092964</v>
      </c>
      <c r="R518">
        <v>6702</v>
      </c>
      <c r="S518">
        <v>1715</v>
      </c>
      <c r="T518" s="2">
        <v>2586</v>
      </c>
      <c r="U518" s="30">
        <v>2586</v>
      </c>
      <c r="V518">
        <f t="shared" si="95"/>
        <v>2586000</v>
      </c>
      <c r="W518" s="2">
        <v>7528</v>
      </c>
      <c r="AA518" s="1">
        <f>AA517+161</f>
        <v>2098</v>
      </c>
    </row>
    <row r="519" spans="2:27">
      <c r="B519" t="s">
        <v>257</v>
      </c>
      <c r="C519">
        <v>1962</v>
      </c>
      <c r="D519" s="1">
        <v>79863</v>
      </c>
      <c r="E519" s="12">
        <f t="shared" si="100"/>
        <v>0.11965847913862719</v>
      </c>
      <c r="F519" s="1">
        <v>77665</v>
      </c>
      <c r="G519" s="11">
        <f t="shared" si="101"/>
        <v>0.14666843838124344</v>
      </c>
      <c r="H519">
        <v>529216</v>
      </c>
      <c r="I519" s="12">
        <f t="shared" si="96"/>
        <v>0.14675482222759706</v>
      </c>
      <c r="J519" s="12">
        <f t="shared" si="97"/>
        <v>0.15090813580844117</v>
      </c>
      <c r="K519" s="1">
        <v>535051</v>
      </c>
      <c r="L519">
        <v>19538</v>
      </c>
      <c r="M519" s="12">
        <f t="shared" si="98"/>
        <v>3.6516145189897785E-2</v>
      </c>
      <c r="N519">
        <v>5437</v>
      </c>
      <c r="O519">
        <v>14101</v>
      </c>
      <c r="P519" s="12">
        <f t="shared" si="102"/>
        <v>2.6354497047944962E-2</v>
      </c>
      <c r="Q519" s="12">
        <f t="shared" si="103"/>
        <v>0.72172177295526663</v>
      </c>
      <c r="R519">
        <v>8697</v>
      </c>
      <c r="S519">
        <v>343</v>
      </c>
      <c r="T519">
        <v>2647</v>
      </c>
      <c r="U519" s="30">
        <v>2647</v>
      </c>
      <c r="V519">
        <f t="shared" si="95"/>
        <v>2647000</v>
      </c>
      <c r="W519">
        <v>8044</v>
      </c>
      <c r="AA519" s="1">
        <f t="shared" ref="AA519:AA526" si="105">AA518+161</f>
        <v>2259</v>
      </c>
    </row>
    <row r="520" spans="2:27">
      <c r="B520" t="s">
        <v>257</v>
      </c>
      <c r="C520">
        <v>1963</v>
      </c>
      <c r="D520" s="1">
        <v>77246</v>
      </c>
      <c r="E520" s="12">
        <f t="shared" si="100"/>
        <v>-3.2768616255337266E-2</v>
      </c>
      <c r="F520" s="1">
        <v>75310</v>
      </c>
      <c r="G520" s="11">
        <f t="shared" si="101"/>
        <v>-3.0322539110281335E-2</v>
      </c>
      <c r="H520">
        <v>561083</v>
      </c>
      <c r="I520" s="12">
        <f t="shared" si="96"/>
        <v>0.13422256600182148</v>
      </c>
      <c r="J520" s="12">
        <f t="shared" si="97"/>
        <v>0.13767303589664986</v>
      </c>
      <c r="K520" s="1">
        <v>568233</v>
      </c>
      <c r="L520">
        <v>18161</v>
      </c>
      <c r="M520" s="12">
        <f t="shared" si="98"/>
        <v>3.1960480999871532E-2</v>
      </c>
      <c r="N520">
        <v>5602</v>
      </c>
      <c r="O520">
        <v>12559</v>
      </c>
      <c r="P520" s="12">
        <f t="shared" si="102"/>
        <v>2.2101849065436184E-2</v>
      </c>
      <c r="Q520" s="12">
        <f t="shared" si="103"/>
        <v>0.69153680964704589</v>
      </c>
      <c r="R520">
        <v>8690</v>
      </c>
      <c r="S520">
        <v>1735</v>
      </c>
      <c r="T520">
        <v>2727</v>
      </c>
      <c r="U520" s="30">
        <v>2727</v>
      </c>
      <c r="V520">
        <f t="shared" si="95"/>
        <v>2727000</v>
      </c>
      <c r="W520">
        <v>8488</v>
      </c>
      <c r="AA520" s="1">
        <f t="shared" si="105"/>
        <v>2420</v>
      </c>
    </row>
    <row r="521" spans="2:27">
      <c r="B521" t="s">
        <v>257</v>
      </c>
      <c r="C521">
        <v>1964</v>
      </c>
      <c r="D521" s="1">
        <v>111962</v>
      </c>
      <c r="E521" s="12">
        <f t="shared" si="100"/>
        <v>0.44942132925976752</v>
      </c>
      <c r="F521" s="1">
        <v>109777</v>
      </c>
      <c r="G521" s="11">
        <f t="shared" si="101"/>
        <v>0.45766830434205286</v>
      </c>
      <c r="H521">
        <v>625689</v>
      </c>
      <c r="I521" s="12">
        <f t="shared" si="96"/>
        <v>0.17544978415794429</v>
      </c>
      <c r="J521" s="12">
        <f t="shared" si="97"/>
        <v>0.17894193441150474</v>
      </c>
      <c r="K521" s="1">
        <v>612139</v>
      </c>
      <c r="L521">
        <v>16893</v>
      </c>
      <c r="M521" s="12">
        <f t="shared" si="98"/>
        <v>2.7596673304592586E-2</v>
      </c>
      <c r="N521">
        <v>5824</v>
      </c>
      <c r="O521">
        <v>11069</v>
      </c>
      <c r="P521" s="12">
        <f t="shared" si="102"/>
        <v>1.8082494335436888E-2</v>
      </c>
      <c r="Q521" s="12">
        <f t="shared" si="103"/>
        <v>0.65524181613686139</v>
      </c>
      <c r="R521">
        <v>9256</v>
      </c>
      <c r="S521">
        <v>343</v>
      </c>
      <c r="T521">
        <v>2798</v>
      </c>
      <c r="U521" s="30">
        <v>2798</v>
      </c>
      <c r="V521">
        <f t="shared" si="95"/>
        <v>2798000</v>
      </c>
      <c r="W521">
        <v>9114</v>
      </c>
      <c r="AA521" s="1">
        <f t="shared" si="105"/>
        <v>2581</v>
      </c>
    </row>
    <row r="522" spans="2:27">
      <c r="B522" t="s">
        <v>257</v>
      </c>
      <c r="C522">
        <v>1965</v>
      </c>
      <c r="D522" s="1">
        <v>115791</v>
      </c>
      <c r="E522" s="12">
        <f t="shared" si="100"/>
        <v>3.4199103267179939E-2</v>
      </c>
      <c r="F522" s="1">
        <v>109786</v>
      </c>
      <c r="G522" s="11">
        <f t="shared" si="101"/>
        <v>8.1984386529054362E-5</v>
      </c>
      <c r="H522">
        <v>674445</v>
      </c>
      <c r="I522" s="12">
        <f t="shared" si="96"/>
        <v>0.16277976706773717</v>
      </c>
      <c r="J522" s="12">
        <f t="shared" si="97"/>
        <v>0.17168338411582856</v>
      </c>
      <c r="K522" s="1">
        <v>655374</v>
      </c>
      <c r="L522">
        <v>17406</v>
      </c>
      <c r="M522" s="12">
        <f t="shared" si="98"/>
        <v>2.6558880883281913E-2</v>
      </c>
      <c r="N522">
        <v>6162</v>
      </c>
      <c r="O522">
        <v>11244</v>
      </c>
      <c r="P522" s="12">
        <f t="shared" si="102"/>
        <v>1.7156615917018374E-2</v>
      </c>
      <c r="Q522" s="12">
        <f t="shared" si="103"/>
        <v>0.64598414339882804</v>
      </c>
      <c r="R522">
        <v>9629</v>
      </c>
      <c r="S522">
        <v>1931</v>
      </c>
      <c r="T522">
        <v>2857</v>
      </c>
      <c r="U522" s="30">
        <v>2857</v>
      </c>
      <c r="V522">
        <f t="shared" si="95"/>
        <v>2857000</v>
      </c>
      <c r="W522">
        <v>9793</v>
      </c>
      <c r="AA522" s="1">
        <f t="shared" si="105"/>
        <v>2742</v>
      </c>
    </row>
    <row r="523" spans="2:27">
      <c r="B523" t="s">
        <v>257</v>
      </c>
      <c r="C523">
        <v>1966</v>
      </c>
      <c r="D523" s="1">
        <v>138407</v>
      </c>
      <c r="E523" s="12">
        <f t="shared" si="100"/>
        <v>0.19531742536121116</v>
      </c>
      <c r="F523" s="1">
        <v>131768</v>
      </c>
      <c r="G523" s="11">
        <f t="shared" si="101"/>
        <v>0.20022589401198695</v>
      </c>
      <c r="H523">
        <v>760897</v>
      </c>
      <c r="I523" s="12">
        <f t="shared" si="96"/>
        <v>0.17317455582030156</v>
      </c>
      <c r="J523" s="12">
        <f t="shared" si="97"/>
        <v>0.18189978407064294</v>
      </c>
      <c r="K523" s="1">
        <v>720258</v>
      </c>
      <c r="L523">
        <v>19608</v>
      </c>
      <c r="M523" s="12">
        <f t="shared" si="98"/>
        <v>2.7223578217805286E-2</v>
      </c>
      <c r="N523">
        <v>7056</v>
      </c>
      <c r="O523">
        <v>12552</v>
      </c>
      <c r="P523" s="12">
        <f t="shared" si="102"/>
        <v>1.7427088626575476E-2</v>
      </c>
      <c r="Q523" s="12">
        <f t="shared" si="103"/>
        <v>0.64014687882496935</v>
      </c>
      <c r="R523">
        <v>12304</v>
      </c>
      <c r="S523">
        <v>865</v>
      </c>
      <c r="T523">
        <v>2903</v>
      </c>
      <c r="U523" s="30">
        <v>2903</v>
      </c>
      <c r="V523">
        <f t="shared" si="95"/>
        <v>2903000</v>
      </c>
      <c r="W523">
        <v>10757</v>
      </c>
      <c r="AA523" s="1">
        <f t="shared" si="105"/>
        <v>2903</v>
      </c>
    </row>
    <row r="524" spans="2:27">
      <c r="B524" t="s">
        <v>257</v>
      </c>
      <c r="C524">
        <v>1967</v>
      </c>
      <c r="D524" s="1">
        <v>150374</v>
      </c>
      <c r="E524" s="12">
        <f t="shared" si="100"/>
        <v>8.6462389908024878E-2</v>
      </c>
      <c r="F524" s="1">
        <v>146001</v>
      </c>
      <c r="G524" s="11">
        <f t="shared" si="101"/>
        <v>0.10801560318134903</v>
      </c>
      <c r="H524">
        <v>812969</v>
      </c>
      <c r="I524" s="12">
        <f t="shared" si="96"/>
        <v>0.17958987366061929</v>
      </c>
      <c r="J524" s="12">
        <f t="shared" si="97"/>
        <v>0.18496892255424255</v>
      </c>
      <c r="K524" s="1">
        <v>753687</v>
      </c>
      <c r="L524">
        <v>21503</v>
      </c>
      <c r="M524" s="12">
        <f t="shared" si="98"/>
        <v>2.8530411165377668E-2</v>
      </c>
      <c r="N524">
        <v>7921</v>
      </c>
      <c r="O524">
        <v>13582</v>
      </c>
      <c r="P524" s="12">
        <f t="shared" si="102"/>
        <v>1.8020743358980584E-2</v>
      </c>
      <c r="Q524" s="12">
        <f t="shared" si="103"/>
        <v>0.63163279542389439</v>
      </c>
      <c r="R524">
        <v>13442</v>
      </c>
      <c r="S524">
        <v>1941</v>
      </c>
      <c r="T524">
        <v>2935</v>
      </c>
      <c r="U524" s="30">
        <v>2935</v>
      </c>
      <c r="V524">
        <f t="shared" si="95"/>
        <v>2935000</v>
      </c>
      <c r="W524">
        <v>11793</v>
      </c>
      <c r="AA524" s="1">
        <f t="shared" si="105"/>
        <v>3064</v>
      </c>
    </row>
    <row r="525" spans="2:27">
      <c r="B525" t="s">
        <v>257</v>
      </c>
      <c r="C525">
        <v>1968</v>
      </c>
      <c r="D525" s="1">
        <v>206099</v>
      </c>
      <c r="E525" s="12">
        <f t="shared" si="100"/>
        <v>0.37057603043079257</v>
      </c>
      <c r="F525" s="1">
        <v>203649</v>
      </c>
      <c r="G525" s="11">
        <f t="shared" si="101"/>
        <v>0.39484661063965315</v>
      </c>
      <c r="H525">
        <v>921621</v>
      </c>
      <c r="I525" s="12">
        <f t="shared" si="96"/>
        <v>0.22096827220733903</v>
      </c>
      <c r="J525" s="12">
        <f t="shared" si="97"/>
        <v>0.22362663177162848</v>
      </c>
      <c r="K525" s="1">
        <v>935575</v>
      </c>
      <c r="L525">
        <v>25314</v>
      </c>
      <c r="M525" s="12">
        <f t="shared" si="98"/>
        <v>2.7057157363118936E-2</v>
      </c>
      <c r="N525">
        <v>9529</v>
      </c>
      <c r="O525">
        <v>15785</v>
      </c>
      <c r="P525" s="12">
        <f t="shared" si="102"/>
        <v>1.687197712636614E-2</v>
      </c>
      <c r="Q525" s="12">
        <f t="shared" si="103"/>
        <v>0.62356798609465114</v>
      </c>
      <c r="R525">
        <v>17193</v>
      </c>
      <c r="S525">
        <v>591</v>
      </c>
      <c r="T525">
        <v>2964</v>
      </c>
      <c r="U525" s="30">
        <v>2964</v>
      </c>
      <c r="V525">
        <f t="shared" si="95"/>
        <v>2964000</v>
      </c>
      <c r="W525">
        <v>12577</v>
      </c>
      <c r="AA525" s="1">
        <f t="shared" si="105"/>
        <v>3225</v>
      </c>
    </row>
    <row r="526" spans="2:27">
      <c r="B526" t="s">
        <v>257</v>
      </c>
      <c r="C526">
        <v>1969</v>
      </c>
      <c r="D526" s="1">
        <v>196927</v>
      </c>
      <c r="E526" s="12">
        <f t="shared" si="100"/>
        <v>-4.4502884536072471E-2</v>
      </c>
      <c r="F526" s="1">
        <v>194446</v>
      </c>
      <c r="G526" s="11">
        <f t="shared" si="101"/>
        <v>-4.5190499339549911E-2</v>
      </c>
      <c r="H526">
        <v>993650</v>
      </c>
      <c r="I526" s="12">
        <f t="shared" si="96"/>
        <v>0.19568862275449103</v>
      </c>
      <c r="J526" s="12">
        <f t="shared" si="97"/>
        <v>0.19818547778392795</v>
      </c>
      <c r="K526" s="1">
        <v>1082933</v>
      </c>
      <c r="L526">
        <v>28739</v>
      </c>
      <c r="M526" s="12">
        <f t="shared" si="98"/>
        <v>2.6538114546329275E-2</v>
      </c>
      <c r="N526">
        <v>10812</v>
      </c>
      <c r="O526">
        <v>17927</v>
      </c>
      <c r="P526" s="12">
        <f t="shared" si="102"/>
        <v>1.6554117383069868E-2</v>
      </c>
      <c r="Q526" s="12">
        <f t="shared" si="103"/>
        <v>0.62378649222311144</v>
      </c>
      <c r="R526">
        <v>18678</v>
      </c>
      <c r="S526">
        <v>2358</v>
      </c>
      <c r="T526">
        <v>3000</v>
      </c>
      <c r="U526" s="30">
        <v>3000</v>
      </c>
      <c r="V526">
        <f t="shared" si="95"/>
        <v>3000000</v>
      </c>
      <c r="W526">
        <v>14464</v>
      </c>
      <c r="AA526" s="1">
        <f t="shared" si="105"/>
        <v>3386</v>
      </c>
    </row>
    <row r="527" spans="2:27">
      <c r="B527" t="s">
        <v>257</v>
      </c>
      <c r="C527">
        <v>1970</v>
      </c>
      <c r="D527" s="1">
        <v>218200</v>
      </c>
      <c r="E527" s="12">
        <f t="shared" si="100"/>
        <v>0.10802480106841622</v>
      </c>
      <c r="F527" s="1">
        <v>215672</v>
      </c>
      <c r="G527" s="11">
        <f t="shared" si="101"/>
        <v>0.10916141242298633</v>
      </c>
      <c r="H527">
        <v>1236950</v>
      </c>
      <c r="I527" s="12">
        <f t="shared" si="96"/>
        <v>0.1743578964388213</v>
      </c>
      <c r="J527" s="12">
        <f t="shared" si="97"/>
        <v>0.17640163304903189</v>
      </c>
      <c r="K527" s="1">
        <v>1347675</v>
      </c>
      <c r="L527">
        <v>32789</v>
      </c>
      <c r="M527" s="12">
        <f t="shared" si="98"/>
        <v>2.4330049900755005E-2</v>
      </c>
      <c r="N527">
        <v>12569</v>
      </c>
      <c r="O527">
        <v>20220</v>
      </c>
      <c r="P527" s="12">
        <f t="shared" si="102"/>
        <v>1.5003617340976126E-2</v>
      </c>
      <c r="Q527" s="12">
        <f t="shared" si="103"/>
        <v>0.61667022477050226</v>
      </c>
      <c r="R527">
        <v>20648</v>
      </c>
      <c r="S527">
        <v>886</v>
      </c>
      <c r="T527">
        <v>3032</v>
      </c>
      <c r="U527" s="30">
        <v>3032.2170000000001</v>
      </c>
      <c r="V527">
        <f t="shared" si="95"/>
        <v>3032217</v>
      </c>
      <c r="W527">
        <v>15410</v>
      </c>
      <c r="X527" s="16">
        <v>3547</v>
      </c>
      <c r="Z527" s="16">
        <v>3547</v>
      </c>
      <c r="AA527" s="16">
        <v>3547</v>
      </c>
    </row>
    <row r="528" spans="2:27">
      <c r="B528" t="s">
        <v>257</v>
      </c>
      <c r="C528">
        <v>1971</v>
      </c>
      <c r="D528" s="1">
        <v>273407</v>
      </c>
      <c r="E528" s="12">
        <f t="shared" si="100"/>
        <v>0.25301099908340974</v>
      </c>
      <c r="F528" s="1">
        <v>270088</v>
      </c>
      <c r="G528" s="11">
        <f t="shared" si="101"/>
        <v>0.25230906190882452</v>
      </c>
      <c r="H528">
        <v>1364625</v>
      </c>
      <c r="I528" s="12">
        <f t="shared" si="96"/>
        <v>0.19792104057891363</v>
      </c>
      <c r="J528" s="12">
        <f t="shared" si="97"/>
        <v>0.20035321058898964</v>
      </c>
      <c r="K528" s="1">
        <v>1703424</v>
      </c>
      <c r="L528">
        <v>37225</v>
      </c>
      <c r="M528" s="12">
        <f t="shared" si="98"/>
        <v>2.185304422152089E-2</v>
      </c>
      <c r="N528">
        <v>14066</v>
      </c>
      <c r="O528">
        <v>23159</v>
      </c>
      <c r="P528" s="12">
        <f t="shared" si="102"/>
        <v>1.3595558122933574E-2</v>
      </c>
      <c r="Q528" s="12">
        <f t="shared" si="103"/>
        <v>0.6221356615177972</v>
      </c>
      <c r="R528">
        <v>25512</v>
      </c>
      <c r="S528">
        <v>3338</v>
      </c>
      <c r="T528">
        <v>3061</v>
      </c>
      <c r="U528" s="30">
        <v>3060.9380000000001</v>
      </c>
      <c r="V528">
        <f t="shared" si="95"/>
        <v>3060938</v>
      </c>
      <c r="W528">
        <v>16211</v>
      </c>
      <c r="AA528" s="1">
        <f>AA527-83</f>
        <v>3464</v>
      </c>
    </row>
    <row r="529" spans="2:27">
      <c r="B529" t="s">
        <v>257</v>
      </c>
      <c r="C529">
        <v>1972</v>
      </c>
      <c r="D529" s="1">
        <v>321129</v>
      </c>
      <c r="E529" s="12">
        <f t="shared" si="100"/>
        <v>0.1745456407480423</v>
      </c>
      <c r="F529" s="1">
        <v>318291</v>
      </c>
      <c r="G529" s="11">
        <f t="shared" si="101"/>
        <v>0.17847146115340184</v>
      </c>
      <c r="H529">
        <v>1645649</v>
      </c>
      <c r="I529" s="12">
        <f t="shared" si="96"/>
        <v>0.19341366233018098</v>
      </c>
      <c r="J529" s="12">
        <f t="shared" si="97"/>
        <v>0.19513820990988964</v>
      </c>
      <c r="K529" s="1">
        <v>1822149</v>
      </c>
      <c r="L529">
        <v>40371</v>
      </c>
      <c r="M529" s="12">
        <f t="shared" si="98"/>
        <v>2.2155707354338201E-2</v>
      </c>
      <c r="N529">
        <v>14930</v>
      </c>
      <c r="O529">
        <v>25441</v>
      </c>
      <c r="P529" s="12">
        <f t="shared" si="102"/>
        <v>1.3962085427701028E-2</v>
      </c>
      <c r="Q529" s="12">
        <f t="shared" si="103"/>
        <v>0.63018007976022394</v>
      </c>
      <c r="R529">
        <v>30509</v>
      </c>
      <c r="S529">
        <v>2480</v>
      </c>
      <c r="T529">
        <v>3069</v>
      </c>
      <c r="U529" s="30">
        <v>3068.6990000000001</v>
      </c>
      <c r="V529">
        <f t="shared" si="95"/>
        <v>3068699</v>
      </c>
      <c r="W529">
        <v>17474</v>
      </c>
      <c r="AA529" s="1">
        <f t="shared" ref="AA529:AA533" si="106">AA528-83</f>
        <v>3381</v>
      </c>
    </row>
    <row r="530" spans="2:27">
      <c r="B530" t="s">
        <v>257</v>
      </c>
      <c r="C530">
        <v>1973</v>
      </c>
      <c r="D530" s="1">
        <v>364460</v>
      </c>
      <c r="E530" s="12">
        <f t="shared" si="100"/>
        <v>0.13493331340364775</v>
      </c>
      <c r="F530" s="1">
        <v>361661</v>
      </c>
      <c r="G530" s="11">
        <f t="shared" si="101"/>
        <v>0.13625895799755569</v>
      </c>
      <c r="H530">
        <v>1926301</v>
      </c>
      <c r="I530" s="12">
        <f t="shared" si="96"/>
        <v>0.18774895512175926</v>
      </c>
      <c r="J530" s="12">
        <f t="shared" si="97"/>
        <v>0.18920199906452834</v>
      </c>
      <c r="K530" s="1">
        <v>1830057</v>
      </c>
      <c r="L530">
        <v>47152</v>
      </c>
      <c r="M530" s="12">
        <f t="shared" si="98"/>
        <v>2.5765317692290457E-2</v>
      </c>
      <c r="N530">
        <v>17584</v>
      </c>
      <c r="O530">
        <v>29568</v>
      </c>
      <c r="P530" s="12">
        <f t="shared" si="102"/>
        <v>1.6156873802291406E-2</v>
      </c>
      <c r="Q530" s="12">
        <f t="shared" si="103"/>
        <v>0.62707838479809974</v>
      </c>
      <c r="R530">
        <v>32317</v>
      </c>
      <c r="S530">
        <v>4223</v>
      </c>
      <c r="T530">
        <v>3068</v>
      </c>
      <c r="U530" s="30">
        <v>3067.8139999999999</v>
      </c>
      <c r="V530">
        <f t="shared" si="95"/>
        <v>3067814</v>
      </c>
      <c r="W530">
        <v>19109</v>
      </c>
      <c r="AA530" s="1">
        <f t="shared" si="106"/>
        <v>3298</v>
      </c>
    </row>
    <row r="531" spans="2:27">
      <c r="B531" t="s">
        <v>257</v>
      </c>
      <c r="C531">
        <v>1974</v>
      </c>
      <c r="D531" s="1">
        <v>434960</v>
      </c>
      <c r="E531" s="12">
        <f t="shared" si="100"/>
        <v>0.19343686549964331</v>
      </c>
      <c r="F531" s="1">
        <v>431994</v>
      </c>
      <c r="G531" s="11">
        <f t="shared" si="101"/>
        <v>0.19447217145337761</v>
      </c>
      <c r="H531">
        <v>1975371</v>
      </c>
      <c r="I531" s="12">
        <f t="shared" si="96"/>
        <v>0.21869005872820851</v>
      </c>
      <c r="J531" s="12">
        <f t="shared" si="97"/>
        <v>0.22019154882804293</v>
      </c>
      <c r="K531" s="1">
        <v>1919806</v>
      </c>
      <c r="L531">
        <v>54133</v>
      </c>
      <c r="M531" s="12">
        <f t="shared" si="98"/>
        <v>2.819711991732498E-2</v>
      </c>
      <c r="N531">
        <v>19047</v>
      </c>
      <c r="O531">
        <v>35086</v>
      </c>
      <c r="P531" s="12">
        <f t="shared" si="102"/>
        <v>1.8275804951125268E-2</v>
      </c>
      <c r="Q531" s="12">
        <f t="shared" si="103"/>
        <v>0.64814438512552419</v>
      </c>
      <c r="R531">
        <v>27180</v>
      </c>
      <c r="S531">
        <v>3794</v>
      </c>
      <c r="T531">
        <v>3074</v>
      </c>
      <c r="U531" s="30">
        <v>3074.047</v>
      </c>
      <c r="V531">
        <f t="shared" si="95"/>
        <v>3074047</v>
      </c>
      <c r="W531">
        <v>20896</v>
      </c>
      <c r="AA531" s="1">
        <f t="shared" si="106"/>
        <v>3215</v>
      </c>
    </row>
    <row r="532" spans="2:27">
      <c r="B532" t="s">
        <v>257</v>
      </c>
      <c r="C532">
        <v>1975</v>
      </c>
      <c r="D532" s="1">
        <v>465433</v>
      </c>
      <c r="E532" s="12">
        <f t="shared" si="100"/>
        <v>7.0059315799153948E-2</v>
      </c>
      <c r="F532" s="1">
        <v>464038</v>
      </c>
      <c r="G532" s="11">
        <f t="shared" si="101"/>
        <v>7.4176956161428165E-2</v>
      </c>
      <c r="H532">
        <v>1972518</v>
      </c>
      <c r="I532" s="12">
        <f t="shared" si="96"/>
        <v>0.23525159212742291</v>
      </c>
      <c r="J532" s="12">
        <f t="shared" si="97"/>
        <v>0.23595881000832439</v>
      </c>
      <c r="K532" s="1">
        <v>2283697</v>
      </c>
      <c r="L532">
        <v>68801</v>
      </c>
      <c r="M532" s="12">
        <f t="shared" si="98"/>
        <v>3.0127026483811117E-2</v>
      </c>
      <c r="N532">
        <v>21836</v>
      </c>
      <c r="O532">
        <v>46965</v>
      </c>
      <c r="P532" s="12">
        <f t="shared" si="102"/>
        <v>2.0565337695850193E-2</v>
      </c>
      <c r="Q532" s="12">
        <f t="shared" si="103"/>
        <v>0.68262089213819566</v>
      </c>
      <c r="R532">
        <v>27186</v>
      </c>
      <c r="S532">
        <v>5122</v>
      </c>
      <c r="T532">
        <v>3083</v>
      </c>
      <c r="U532" s="30">
        <v>3082.5</v>
      </c>
      <c r="V532">
        <f t="shared" si="95"/>
        <v>3082500</v>
      </c>
      <c r="W532">
        <v>22371</v>
      </c>
      <c r="AA532" s="1">
        <f t="shared" si="106"/>
        <v>3132</v>
      </c>
    </row>
    <row r="533" spans="2:27">
      <c r="B533" t="s">
        <v>257</v>
      </c>
      <c r="C533">
        <v>1976</v>
      </c>
      <c r="D533" s="1">
        <v>482699</v>
      </c>
      <c r="E533" s="12">
        <f t="shared" si="100"/>
        <v>3.7096639043643229E-2</v>
      </c>
      <c r="F533" s="1">
        <v>480632</v>
      </c>
      <c r="G533" s="11">
        <f t="shared" si="101"/>
        <v>3.5760002413595442E-2</v>
      </c>
      <c r="H533">
        <v>2678703</v>
      </c>
      <c r="I533" s="12">
        <f t="shared" si="96"/>
        <v>0.1794271332058836</v>
      </c>
      <c r="J533" s="12">
        <f t="shared" si="97"/>
        <v>0.1801987753028238</v>
      </c>
      <c r="K533" s="1">
        <v>2651232</v>
      </c>
      <c r="L533">
        <v>65608</v>
      </c>
      <c r="M533" s="12">
        <f t="shared" si="98"/>
        <v>2.4746231186105177E-2</v>
      </c>
      <c r="N533">
        <v>20925</v>
      </c>
      <c r="O533">
        <v>44683</v>
      </c>
      <c r="P533" s="12">
        <f t="shared" si="102"/>
        <v>1.6853674065491063E-2</v>
      </c>
      <c r="Q533" s="12">
        <f t="shared" si="103"/>
        <v>0.68106023655651748</v>
      </c>
      <c r="R533">
        <v>22995</v>
      </c>
      <c r="S533">
        <v>4413</v>
      </c>
      <c r="T533">
        <v>3083</v>
      </c>
      <c r="U533" s="30">
        <v>3083.335</v>
      </c>
      <c r="V533">
        <f t="shared" si="95"/>
        <v>3083335</v>
      </c>
      <c r="W533">
        <v>24311</v>
      </c>
      <c r="AA533" s="1">
        <f t="shared" si="106"/>
        <v>3049</v>
      </c>
    </row>
    <row r="534" spans="2:27">
      <c r="B534" t="s">
        <v>257</v>
      </c>
      <c r="C534">
        <v>1977</v>
      </c>
      <c r="D534" s="1">
        <v>544265</v>
      </c>
      <c r="E534" s="12">
        <f t="shared" si="100"/>
        <v>0.12754532327599602</v>
      </c>
      <c r="F534" s="1">
        <v>541348</v>
      </c>
      <c r="G534" s="11">
        <f t="shared" si="101"/>
        <v>0.12632533830456566</v>
      </c>
      <c r="H534">
        <v>2857967</v>
      </c>
      <c r="I534" s="12">
        <f t="shared" si="96"/>
        <v>0.18941716261944241</v>
      </c>
      <c r="J534" s="12">
        <f t="shared" si="97"/>
        <v>0.19043781821133693</v>
      </c>
      <c r="K534" s="1">
        <v>2656060</v>
      </c>
      <c r="L534">
        <v>70037</v>
      </c>
      <c r="M534" s="12">
        <f t="shared" si="98"/>
        <v>2.636875672989315E-2</v>
      </c>
      <c r="N534">
        <v>25131</v>
      </c>
      <c r="O534">
        <v>44906</v>
      </c>
      <c r="P534" s="12">
        <f t="shared" si="102"/>
        <v>1.690699758288593E-2</v>
      </c>
      <c r="Q534" s="12">
        <f t="shared" si="103"/>
        <v>0.64117537872838637</v>
      </c>
      <c r="R534">
        <v>27533</v>
      </c>
      <c r="S534">
        <v>5674</v>
      </c>
      <c r="T534">
        <v>3086</v>
      </c>
      <c r="U534" s="30">
        <v>3085.7220000000002</v>
      </c>
      <c r="V534">
        <f t="shared" si="95"/>
        <v>3085722</v>
      </c>
      <c r="W534">
        <v>26824</v>
      </c>
      <c r="X534" s="16">
        <v>2965</v>
      </c>
      <c r="Z534" s="16">
        <v>2965</v>
      </c>
      <c r="AA534" s="16">
        <v>2965</v>
      </c>
    </row>
    <row r="535" spans="2:27">
      <c r="B535" t="s">
        <v>257</v>
      </c>
      <c r="C535">
        <v>1978</v>
      </c>
      <c r="D535" s="1">
        <v>647283</v>
      </c>
      <c r="E535" s="12">
        <f t="shared" si="100"/>
        <v>0.18927911954654442</v>
      </c>
      <c r="F535" s="1">
        <v>642812</v>
      </c>
      <c r="G535" s="11">
        <f t="shared" si="101"/>
        <v>0.18742841942705984</v>
      </c>
      <c r="H535">
        <v>2908740</v>
      </c>
      <c r="I535" s="12">
        <f t="shared" ref="I535:I565" si="107">(F535/H535)</f>
        <v>0.22099328231467921</v>
      </c>
      <c r="J535" s="12">
        <f t="shared" si="97"/>
        <v>0.22253037397636091</v>
      </c>
      <c r="K535" s="1">
        <v>2789508</v>
      </c>
      <c r="L535">
        <v>81839</v>
      </c>
      <c r="M535" s="12">
        <f t="shared" si="98"/>
        <v>2.9338148519380478E-2</v>
      </c>
      <c r="N535">
        <v>29443</v>
      </c>
      <c r="O535">
        <v>52396</v>
      </c>
      <c r="P535" s="12">
        <f t="shared" si="102"/>
        <v>1.8783240628813397E-2</v>
      </c>
      <c r="Q535" s="12">
        <f t="shared" si="103"/>
        <v>0.64023265191412404</v>
      </c>
      <c r="R535">
        <v>28612</v>
      </c>
      <c r="S535">
        <v>5216</v>
      </c>
      <c r="T535">
        <v>3092</v>
      </c>
      <c r="U535" s="30">
        <v>3091.627</v>
      </c>
      <c r="V535">
        <f t="shared" si="95"/>
        <v>3091627</v>
      </c>
      <c r="W535">
        <v>29884</v>
      </c>
      <c r="X535" s="16">
        <v>3120</v>
      </c>
      <c r="Z535" s="16">
        <v>3120</v>
      </c>
      <c r="AA535" s="16">
        <v>3120</v>
      </c>
    </row>
    <row r="536" spans="2:27">
      <c r="B536" t="s">
        <v>257</v>
      </c>
      <c r="C536">
        <v>1979</v>
      </c>
      <c r="D536" s="1">
        <v>725151</v>
      </c>
      <c r="E536" s="12">
        <f t="shared" si="100"/>
        <v>0.12029977614119326</v>
      </c>
      <c r="F536" s="1">
        <v>720677</v>
      </c>
      <c r="G536" s="11">
        <f t="shared" si="101"/>
        <v>0.1211318394802835</v>
      </c>
      <c r="H536">
        <v>3173688</v>
      </c>
      <c r="I536" s="12">
        <f t="shared" si="107"/>
        <v>0.22707871725260959</v>
      </c>
      <c r="J536" s="12">
        <f t="shared" si="97"/>
        <v>0.22848843364565136</v>
      </c>
      <c r="K536" s="1">
        <v>2966713</v>
      </c>
      <c r="L536">
        <v>91289</v>
      </c>
      <c r="M536" s="12">
        <f t="shared" si="98"/>
        <v>3.0771092451477442E-2</v>
      </c>
      <c r="N536">
        <v>30111</v>
      </c>
      <c r="O536">
        <v>61178</v>
      </c>
      <c r="P536" s="12">
        <f t="shared" si="102"/>
        <v>2.0621475687065113E-2</v>
      </c>
      <c r="Q536" s="12">
        <f t="shared" si="103"/>
        <v>0.67015741217452263</v>
      </c>
      <c r="R536">
        <v>34317</v>
      </c>
      <c r="S536">
        <v>6743</v>
      </c>
      <c r="T536">
        <v>3096</v>
      </c>
      <c r="U536" s="30">
        <v>3095.9169999999999</v>
      </c>
      <c r="V536">
        <f t="shared" si="95"/>
        <v>3095917</v>
      </c>
      <c r="W536">
        <v>33650</v>
      </c>
      <c r="X536" s="16">
        <v>4536</v>
      </c>
      <c r="Z536" s="16">
        <v>4536</v>
      </c>
      <c r="AA536" s="16">
        <v>4536</v>
      </c>
    </row>
    <row r="537" spans="2:27">
      <c r="B537" t="s">
        <v>257</v>
      </c>
      <c r="C537">
        <v>1980</v>
      </c>
      <c r="D537" s="1">
        <v>815919</v>
      </c>
      <c r="E537" s="12">
        <f t="shared" si="100"/>
        <v>0.12517117124571298</v>
      </c>
      <c r="F537" s="1">
        <v>804054</v>
      </c>
      <c r="G537" s="11">
        <f t="shared" si="101"/>
        <v>0.11569260570269344</v>
      </c>
      <c r="H537">
        <v>3472325</v>
      </c>
      <c r="I537" s="12">
        <f t="shared" si="107"/>
        <v>0.23156069780334501</v>
      </c>
      <c r="J537" s="12">
        <f t="shared" si="97"/>
        <v>0.23497771665958689</v>
      </c>
      <c r="K537" s="1">
        <v>3341267</v>
      </c>
      <c r="L537">
        <v>107185</v>
      </c>
      <c r="M537" s="12">
        <f t="shared" si="98"/>
        <v>3.2079148418848298E-2</v>
      </c>
      <c r="N537">
        <v>32558</v>
      </c>
      <c r="O537">
        <v>74627</v>
      </c>
      <c r="P537" s="12">
        <f t="shared" si="102"/>
        <v>2.2334940607859233E-2</v>
      </c>
      <c r="Q537" s="12">
        <f t="shared" si="103"/>
        <v>0.69624481037458597</v>
      </c>
      <c r="R537">
        <v>44211</v>
      </c>
      <c r="S537">
        <v>7100</v>
      </c>
      <c r="T537">
        <v>3108</v>
      </c>
      <c r="U537" s="30">
        <v>3113.174</v>
      </c>
      <c r="V537">
        <f t="shared" si="95"/>
        <v>3113174</v>
      </c>
      <c r="W537">
        <v>38357</v>
      </c>
      <c r="X537" s="16">
        <v>4259</v>
      </c>
      <c r="Y537">
        <v>4459</v>
      </c>
      <c r="Z537" s="1">
        <f>(Y537+X537)/2</f>
        <v>4359</v>
      </c>
      <c r="AA537" s="1">
        <v>4359</v>
      </c>
    </row>
    <row r="538" spans="2:27">
      <c r="B538" t="s">
        <v>257</v>
      </c>
      <c r="C538">
        <v>1981</v>
      </c>
      <c r="D538" s="1">
        <v>830911</v>
      </c>
      <c r="E538" s="12">
        <f t="shared" si="100"/>
        <v>1.8374372946334133E-2</v>
      </c>
      <c r="F538" s="1">
        <v>826598</v>
      </c>
      <c r="G538" s="11">
        <f t="shared" si="101"/>
        <v>2.8037917851288594E-2</v>
      </c>
      <c r="H538">
        <v>3872934</v>
      </c>
      <c r="I538" s="12">
        <f t="shared" si="107"/>
        <v>0.21342940520029519</v>
      </c>
      <c r="J538" s="12">
        <f t="shared" si="97"/>
        <v>0.21454303120063498</v>
      </c>
      <c r="K538" s="1">
        <v>3740306</v>
      </c>
      <c r="L538">
        <v>114890</v>
      </c>
      <c r="M538" s="12">
        <f t="shared" si="98"/>
        <v>3.0716738149231641E-2</v>
      </c>
      <c r="N538">
        <v>34866</v>
      </c>
      <c r="O538">
        <v>80024</v>
      </c>
      <c r="P538" s="12">
        <f t="shared" si="102"/>
        <v>2.1395040940500591E-2</v>
      </c>
      <c r="Q538" s="12">
        <f t="shared" si="103"/>
        <v>0.69652711289059099</v>
      </c>
      <c r="R538">
        <v>43813</v>
      </c>
      <c r="S538">
        <v>9316</v>
      </c>
      <c r="T538">
        <v>3129</v>
      </c>
      <c r="U538" s="30">
        <v>3128.8359999999998</v>
      </c>
      <c r="V538">
        <f t="shared" si="95"/>
        <v>3128836</v>
      </c>
      <c r="W538">
        <v>43117</v>
      </c>
      <c r="X538" s="16">
        <v>4531</v>
      </c>
      <c r="Z538" s="16">
        <v>4531</v>
      </c>
      <c r="AA538" s="16">
        <v>4531</v>
      </c>
    </row>
    <row r="539" spans="2:27">
      <c r="B539" t="s">
        <v>257</v>
      </c>
      <c r="C539">
        <v>1982</v>
      </c>
      <c r="D539" s="1">
        <v>848432</v>
      </c>
      <c r="E539" s="12">
        <f t="shared" si="100"/>
        <v>2.1086494221402772E-2</v>
      </c>
      <c r="F539" s="1">
        <v>842799</v>
      </c>
      <c r="G539" s="11">
        <f t="shared" si="101"/>
        <v>1.9599611903246803E-2</v>
      </c>
      <c r="H539">
        <v>4303231</v>
      </c>
      <c r="I539" s="12">
        <f t="shared" si="107"/>
        <v>0.19585260470562701</v>
      </c>
      <c r="J539" s="12">
        <f t="shared" si="97"/>
        <v>0.19716162111678412</v>
      </c>
      <c r="K539" s="1">
        <v>3993741</v>
      </c>
      <c r="L539">
        <v>123152</v>
      </c>
      <c r="M539" s="12">
        <f t="shared" si="98"/>
        <v>3.0836251023789476E-2</v>
      </c>
      <c r="N539">
        <v>37707</v>
      </c>
      <c r="O539">
        <v>85445</v>
      </c>
      <c r="P539" s="12">
        <f t="shared" si="102"/>
        <v>2.1394727399698679E-2</v>
      </c>
      <c r="Q539" s="12">
        <f t="shared" si="103"/>
        <v>0.69381739638820317</v>
      </c>
      <c r="R539">
        <v>53585</v>
      </c>
      <c r="S539">
        <v>9903</v>
      </c>
      <c r="T539">
        <v>3139</v>
      </c>
      <c r="U539" s="30">
        <v>3139.0129999999999</v>
      </c>
      <c r="V539">
        <f t="shared" si="95"/>
        <v>3139013</v>
      </c>
      <c r="W539">
        <v>46612</v>
      </c>
      <c r="X539" s="16">
        <v>4891</v>
      </c>
      <c r="Z539" s="16">
        <v>4891</v>
      </c>
      <c r="AA539" s="16">
        <v>4891</v>
      </c>
    </row>
    <row r="540" spans="2:27">
      <c r="B540" t="s">
        <v>257</v>
      </c>
      <c r="C540">
        <v>1983</v>
      </c>
      <c r="D540" s="1">
        <v>860595</v>
      </c>
      <c r="E540" s="12">
        <f t="shared" si="100"/>
        <v>1.4335857204820186E-2</v>
      </c>
      <c r="F540" s="1">
        <v>857229</v>
      </c>
      <c r="G540" s="11">
        <f t="shared" si="101"/>
        <v>1.7121520077740957E-2</v>
      </c>
      <c r="H540">
        <v>4707166</v>
      </c>
      <c r="I540" s="12">
        <f t="shared" si="107"/>
        <v>0.18211148703912292</v>
      </c>
      <c r="J540" s="12">
        <f t="shared" si="97"/>
        <v>0.18282656698319116</v>
      </c>
      <c r="K540" s="1">
        <v>4427350</v>
      </c>
      <c r="L540">
        <v>145276</v>
      </c>
      <c r="M540" s="12">
        <f t="shared" si="98"/>
        <v>3.2813308186612759E-2</v>
      </c>
      <c r="N540">
        <v>43507</v>
      </c>
      <c r="O540">
        <v>101769</v>
      </c>
      <c r="P540" s="12">
        <f t="shared" si="102"/>
        <v>2.2986436581702373E-2</v>
      </c>
      <c r="Q540" s="12">
        <f t="shared" si="103"/>
        <v>0.70052176546711087</v>
      </c>
      <c r="R540">
        <v>81221</v>
      </c>
      <c r="S540">
        <v>12074</v>
      </c>
      <c r="T540">
        <v>3162</v>
      </c>
      <c r="U540" s="30">
        <v>3162.3539999999998</v>
      </c>
      <c r="V540">
        <f t="shared" si="95"/>
        <v>3162354</v>
      </c>
      <c r="W540">
        <v>49765</v>
      </c>
      <c r="X540" s="16">
        <v>5382</v>
      </c>
      <c r="Z540" s="16">
        <v>5382</v>
      </c>
      <c r="AA540" s="16">
        <v>5382</v>
      </c>
    </row>
    <row r="541" spans="2:27">
      <c r="B541" t="s">
        <v>257</v>
      </c>
      <c r="C541">
        <v>1984</v>
      </c>
      <c r="D541" s="1">
        <v>956239</v>
      </c>
      <c r="E541" s="12">
        <f t="shared" si="100"/>
        <v>0.11113706214886213</v>
      </c>
      <c r="F541" s="1">
        <v>950920</v>
      </c>
      <c r="G541" s="11">
        <f t="shared" si="101"/>
        <v>0.10929518250082533</v>
      </c>
      <c r="H541">
        <v>5514327</v>
      </c>
      <c r="I541" s="12">
        <f t="shared" si="107"/>
        <v>0.17244534101804262</v>
      </c>
      <c r="J541" s="12">
        <f t="shared" si="97"/>
        <v>0.17340991928842814</v>
      </c>
      <c r="K541" s="1">
        <v>4868752</v>
      </c>
      <c r="L541">
        <v>158020</v>
      </c>
      <c r="M541" s="12">
        <f t="shared" si="98"/>
        <v>3.245595585891415E-2</v>
      </c>
      <c r="N541">
        <v>49021</v>
      </c>
      <c r="O541">
        <v>108999</v>
      </c>
      <c r="P541" s="12">
        <f t="shared" si="102"/>
        <v>2.2387461920426427E-2</v>
      </c>
      <c r="Q541" s="12">
        <f t="shared" si="103"/>
        <v>0.68977977471206176</v>
      </c>
      <c r="R541">
        <v>90977</v>
      </c>
      <c r="S541">
        <v>12824</v>
      </c>
      <c r="T541">
        <v>3180</v>
      </c>
      <c r="U541" s="30">
        <v>3180.0140000000001</v>
      </c>
      <c r="V541">
        <f t="shared" si="95"/>
        <v>3180014</v>
      </c>
      <c r="W541">
        <v>55639</v>
      </c>
      <c r="X541" s="16">
        <v>5611</v>
      </c>
      <c r="Z541" s="16">
        <v>5611</v>
      </c>
      <c r="AA541" s="16">
        <v>5611</v>
      </c>
    </row>
    <row r="542" spans="2:27">
      <c r="B542" t="s">
        <v>257</v>
      </c>
      <c r="C542">
        <v>1985</v>
      </c>
      <c r="D542" s="1">
        <v>1067610</v>
      </c>
      <c r="E542" s="12">
        <f t="shared" si="100"/>
        <v>0.11646774498843908</v>
      </c>
      <c r="F542" s="1">
        <v>1065625</v>
      </c>
      <c r="G542" s="11">
        <f t="shared" si="101"/>
        <v>0.12062528919362302</v>
      </c>
      <c r="H542">
        <v>6299535</v>
      </c>
      <c r="I542" s="12">
        <f t="shared" si="107"/>
        <v>0.16915931096501569</v>
      </c>
      <c r="J542" s="12">
        <f t="shared" si="97"/>
        <v>0.16947441358766957</v>
      </c>
      <c r="K542" s="1">
        <v>5428688</v>
      </c>
      <c r="L542">
        <v>182900</v>
      </c>
      <c r="M542" s="12">
        <f t="shared" si="98"/>
        <v>3.3691381785064825E-2</v>
      </c>
      <c r="N542">
        <v>53903</v>
      </c>
      <c r="O542">
        <v>128997</v>
      </c>
      <c r="P542" s="12">
        <f t="shared" si="102"/>
        <v>2.3762095003433611E-2</v>
      </c>
      <c r="Q542" s="12">
        <f t="shared" si="103"/>
        <v>0.70528704209950788</v>
      </c>
      <c r="R542">
        <v>106644</v>
      </c>
      <c r="S542">
        <v>15535</v>
      </c>
      <c r="T542">
        <v>3201</v>
      </c>
      <c r="U542" s="30">
        <v>3201.1309999999999</v>
      </c>
      <c r="V542">
        <f t="shared" si="95"/>
        <v>3201131</v>
      </c>
      <c r="W542">
        <v>59652</v>
      </c>
      <c r="X542" s="16">
        <v>6010</v>
      </c>
      <c r="Z542" s="16">
        <v>6010</v>
      </c>
      <c r="AA542" s="16">
        <v>6010</v>
      </c>
    </row>
    <row r="543" spans="2:27">
      <c r="B543" t="s">
        <v>257</v>
      </c>
      <c r="C543">
        <v>1986</v>
      </c>
      <c r="D543" s="1">
        <v>1187370</v>
      </c>
      <c r="E543" s="12">
        <f t="shared" si="100"/>
        <v>0.11217579453171102</v>
      </c>
      <c r="F543" s="1">
        <v>1184069</v>
      </c>
      <c r="G543" s="11">
        <f t="shared" si="101"/>
        <v>0.11114979472140762</v>
      </c>
      <c r="H543">
        <v>6965528</v>
      </c>
      <c r="I543" s="12">
        <f t="shared" si="107"/>
        <v>0.16998984140182913</v>
      </c>
      <c r="J543" s="12">
        <f t="shared" si="97"/>
        <v>0.17046374661045077</v>
      </c>
      <c r="K543" s="1">
        <v>6009104</v>
      </c>
      <c r="L543">
        <v>220887</v>
      </c>
      <c r="M543" s="12">
        <f t="shared" si="98"/>
        <v>3.6758724761628357E-2</v>
      </c>
      <c r="N543">
        <v>66591</v>
      </c>
      <c r="O543">
        <v>154296</v>
      </c>
      <c r="P543" s="12">
        <f t="shared" si="102"/>
        <v>2.567703937225916E-2</v>
      </c>
      <c r="Q543" s="12">
        <f t="shared" si="103"/>
        <v>0.69852911217047631</v>
      </c>
      <c r="R543">
        <v>112687</v>
      </c>
      <c r="S543">
        <v>15882</v>
      </c>
      <c r="T543">
        <v>3224</v>
      </c>
      <c r="U543" s="30">
        <v>3223.74</v>
      </c>
      <c r="V543">
        <f t="shared" si="95"/>
        <v>3223740</v>
      </c>
      <c r="W543">
        <v>64135</v>
      </c>
      <c r="X543" s="16">
        <v>6393</v>
      </c>
      <c r="Z543" s="16">
        <v>6393</v>
      </c>
      <c r="AA543" s="16">
        <v>6393</v>
      </c>
    </row>
    <row r="544" spans="2:27">
      <c r="B544" t="s">
        <v>257</v>
      </c>
      <c r="C544">
        <v>1987</v>
      </c>
      <c r="D544" s="1">
        <v>1229293</v>
      </c>
      <c r="E544" s="12">
        <f t="shared" si="100"/>
        <v>3.5307444183363235E-2</v>
      </c>
      <c r="F544" s="1">
        <v>1208791</v>
      </c>
      <c r="G544" s="11">
        <f t="shared" si="101"/>
        <v>2.0878850810214608E-2</v>
      </c>
      <c r="H544">
        <v>7516809</v>
      </c>
      <c r="I544" s="12">
        <f t="shared" si="107"/>
        <v>0.16081172210175887</v>
      </c>
      <c r="J544" s="12">
        <f t="shared" si="97"/>
        <v>0.16353920925754531</v>
      </c>
      <c r="K544" s="1">
        <v>6665581</v>
      </c>
      <c r="L544">
        <v>231281</v>
      </c>
      <c r="M544" s="12">
        <f t="shared" si="98"/>
        <v>3.4697800536817418E-2</v>
      </c>
      <c r="N544">
        <v>72008</v>
      </c>
      <c r="O544">
        <v>159273</v>
      </c>
      <c r="P544" s="12">
        <f t="shared" si="102"/>
        <v>2.3894841274901619E-2</v>
      </c>
      <c r="Q544" s="12">
        <f t="shared" si="103"/>
        <v>0.68865579100747576</v>
      </c>
      <c r="R544">
        <v>120321</v>
      </c>
      <c r="S544">
        <v>20406</v>
      </c>
      <c r="T544">
        <v>3247</v>
      </c>
      <c r="U544" s="30">
        <v>3247.2910000000002</v>
      </c>
      <c r="V544">
        <f t="shared" si="95"/>
        <v>3247291</v>
      </c>
      <c r="W544">
        <v>70053</v>
      </c>
      <c r="X544" s="16">
        <v>6961</v>
      </c>
      <c r="Z544" s="16">
        <v>6961</v>
      </c>
      <c r="AA544" s="16">
        <v>6961</v>
      </c>
    </row>
    <row r="545" spans="2:27">
      <c r="B545" t="s">
        <v>257</v>
      </c>
      <c r="C545">
        <v>1988</v>
      </c>
      <c r="D545" s="1">
        <v>1342864</v>
      </c>
      <c r="E545" s="12">
        <f t="shared" si="100"/>
        <v>9.2387250232450688E-2</v>
      </c>
      <c r="F545" s="1">
        <v>1310681</v>
      </c>
      <c r="G545" s="11">
        <f t="shared" si="101"/>
        <v>8.4290832741143837E-2</v>
      </c>
      <c r="H545">
        <v>8109863</v>
      </c>
      <c r="I545" s="12">
        <f t="shared" si="107"/>
        <v>0.1616156771082323</v>
      </c>
      <c r="J545" s="12">
        <f t="shared" si="97"/>
        <v>0.1655840548724436</v>
      </c>
      <c r="K545" s="1">
        <v>7517812</v>
      </c>
      <c r="L545">
        <v>277933</v>
      </c>
      <c r="M545" s="12">
        <f t="shared" si="98"/>
        <v>3.6969932208999107E-2</v>
      </c>
      <c r="N545">
        <v>78768</v>
      </c>
      <c r="O545">
        <v>199165</v>
      </c>
      <c r="P545" s="12">
        <f t="shared" si="102"/>
        <v>2.6492415612414888E-2</v>
      </c>
      <c r="Q545" s="12">
        <f t="shared" si="103"/>
        <v>0.7165935675144729</v>
      </c>
      <c r="R545">
        <v>136571</v>
      </c>
      <c r="S545">
        <v>45583</v>
      </c>
      <c r="T545">
        <v>3272</v>
      </c>
      <c r="U545" s="30">
        <v>3271.953</v>
      </c>
      <c r="V545">
        <f t="shared" si="95"/>
        <v>3271953</v>
      </c>
      <c r="W545">
        <v>77079</v>
      </c>
      <c r="X545" s="16">
        <v>7516</v>
      </c>
      <c r="Z545" s="16">
        <v>7516</v>
      </c>
      <c r="AA545" s="16">
        <v>7516</v>
      </c>
    </row>
    <row r="546" spans="2:27">
      <c r="B546" t="s">
        <v>257</v>
      </c>
      <c r="C546">
        <v>1989</v>
      </c>
      <c r="D546" s="1">
        <v>1667599</v>
      </c>
      <c r="E546" s="12">
        <f t="shared" si="100"/>
        <v>0.24182270133088682</v>
      </c>
      <c r="F546" s="1">
        <v>1583969</v>
      </c>
      <c r="G546" s="11">
        <f t="shared" si="101"/>
        <v>0.20850840135776746</v>
      </c>
      <c r="H546">
        <v>9044649</v>
      </c>
      <c r="I546" s="12">
        <f t="shared" si="107"/>
        <v>0.17512774680366258</v>
      </c>
      <c r="J546" s="12">
        <f t="shared" si="97"/>
        <v>0.184374097878204</v>
      </c>
      <c r="K546" s="1">
        <v>8972020</v>
      </c>
      <c r="L546">
        <v>308032</v>
      </c>
      <c r="M546" s="12">
        <f t="shared" si="98"/>
        <v>3.4332513748297482E-2</v>
      </c>
      <c r="N546">
        <v>87063</v>
      </c>
      <c r="O546">
        <v>220969</v>
      </c>
      <c r="P546" s="12">
        <f t="shared" si="102"/>
        <v>2.4628678937407628E-2</v>
      </c>
      <c r="Q546" s="12">
        <f t="shared" si="103"/>
        <v>0.71735728755453976</v>
      </c>
      <c r="R546">
        <v>151696</v>
      </c>
      <c r="S546">
        <v>28856</v>
      </c>
      <c r="T546">
        <v>3283</v>
      </c>
      <c r="U546" s="30">
        <v>3283.4029999999998</v>
      </c>
      <c r="V546">
        <f t="shared" si="95"/>
        <v>3283403</v>
      </c>
      <c r="W546">
        <v>83387</v>
      </c>
      <c r="X546" s="16">
        <v>8777</v>
      </c>
      <c r="Z546" s="16">
        <v>8777</v>
      </c>
      <c r="AA546" s="16">
        <v>8777</v>
      </c>
    </row>
    <row r="547" spans="2:27">
      <c r="B547" t="s">
        <v>257</v>
      </c>
      <c r="C547">
        <v>1990</v>
      </c>
      <c r="D547" s="1">
        <v>1757015</v>
      </c>
      <c r="E547" s="12">
        <f t="shared" si="100"/>
        <v>5.3619605192855115E-2</v>
      </c>
      <c r="F547" s="1">
        <v>1753168</v>
      </c>
      <c r="G547" s="11">
        <f t="shared" si="101"/>
        <v>0.10681964104095472</v>
      </c>
      <c r="H547">
        <v>9620605</v>
      </c>
      <c r="I547" s="12">
        <f t="shared" si="107"/>
        <v>0.18223053539772188</v>
      </c>
      <c r="J547" s="12">
        <f t="shared" si="97"/>
        <v>0.1826304062998117</v>
      </c>
      <c r="K547" s="1">
        <v>9885651</v>
      </c>
      <c r="L547">
        <v>421655</v>
      </c>
      <c r="M547" s="12">
        <f t="shared" si="98"/>
        <v>4.2653235482417902E-2</v>
      </c>
      <c r="N547">
        <v>98353</v>
      </c>
      <c r="O547">
        <v>323302</v>
      </c>
      <c r="P547" s="12">
        <f t="shared" si="102"/>
        <v>3.2704168900965655E-2</v>
      </c>
      <c r="Q547" s="12">
        <f t="shared" si="103"/>
        <v>0.76674532496946557</v>
      </c>
      <c r="R547">
        <v>176447</v>
      </c>
      <c r="S547">
        <v>27923</v>
      </c>
      <c r="T547">
        <v>3287</v>
      </c>
      <c r="U547" s="30">
        <v>3289.056</v>
      </c>
      <c r="V547">
        <f t="shared" si="95"/>
        <v>3289056</v>
      </c>
      <c r="W547">
        <v>86244</v>
      </c>
      <c r="X547" s="16">
        <v>10101</v>
      </c>
      <c r="Z547" s="16">
        <v>10101</v>
      </c>
      <c r="AA547" s="16">
        <v>10101</v>
      </c>
    </row>
    <row r="548" spans="2:27">
      <c r="B548" t="s">
        <v>257</v>
      </c>
      <c r="C548">
        <v>1991</v>
      </c>
      <c r="D548" s="1">
        <v>2132602</v>
      </c>
      <c r="E548" s="12">
        <f t="shared" si="100"/>
        <v>0.21376425357780099</v>
      </c>
      <c r="F548" s="1">
        <v>2128790</v>
      </c>
      <c r="G548" s="11">
        <f t="shared" si="101"/>
        <v>0.21425328319932829</v>
      </c>
      <c r="H548">
        <v>9816213</v>
      </c>
      <c r="I548" s="12">
        <f t="shared" si="107"/>
        <v>0.2168646910982881</v>
      </c>
      <c r="J548" s="12">
        <f t="shared" si="97"/>
        <v>0.2172530282299294</v>
      </c>
      <c r="K548" s="1">
        <v>11114721</v>
      </c>
      <c r="L548">
        <v>559055</v>
      </c>
      <c r="M548" s="12">
        <f t="shared" si="98"/>
        <v>5.0298608485089276E-2</v>
      </c>
      <c r="N548">
        <v>99256</v>
      </c>
      <c r="O548">
        <v>459799</v>
      </c>
      <c r="P548" s="12">
        <f t="shared" si="102"/>
        <v>4.1368469797847376E-2</v>
      </c>
      <c r="Q548" s="12">
        <f t="shared" si="103"/>
        <v>0.82245753995581827</v>
      </c>
      <c r="R548">
        <v>177040</v>
      </c>
      <c r="S548">
        <v>29098</v>
      </c>
      <c r="T548">
        <v>3289</v>
      </c>
      <c r="U548" s="30">
        <v>3288.64</v>
      </c>
      <c r="V548">
        <f t="shared" si="95"/>
        <v>3288640</v>
      </c>
      <c r="W548">
        <v>87296</v>
      </c>
      <c r="X548" s="16">
        <v>10573</v>
      </c>
      <c r="Z548" s="16">
        <v>10573</v>
      </c>
      <c r="AA548" s="16">
        <v>10573</v>
      </c>
    </row>
    <row r="549" spans="2:27">
      <c r="B549" t="s">
        <v>257</v>
      </c>
      <c r="C549">
        <v>1992</v>
      </c>
      <c r="D549" s="1">
        <v>2274928</v>
      </c>
      <c r="E549" s="12">
        <f t="shared" si="100"/>
        <v>6.6738191186166002E-2</v>
      </c>
      <c r="F549" s="1">
        <v>2270404</v>
      </c>
      <c r="G549" s="11">
        <f t="shared" si="101"/>
        <v>6.6523236204604499E-2</v>
      </c>
      <c r="H549">
        <v>11784062</v>
      </c>
      <c r="I549" s="12">
        <f t="shared" si="107"/>
        <v>0.19266735018875494</v>
      </c>
      <c r="J549" s="12">
        <f t="shared" si="97"/>
        <v>0.19305125855583585</v>
      </c>
      <c r="K549" s="1">
        <v>11627201</v>
      </c>
      <c r="L549">
        <v>500431</v>
      </c>
      <c r="M549" s="12">
        <f t="shared" si="98"/>
        <v>4.3039679111077547E-2</v>
      </c>
      <c r="N549">
        <v>79616</v>
      </c>
      <c r="O549">
        <v>420815</v>
      </c>
      <c r="P549" s="12">
        <f t="shared" si="102"/>
        <v>3.6192287378535901E-2</v>
      </c>
      <c r="Q549" s="12">
        <f t="shared" si="103"/>
        <v>0.84090513976951864</v>
      </c>
      <c r="R549">
        <v>180547</v>
      </c>
      <c r="S549">
        <v>28498</v>
      </c>
      <c r="T549">
        <v>3275</v>
      </c>
      <c r="U549" s="30">
        <v>3274.9969999999998</v>
      </c>
      <c r="V549">
        <f t="shared" si="95"/>
        <v>3274997</v>
      </c>
      <c r="W549">
        <v>93367</v>
      </c>
      <c r="X549" s="16">
        <v>11055</v>
      </c>
      <c r="Z549" s="16">
        <v>11055</v>
      </c>
      <c r="AA549" s="16">
        <v>11055</v>
      </c>
    </row>
    <row r="550" spans="2:27">
      <c r="B550" t="s">
        <v>257</v>
      </c>
      <c r="C550">
        <v>1993</v>
      </c>
      <c r="D550" s="1">
        <v>2385135</v>
      </c>
      <c r="E550" s="12">
        <f t="shared" si="100"/>
        <v>4.8444170540781949E-2</v>
      </c>
      <c r="F550" s="1">
        <v>2380439</v>
      </c>
      <c r="G550" s="11">
        <f t="shared" si="101"/>
        <v>4.8464942803131073E-2</v>
      </c>
      <c r="H550">
        <v>12744056</v>
      </c>
      <c r="I550" s="12">
        <f t="shared" si="107"/>
        <v>0.18678817795527577</v>
      </c>
      <c r="J550" s="12">
        <f t="shared" si="97"/>
        <v>0.18715666346726662</v>
      </c>
      <c r="K550" s="1">
        <v>12507289</v>
      </c>
      <c r="L550">
        <v>528341</v>
      </c>
      <c r="M550" s="12">
        <f t="shared" si="98"/>
        <v>4.2242647467408807E-2</v>
      </c>
      <c r="N550">
        <v>84362</v>
      </c>
      <c r="O550">
        <v>443979</v>
      </c>
      <c r="P550" s="12">
        <f t="shared" si="102"/>
        <v>3.5497620627459717E-2</v>
      </c>
      <c r="Q550" s="12">
        <f t="shared" si="103"/>
        <v>0.84032660724797048</v>
      </c>
      <c r="R550">
        <v>181137</v>
      </c>
      <c r="S550">
        <v>28786</v>
      </c>
      <c r="T550">
        <v>3272</v>
      </c>
      <c r="U550" s="30">
        <v>3272.3249999999998</v>
      </c>
      <c r="V550">
        <f t="shared" si="95"/>
        <v>3272325</v>
      </c>
      <c r="W550">
        <v>96134</v>
      </c>
      <c r="X550" s="16">
        <v>13384</v>
      </c>
      <c r="Z550" s="16">
        <v>13384</v>
      </c>
      <c r="AA550" s="16">
        <v>13384</v>
      </c>
    </row>
    <row r="551" spans="2:27">
      <c r="B551" t="s">
        <v>257</v>
      </c>
      <c r="C551">
        <v>1994</v>
      </c>
      <c r="D551" s="1">
        <v>2628354</v>
      </c>
      <c r="E551" s="12">
        <f t="shared" si="100"/>
        <v>0.10197284430441045</v>
      </c>
      <c r="F551" s="1">
        <v>2623437</v>
      </c>
      <c r="G551" s="11">
        <f t="shared" si="101"/>
        <v>0.1020811707420354</v>
      </c>
      <c r="H551">
        <v>12043674</v>
      </c>
      <c r="I551" s="12">
        <f t="shared" si="107"/>
        <v>0.21782696874724441</v>
      </c>
      <c r="J551" s="12">
        <f t="shared" si="97"/>
        <v>0.21823523286996974</v>
      </c>
      <c r="K551" s="1">
        <v>12963972</v>
      </c>
      <c r="L551">
        <v>565147</v>
      </c>
      <c r="M551" s="12">
        <f t="shared" si="98"/>
        <v>4.3593660955145538E-2</v>
      </c>
      <c r="N551">
        <v>99854</v>
      </c>
      <c r="O551">
        <v>465293</v>
      </c>
      <c r="P551" s="12">
        <f t="shared" si="102"/>
        <v>3.5891237654632389E-2</v>
      </c>
      <c r="Q551" s="12">
        <f t="shared" si="103"/>
        <v>0.82331322647028116</v>
      </c>
      <c r="R551">
        <v>207964</v>
      </c>
      <c r="S551">
        <v>29595</v>
      </c>
      <c r="T551">
        <v>3268</v>
      </c>
      <c r="U551" s="30">
        <v>3268.346</v>
      </c>
      <c r="V551">
        <f t="shared" si="95"/>
        <v>3268346</v>
      </c>
      <c r="W551">
        <v>99121</v>
      </c>
      <c r="X551" s="16">
        <v>14380</v>
      </c>
      <c r="Y551" s="2">
        <v>14246</v>
      </c>
      <c r="Z551" s="7">
        <f>(Y551+X551)/2</f>
        <v>14313</v>
      </c>
      <c r="AA551" s="7">
        <v>14313</v>
      </c>
    </row>
    <row r="552" spans="2:27">
      <c r="B552" t="s">
        <v>257</v>
      </c>
      <c r="C552">
        <v>1995</v>
      </c>
      <c r="D552" s="1">
        <v>2760735</v>
      </c>
      <c r="E552" s="12">
        <f t="shared" si="100"/>
        <v>5.0366503142270792E-2</v>
      </c>
      <c r="F552" s="1">
        <v>2755363</v>
      </c>
      <c r="G552" s="11">
        <f t="shared" si="101"/>
        <v>5.0287466403805388E-2</v>
      </c>
      <c r="H552">
        <v>13717638</v>
      </c>
      <c r="I552" s="12">
        <f t="shared" si="107"/>
        <v>0.20086278701916466</v>
      </c>
      <c r="J552" s="12">
        <f t="shared" si="97"/>
        <v>0.20125439962769101</v>
      </c>
      <c r="K552" s="1">
        <v>13575807</v>
      </c>
      <c r="L552">
        <v>586849</v>
      </c>
      <c r="M552" s="12">
        <f t="shared" si="98"/>
        <v>4.3227559142524637E-2</v>
      </c>
      <c r="N552">
        <v>105583</v>
      </c>
      <c r="O552">
        <v>481266</v>
      </c>
      <c r="P552" s="12">
        <f t="shared" si="102"/>
        <v>3.5450268260295688E-2</v>
      </c>
      <c r="Q552" s="12">
        <f t="shared" si="103"/>
        <v>0.82008489406985441</v>
      </c>
      <c r="R552">
        <v>227805</v>
      </c>
      <c r="S552">
        <v>31255</v>
      </c>
      <c r="T552">
        <v>3265</v>
      </c>
      <c r="U552" s="30">
        <v>3265.2930000000001</v>
      </c>
      <c r="V552">
        <f t="shared" si="95"/>
        <v>3265293</v>
      </c>
      <c r="W552">
        <v>104266</v>
      </c>
      <c r="X552" s="17">
        <v>14801</v>
      </c>
      <c r="Y552">
        <v>14681</v>
      </c>
      <c r="Z552" s="7">
        <f t="shared" ref="Z552:Z555" si="108">(Y552+X552)/2</f>
        <v>14741</v>
      </c>
      <c r="AA552" s="7">
        <v>14741</v>
      </c>
    </row>
    <row r="553" spans="2:27">
      <c r="B553" t="s">
        <v>257</v>
      </c>
      <c r="C553">
        <v>1996</v>
      </c>
      <c r="D553" s="1">
        <v>2733965</v>
      </c>
      <c r="E553" s="12">
        <f t="shared" si="100"/>
        <v>-9.6966930907892279E-3</v>
      </c>
      <c r="F553" s="1">
        <v>2728790</v>
      </c>
      <c r="G553" s="11">
        <f t="shared" si="101"/>
        <v>-9.6441013398234649E-3</v>
      </c>
      <c r="H553">
        <v>14349487</v>
      </c>
      <c r="I553" s="12">
        <f t="shared" si="107"/>
        <v>0.1901663801639738</v>
      </c>
      <c r="J553" s="12">
        <f t="shared" si="97"/>
        <v>0.19052702023424253</v>
      </c>
      <c r="K553" s="1">
        <v>13529622</v>
      </c>
      <c r="L553">
        <v>570894</v>
      </c>
      <c r="M553" s="12">
        <f t="shared" si="98"/>
        <v>4.219585735654699E-2</v>
      </c>
      <c r="N553">
        <v>105413</v>
      </c>
      <c r="O553">
        <v>465481</v>
      </c>
      <c r="P553" s="12">
        <f t="shared" si="102"/>
        <v>3.4404582774005071E-2</v>
      </c>
      <c r="Q553" s="12">
        <f t="shared" si="103"/>
        <v>0.81535451414798543</v>
      </c>
      <c r="R553">
        <v>241470</v>
      </c>
      <c r="S553">
        <v>31346</v>
      </c>
      <c r="T553">
        <v>3267</v>
      </c>
      <c r="U553" s="30">
        <v>3267.03</v>
      </c>
      <c r="V553">
        <f t="shared" si="95"/>
        <v>3267030</v>
      </c>
      <c r="W553">
        <v>109560</v>
      </c>
      <c r="X553" s="17">
        <v>17851</v>
      </c>
      <c r="Y553">
        <v>15233</v>
      </c>
      <c r="Z553" s="7">
        <f t="shared" si="108"/>
        <v>16542</v>
      </c>
      <c r="AA553" s="7">
        <v>16542</v>
      </c>
    </row>
    <row r="554" spans="2:27">
      <c r="B554" t="s">
        <v>257</v>
      </c>
      <c r="C554">
        <v>1997</v>
      </c>
      <c r="D554" s="1">
        <v>2943626</v>
      </c>
      <c r="E554" s="12">
        <f t="shared" si="100"/>
        <v>7.6687521603239245E-2</v>
      </c>
      <c r="F554" s="1">
        <v>2938089</v>
      </c>
      <c r="G554" s="11">
        <f t="shared" si="101"/>
        <v>7.6700295735472504E-2</v>
      </c>
      <c r="H554">
        <v>15147251</v>
      </c>
      <c r="I554" s="12">
        <f t="shared" si="107"/>
        <v>0.19396846332050616</v>
      </c>
      <c r="J554" s="12">
        <f t="shared" si="97"/>
        <v>0.19433400819726299</v>
      </c>
      <c r="K554" s="1">
        <v>13826021</v>
      </c>
      <c r="L554">
        <v>603331</v>
      </c>
      <c r="M554" s="12">
        <f t="shared" si="98"/>
        <v>4.3637355968141521E-2</v>
      </c>
      <c r="N554">
        <v>109559</v>
      </c>
      <c r="O554">
        <v>493772</v>
      </c>
      <c r="P554" s="12">
        <f t="shared" si="102"/>
        <v>3.5713239550265403E-2</v>
      </c>
      <c r="Q554" s="12">
        <f t="shared" si="103"/>
        <v>0.8184097949550081</v>
      </c>
      <c r="R554">
        <v>265649</v>
      </c>
      <c r="S554">
        <v>32867</v>
      </c>
      <c r="T554">
        <v>3269</v>
      </c>
      <c r="U554" s="30">
        <v>3268.5140000000001</v>
      </c>
      <c r="V554">
        <f t="shared" si="95"/>
        <v>3268514</v>
      </c>
      <c r="W554">
        <v>116817</v>
      </c>
      <c r="X554" s="16">
        <v>17241</v>
      </c>
      <c r="Y554">
        <v>15558</v>
      </c>
      <c r="Z554" s="7">
        <f t="shared" si="108"/>
        <v>16399.5</v>
      </c>
      <c r="AA554" s="7">
        <v>16400</v>
      </c>
    </row>
    <row r="555" spans="2:27">
      <c r="B555" t="s">
        <v>73</v>
      </c>
      <c r="C555">
        <v>1998</v>
      </c>
      <c r="D555" s="1">
        <v>3016337</v>
      </c>
      <c r="E555" s="12">
        <f t="shared" si="100"/>
        <v>2.4701167879343369E-2</v>
      </c>
      <c r="F555" s="1">
        <v>3010505</v>
      </c>
      <c r="G555" s="11">
        <f t="shared" si="101"/>
        <v>2.4647313270632715E-2</v>
      </c>
      <c r="H555">
        <v>16520398</v>
      </c>
      <c r="I555" s="12">
        <f t="shared" si="107"/>
        <v>0.18222956856124167</v>
      </c>
      <c r="J555" s="12">
        <f t="shared" si="97"/>
        <v>0.18258258669070807</v>
      </c>
      <c r="K555" s="1">
        <v>14516273</v>
      </c>
      <c r="L555">
        <v>594622</v>
      </c>
      <c r="M555" s="12">
        <f t="shared" si="98"/>
        <v>4.0962442632485628E-2</v>
      </c>
      <c r="N555">
        <v>114216</v>
      </c>
      <c r="O555">
        <v>480406</v>
      </c>
      <c r="P555" s="12">
        <f t="shared" si="102"/>
        <v>3.309430733356971E-2</v>
      </c>
      <c r="Q555" s="12">
        <f t="shared" si="103"/>
        <v>0.80791830776526941</v>
      </c>
      <c r="R555">
        <v>308993</v>
      </c>
      <c r="S555">
        <v>33919</v>
      </c>
      <c r="T555">
        <v>3273</v>
      </c>
      <c r="U555" s="30">
        <v>3272.5630000000001</v>
      </c>
      <c r="V555">
        <f t="shared" si="95"/>
        <v>3272563</v>
      </c>
      <c r="W555">
        <v>125278</v>
      </c>
      <c r="X555" s="16">
        <v>17605</v>
      </c>
      <c r="Y555">
        <v>16104</v>
      </c>
      <c r="Z555" s="7">
        <f t="shared" si="108"/>
        <v>16854.5</v>
      </c>
      <c r="AA555" s="7">
        <v>16855</v>
      </c>
    </row>
    <row r="556" spans="2:27">
      <c r="B556" t="s">
        <v>227</v>
      </c>
      <c r="C556">
        <v>1999</v>
      </c>
      <c r="D556" s="1">
        <v>3146893</v>
      </c>
      <c r="E556" s="12">
        <f t="shared" si="100"/>
        <v>4.3282962082817671E-2</v>
      </c>
      <c r="F556" s="1">
        <v>3141429</v>
      </c>
      <c r="G556" s="11">
        <f t="shared" si="101"/>
        <v>4.3489049179456604E-2</v>
      </c>
      <c r="H556">
        <v>16437468</v>
      </c>
      <c r="I556" s="12">
        <f t="shared" si="107"/>
        <v>0.19111392338528049</v>
      </c>
      <c r="J556" s="12">
        <f t="shared" si="97"/>
        <v>0.19144633467879602</v>
      </c>
      <c r="K556" s="1">
        <v>15213482</v>
      </c>
      <c r="L556">
        <v>652976</v>
      </c>
      <c r="M556" s="12">
        <f t="shared" si="98"/>
        <v>4.2920877679416193E-2</v>
      </c>
      <c r="N556">
        <v>128324</v>
      </c>
      <c r="O556">
        <v>524652</v>
      </c>
      <c r="P556" s="12">
        <f t="shared" si="102"/>
        <v>3.4485990781071681E-2</v>
      </c>
      <c r="Q556" s="12">
        <f t="shared" si="103"/>
        <v>0.80347822890887266</v>
      </c>
      <c r="R556">
        <v>338538</v>
      </c>
      <c r="S556">
        <v>41928</v>
      </c>
      <c r="T556">
        <v>3282</v>
      </c>
      <c r="U556" s="30">
        <v>3282.0309999999999</v>
      </c>
      <c r="V556">
        <f t="shared" si="95"/>
        <v>3282031</v>
      </c>
      <c r="W556">
        <v>131113</v>
      </c>
      <c r="X556" s="16">
        <v>18639</v>
      </c>
      <c r="Z556" s="16">
        <v>18639</v>
      </c>
      <c r="AA556" s="16">
        <v>18639</v>
      </c>
    </row>
    <row r="557" spans="2:27">
      <c r="B557" t="s">
        <v>312</v>
      </c>
      <c r="C557">
        <v>2000</v>
      </c>
      <c r="D557" s="1">
        <v>3394606</v>
      </c>
      <c r="E557" s="12">
        <f t="shared" si="100"/>
        <v>7.8716689763522307E-2</v>
      </c>
      <c r="F557" s="1">
        <v>3387246</v>
      </c>
      <c r="G557" s="11">
        <f t="shared" si="101"/>
        <v>7.8250057537509202E-2</v>
      </c>
      <c r="H557">
        <v>18007128</v>
      </c>
      <c r="I557" s="12">
        <f t="shared" si="107"/>
        <v>0.18810584341933928</v>
      </c>
      <c r="J557" s="12">
        <f t="shared" si="97"/>
        <v>0.18851457045232312</v>
      </c>
      <c r="K557" s="1">
        <v>16723201</v>
      </c>
      <c r="L557">
        <v>695559</v>
      </c>
      <c r="M557" s="12">
        <f t="shared" si="98"/>
        <v>4.1592455894059993E-2</v>
      </c>
      <c r="N557">
        <v>140110</v>
      </c>
      <c r="O557">
        <v>555449</v>
      </c>
      <c r="P557" s="12">
        <f t="shared" si="102"/>
        <v>3.321427518571355E-2</v>
      </c>
      <c r="Q557" s="12">
        <f t="shared" si="103"/>
        <v>0.79856489528566232</v>
      </c>
      <c r="R557">
        <v>397448</v>
      </c>
      <c r="S557">
        <v>45089</v>
      </c>
      <c r="T557">
        <v>3406</v>
      </c>
      <c r="U557" s="30">
        <v>3411.777</v>
      </c>
      <c r="V557">
        <f t="shared" si="95"/>
        <v>3411777</v>
      </c>
      <c r="W557">
        <v>143021</v>
      </c>
      <c r="X557" s="16">
        <v>18355</v>
      </c>
      <c r="Z557" s="16">
        <v>18355</v>
      </c>
      <c r="AA557" s="16">
        <v>18355</v>
      </c>
    </row>
    <row r="558" spans="2:27">
      <c r="B558" t="s">
        <v>312</v>
      </c>
      <c r="C558">
        <v>2001</v>
      </c>
      <c r="D558" s="1">
        <v>3729883</v>
      </c>
      <c r="E558" s="12">
        <f t="shared" si="100"/>
        <v>9.8767574204487937E-2</v>
      </c>
      <c r="F558" s="1">
        <v>3642545</v>
      </c>
      <c r="G558" s="11">
        <f t="shared" si="101"/>
        <v>7.5370669859821229E-2</v>
      </c>
      <c r="H558">
        <v>17750445</v>
      </c>
      <c r="I558" s="12">
        <f t="shared" si="107"/>
        <v>0.20520865814913372</v>
      </c>
      <c r="J558" s="12">
        <f t="shared" si="97"/>
        <v>0.21012898549867343</v>
      </c>
      <c r="K558" s="1">
        <v>18189210</v>
      </c>
      <c r="L558">
        <v>761433</v>
      </c>
      <c r="M558" s="12">
        <f t="shared" si="98"/>
        <v>4.1861796086800913E-2</v>
      </c>
      <c r="N558">
        <v>156543</v>
      </c>
      <c r="O558">
        <v>604890</v>
      </c>
      <c r="P558" s="12">
        <f t="shared" si="102"/>
        <v>3.3255430004931495E-2</v>
      </c>
      <c r="Q558" s="12">
        <f t="shared" si="103"/>
        <v>0.79441001375038911</v>
      </c>
      <c r="R558">
        <v>416292</v>
      </c>
      <c r="S558">
        <v>45605</v>
      </c>
      <c r="T558">
        <v>3428</v>
      </c>
      <c r="U558" s="30">
        <v>3432.835</v>
      </c>
      <c r="V558">
        <f t="shared" si="95"/>
        <v>3432835</v>
      </c>
      <c r="W558">
        <v>149518</v>
      </c>
      <c r="X558" s="16">
        <v>19196</v>
      </c>
      <c r="Z558" s="16">
        <v>19196</v>
      </c>
      <c r="AA558" s="16">
        <v>19196</v>
      </c>
    </row>
    <row r="559" spans="2:27">
      <c r="B559" t="s">
        <v>312</v>
      </c>
      <c r="C559">
        <v>2002</v>
      </c>
      <c r="D559" s="1">
        <v>3769239</v>
      </c>
      <c r="E559" s="12">
        <f t="shared" si="100"/>
        <v>1.055153740747364E-2</v>
      </c>
      <c r="F559" s="1">
        <v>3685655</v>
      </c>
      <c r="G559" s="11">
        <f t="shared" si="101"/>
        <v>1.1835131755407277E-2</v>
      </c>
      <c r="H559">
        <v>16993167</v>
      </c>
      <c r="I559" s="12">
        <f t="shared" si="107"/>
        <v>0.21689041248167573</v>
      </c>
      <c r="J559" s="12">
        <f t="shared" si="97"/>
        <v>0.22180909538522159</v>
      </c>
      <c r="K559" s="1">
        <v>20117270</v>
      </c>
      <c r="L559">
        <v>802123</v>
      </c>
      <c r="M559" s="12">
        <f t="shared" si="98"/>
        <v>3.9872358426366994E-2</v>
      </c>
      <c r="N559">
        <v>164226</v>
      </c>
      <c r="O559">
        <v>637897</v>
      </c>
      <c r="P559" s="12">
        <f t="shared" si="102"/>
        <v>3.1708924719904837E-2</v>
      </c>
      <c r="Q559" s="12">
        <f t="shared" si="103"/>
        <v>0.79526082658145947</v>
      </c>
      <c r="R559">
        <v>447210</v>
      </c>
      <c r="S559">
        <v>47674</v>
      </c>
      <c r="T559">
        <v>3448</v>
      </c>
      <c r="U559" s="30">
        <v>3458.7489999999998</v>
      </c>
      <c r="V559">
        <f t="shared" si="95"/>
        <v>3458749</v>
      </c>
      <c r="W559">
        <v>149467</v>
      </c>
      <c r="X559" s="16">
        <v>20720</v>
      </c>
      <c r="Z559" s="16">
        <v>20720</v>
      </c>
      <c r="AA559" s="16">
        <v>20720</v>
      </c>
    </row>
    <row r="560" spans="2:27">
      <c r="B560" t="s">
        <v>257</v>
      </c>
      <c r="C560">
        <v>2003</v>
      </c>
      <c r="D560" s="1">
        <v>4020036</v>
      </c>
      <c r="E560" s="12">
        <f t="shared" si="100"/>
        <v>6.6537834294933276E-2</v>
      </c>
      <c r="F560" s="1">
        <v>4003107</v>
      </c>
      <c r="G560" s="11">
        <f t="shared" si="101"/>
        <v>8.6131773049837823E-2</v>
      </c>
      <c r="H560">
        <v>18240537</v>
      </c>
      <c r="I560" s="12">
        <f t="shared" si="107"/>
        <v>0.21946212438811424</v>
      </c>
      <c r="J560" s="12">
        <f t="shared" si="97"/>
        <v>0.22039022206418593</v>
      </c>
      <c r="K560" s="1">
        <v>20721194</v>
      </c>
      <c r="L560">
        <v>785171</v>
      </c>
      <c r="M560" s="12">
        <f t="shared" si="98"/>
        <v>3.789216972728502E-2</v>
      </c>
      <c r="N560">
        <v>169501</v>
      </c>
      <c r="O560">
        <v>615670</v>
      </c>
      <c r="P560" s="12">
        <f t="shared" si="102"/>
        <v>2.9712090915224285E-2</v>
      </c>
      <c r="Q560" s="12">
        <f t="shared" si="103"/>
        <v>0.7841221848489055</v>
      </c>
      <c r="R560">
        <v>510504</v>
      </c>
      <c r="S560">
        <v>47037</v>
      </c>
      <c r="T560">
        <v>3468</v>
      </c>
      <c r="U560" s="30">
        <v>3484.3359999999998</v>
      </c>
      <c r="V560">
        <f t="shared" si="95"/>
        <v>3484336</v>
      </c>
      <c r="W560">
        <v>151653</v>
      </c>
      <c r="X560" s="16">
        <v>19846</v>
      </c>
      <c r="Z560" s="16">
        <v>19846</v>
      </c>
      <c r="AA560" s="16">
        <v>19846</v>
      </c>
    </row>
    <row r="561" spans="1:27">
      <c r="B561" t="s">
        <v>257</v>
      </c>
      <c r="C561">
        <v>2004</v>
      </c>
      <c r="D561" s="1">
        <v>3870836</v>
      </c>
      <c r="E561" s="12">
        <f t="shared" si="100"/>
        <v>-3.7114095495662226E-2</v>
      </c>
      <c r="F561" s="1">
        <v>3862249</v>
      </c>
      <c r="G561" s="11">
        <f t="shared" si="101"/>
        <v>-3.5187168366970958E-2</v>
      </c>
      <c r="H561">
        <v>18990056</v>
      </c>
      <c r="I561" s="12">
        <f t="shared" si="107"/>
        <v>0.20338270724425458</v>
      </c>
      <c r="J561" s="12">
        <f t="shared" si="97"/>
        <v>0.20383489127151599</v>
      </c>
      <c r="K561" s="1">
        <v>19528569</v>
      </c>
      <c r="L561">
        <v>728686</v>
      </c>
      <c r="M561" s="12">
        <f t="shared" si="98"/>
        <v>3.7313845167047312E-2</v>
      </c>
      <c r="N561">
        <v>170666</v>
      </c>
      <c r="O561">
        <v>558020</v>
      </c>
      <c r="P561" s="12">
        <f t="shared" si="102"/>
        <v>2.8574546347968455E-2</v>
      </c>
      <c r="Q561" s="12">
        <f t="shared" si="103"/>
        <v>0.76578937978772754</v>
      </c>
      <c r="R561">
        <v>462157</v>
      </c>
      <c r="S561">
        <v>49930</v>
      </c>
      <c r="T561">
        <v>3475</v>
      </c>
      <c r="U561" s="30">
        <v>3496.0940000000001</v>
      </c>
      <c r="V561">
        <f t="shared" si="95"/>
        <v>3496094</v>
      </c>
      <c r="W561">
        <v>161314</v>
      </c>
      <c r="X561" s="16">
        <v>19497</v>
      </c>
      <c r="Z561" s="16">
        <v>19497</v>
      </c>
      <c r="AA561" s="16">
        <v>19497</v>
      </c>
    </row>
    <row r="562" spans="1:27">
      <c r="B562" t="s">
        <v>257</v>
      </c>
      <c r="C562">
        <v>2005</v>
      </c>
      <c r="D562" s="1">
        <v>3963052</v>
      </c>
      <c r="E562" s="12">
        <f t="shared" si="100"/>
        <v>2.3823277452209291E-2</v>
      </c>
      <c r="F562" s="1">
        <v>3950693</v>
      </c>
      <c r="G562" s="11">
        <f t="shared" si="101"/>
        <v>2.2899611081522709E-2</v>
      </c>
      <c r="H562">
        <v>20456647</v>
      </c>
      <c r="I562" s="12">
        <f t="shared" si="107"/>
        <v>0.19312514900413544</v>
      </c>
      <c r="J562" s="12">
        <f t="shared" si="97"/>
        <v>0.19372930470961347</v>
      </c>
      <c r="K562" s="1">
        <v>19926096</v>
      </c>
      <c r="L562">
        <v>756725</v>
      </c>
      <c r="M562" s="12">
        <f t="shared" si="98"/>
        <v>3.7976581062341565E-2</v>
      </c>
      <c r="N562">
        <v>172952</v>
      </c>
      <c r="O562">
        <v>583773</v>
      </c>
      <c r="P562" s="12">
        <f t="shared" si="102"/>
        <v>2.9296907934198452E-2</v>
      </c>
      <c r="Q562" s="12">
        <f t="shared" si="103"/>
        <v>0.77144669463807858</v>
      </c>
      <c r="R562">
        <v>504782</v>
      </c>
      <c r="S562">
        <v>55511</v>
      </c>
      <c r="T562">
        <v>3486</v>
      </c>
      <c r="U562" s="30">
        <v>3506.9560000000001</v>
      </c>
      <c r="V562">
        <f t="shared" si="95"/>
        <v>3506956</v>
      </c>
      <c r="W562">
        <v>167152</v>
      </c>
      <c r="X562" s="16">
        <v>19442</v>
      </c>
      <c r="Z562" s="16">
        <v>19442</v>
      </c>
      <c r="AA562" s="16">
        <v>19442</v>
      </c>
    </row>
    <row r="563" spans="1:27">
      <c r="B563" t="s">
        <v>257</v>
      </c>
      <c r="C563">
        <v>2006</v>
      </c>
      <c r="D563" s="1">
        <v>4284183</v>
      </c>
      <c r="E563" s="12">
        <f t="shared" si="100"/>
        <v>8.1031235522521533E-2</v>
      </c>
      <c r="F563" s="1">
        <v>4267816</v>
      </c>
      <c r="G563" s="11">
        <f t="shared" si="101"/>
        <v>8.0270220946046675E-2</v>
      </c>
      <c r="H563">
        <v>23003844</v>
      </c>
      <c r="I563" s="12">
        <f t="shared" si="107"/>
        <v>0.18552621031511082</v>
      </c>
      <c r="J563" s="12">
        <f t="shared" si="97"/>
        <v>0.18623770009916604</v>
      </c>
      <c r="K563" s="1">
        <v>20949488</v>
      </c>
      <c r="L563">
        <v>820997</v>
      </c>
      <c r="M563" s="12">
        <f t="shared" si="98"/>
        <v>3.9189358708909737E-2</v>
      </c>
      <c r="N563">
        <v>197755</v>
      </c>
      <c r="O563">
        <v>623242</v>
      </c>
      <c r="P563" s="12">
        <f t="shared" si="102"/>
        <v>2.9749748538007229E-2</v>
      </c>
      <c r="Q563" s="12">
        <f t="shared" si="103"/>
        <v>0.75912823067562973</v>
      </c>
      <c r="R563">
        <v>541313</v>
      </c>
      <c r="S563">
        <v>52447</v>
      </c>
      <c r="T563">
        <v>3485</v>
      </c>
      <c r="U563" s="30">
        <v>3517.46</v>
      </c>
      <c r="V563">
        <f t="shared" ref="V563:V573" si="109">(U563*1000)</f>
        <v>3517460</v>
      </c>
      <c r="W563">
        <v>183820</v>
      </c>
      <c r="X563" s="16">
        <v>20566</v>
      </c>
      <c r="Z563" s="16">
        <v>20566</v>
      </c>
      <c r="AA563" s="16">
        <v>20566</v>
      </c>
    </row>
    <row r="564" spans="1:27">
      <c r="B564" t="s">
        <v>15</v>
      </c>
      <c r="C564">
        <v>2007</v>
      </c>
      <c r="D564" s="1">
        <v>4167175</v>
      </c>
      <c r="E564" s="12">
        <f t="shared" si="100"/>
        <v>-2.7311625110318583E-2</v>
      </c>
      <c r="F564" s="1">
        <v>4154039</v>
      </c>
      <c r="G564" s="11">
        <f t="shared" si="101"/>
        <v>-2.6659303025247574E-2</v>
      </c>
      <c r="H564">
        <v>25840849</v>
      </c>
      <c r="I564" s="12">
        <f t="shared" si="107"/>
        <v>0.16075474145605664</v>
      </c>
      <c r="J564" s="12">
        <f t="shared" si="97"/>
        <v>0.16126308388706578</v>
      </c>
      <c r="K564" s="1">
        <v>21243982</v>
      </c>
      <c r="L564">
        <v>1010802</v>
      </c>
      <c r="M564" s="12">
        <f t="shared" si="98"/>
        <v>4.7580627774962338E-2</v>
      </c>
      <c r="N564">
        <v>205351</v>
      </c>
      <c r="O564">
        <v>895827</v>
      </c>
      <c r="P564" s="12">
        <f t="shared" si="102"/>
        <v>4.2168506827015763E-2</v>
      </c>
      <c r="Q564" s="12">
        <f t="shared" si="103"/>
        <v>0.88625368766583368</v>
      </c>
      <c r="R564">
        <v>260988</v>
      </c>
      <c r="S564">
        <v>22786</v>
      </c>
      <c r="T564">
        <v>3489</v>
      </c>
      <c r="U564" s="30">
        <v>3527.27</v>
      </c>
      <c r="V564">
        <f t="shared" si="109"/>
        <v>3527270</v>
      </c>
      <c r="W564">
        <v>194068</v>
      </c>
      <c r="X564" s="16">
        <v>20924</v>
      </c>
      <c r="Z564" s="16">
        <v>20924</v>
      </c>
      <c r="AA564" s="16">
        <v>20924</v>
      </c>
    </row>
    <row r="565" spans="1:27">
      <c r="B565" t="s">
        <v>15</v>
      </c>
      <c r="C565">
        <v>2008</v>
      </c>
      <c r="D565" s="1">
        <v>4344898</v>
      </c>
      <c r="E565" s="12">
        <f t="shared" si="100"/>
        <v>4.2648316905337547E-2</v>
      </c>
      <c r="F565" s="1">
        <v>4332927</v>
      </c>
      <c r="G565" s="11">
        <f t="shared" si="101"/>
        <v>4.30636303607164E-2</v>
      </c>
      <c r="H565">
        <v>22160095</v>
      </c>
      <c r="I565" s="12">
        <f t="shared" si="107"/>
        <v>0.19552835852012368</v>
      </c>
      <c r="J565" s="12">
        <f t="shared" si="97"/>
        <v>0.19606856378548917</v>
      </c>
      <c r="K565" s="1">
        <v>23528530</v>
      </c>
      <c r="L565">
        <v>940141</v>
      </c>
      <c r="M565" s="12">
        <f t="shared" si="98"/>
        <v>3.9957489906934263E-2</v>
      </c>
      <c r="N565">
        <v>216795</v>
      </c>
      <c r="O565">
        <v>723346</v>
      </c>
      <c r="P565" s="12">
        <f t="shared" si="102"/>
        <v>3.0743357107307596E-2</v>
      </c>
      <c r="Q565" s="12">
        <f t="shared" si="103"/>
        <v>0.76940161103494054</v>
      </c>
      <c r="R565">
        <v>621559</v>
      </c>
      <c r="S565">
        <v>61367</v>
      </c>
      <c r="T565">
        <v>3503</v>
      </c>
      <c r="U565" s="30">
        <v>3545.5790000000002</v>
      </c>
      <c r="V565">
        <f t="shared" si="109"/>
        <v>3545579</v>
      </c>
      <c r="W565">
        <v>197024</v>
      </c>
      <c r="X565" s="16">
        <v>20661</v>
      </c>
      <c r="Z565" s="16">
        <v>20661</v>
      </c>
      <c r="AA565" s="16">
        <v>20661</v>
      </c>
    </row>
    <row r="566" spans="1:27">
      <c r="A566">
        <v>7</v>
      </c>
      <c r="B566" t="s">
        <v>158</v>
      </c>
      <c r="C566">
        <v>2009</v>
      </c>
      <c r="D566" s="10">
        <v>5518398</v>
      </c>
      <c r="E566" s="12">
        <f t="shared" si="100"/>
        <v>0.2700868927187704</v>
      </c>
      <c r="F566" s="4"/>
      <c r="G566" s="4"/>
      <c r="H566" s="10">
        <v>17982442</v>
      </c>
      <c r="I566" s="3"/>
      <c r="J566" s="12">
        <f t="shared" si="97"/>
        <v>0.30687700813938396</v>
      </c>
      <c r="K566" s="10">
        <v>25648727</v>
      </c>
      <c r="L566" s="3"/>
      <c r="M566" s="3"/>
      <c r="N566" s="10">
        <v>209541</v>
      </c>
      <c r="O566" s="10">
        <v>735438</v>
      </c>
      <c r="P566" s="12">
        <f t="shared" si="102"/>
        <v>2.8673469837313954E-2</v>
      </c>
      <c r="Q566" s="3"/>
      <c r="R566" s="3"/>
      <c r="U566" s="30">
        <v>3561.8069999999998</v>
      </c>
      <c r="V566">
        <f t="shared" si="109"/>
        <v>3561807</v>
      </c>
      <c r="X566" s="16">
        <v>19716</v>
      </c>
      <c r="Z566" s="16">
        <v>19716</v>
      </c>
      <c r="AA566" s="16">
        <v>19716</v>
      </c>
    </row>
    <row r="567" spans="1:27">
      <c r="B567" t="s">
        <v>158</v>
      </c>
      <c r="C567">
        <v>2010</v>
      </c>
      <c r="D567" s="10">
        <v>6229831</v>
      </c>
      <c r="E567" s="12">
        <f t="shared" si="100"/>
        <v>0.12892020474057869</v>
      </c>
      <c r="F567" s="4"/>
      <c r="G567" s="4"/>
      <c r="H567" s="10">
        <v>26851795</v>
      </c>
      <c r="I567" s="3"/>
      <c r="J567" s="12">
        <f t="shared" si="97"/>
        <v>0.2320079905272627</v>
      </c>
      <c r="K567" s="10">
        <v>27456676</v>
      </c>
      <c r="L567" s="3"/>
      <c r="M567" s="3"/>
      <c r="N567" s="10">
        <v>208817</v>
      </c>
      <c r="O567" s="10">
        <v>682065</v>
      </c>
      <c r="P567" s="12">
        <f t="shared" si="102"/>
        <v>2.4841499386160218E-2</v>
      </c>
      <c r="Q567" s="3"/>
      <c r="R567" s="3"/>
      <c r="U567" s="30">
        <v>3580.1709999999998</v>
      </c>
      <c r="V567">
        <f t="shared" si="109"/>
        <v>3580171</v>
      </c>
      <c r="X567" s="16">
        <v>19321</v>
      </c>
      <c r="Z567" s="16">
        <v>19321</v>
      </c>
      <c r="AA567" s="16">
        <v>19321</v>
      </c>
    </row>
    <row r="568" spans="1:27">
      <c r="B568" t="s">
        <v>158</v>
      </c>
      <c r="C568">
        <v>2011</v>
      </c>
      <c r="D568" s="10">
        <v>6561366</v>
      </c>
      <c r="E568" s="12">
        <f t="shared" si="100"/>
        <v>5.321733446701845E-2</v>
      </c>
      <c r="F568" s="4"/>
      <c r="G568" s="4"/>
      <c r="H568" s="10">
        <v>29190534</v>
      </c>
      <c r="I568" s="3"/>
      <c r="J568" s="12">
        <f t="shared" ref="J568:J573" si="110">D568/H568</f>
        <v>0.22477718290456764</v>
      </c>
      <c r="K568" s="10">
        <v>28094106</v>
      </c>
      <c r="L568" s="3"/>
      <c r="M568" s="3"/>
      <c r="N568" s="10">
        <v>201969</v>
      </c>
      <c r="O568" s="10">
        <v>698030</v>
      </c>
      <c r="P568" s="12">
        <f t="shared" si="102"/>
        <v>2.484613676619573E-2</v>
      </c>
      <c r="Q568" s="3"/>
      <c r="R568" s="3"/>
      <c r="U568" s="30">
        <v>3591.9270000000001</v>
      </c>
      <c r="V568">
        <f t="shared" si="109"/>
        <v>3591927</v>
      </c>
      <c r="X568" s="16">
        <v>18324</v>
      </c>
      <c r="Z568" s="16">
        <v>18324</v>
      </c>
      <c r="AA568" s="16">
        <v>18324</v>
      </c>
    </row>
    <row r="569" spans="1:27">
      <c r="B569" t="s">
        <v>158</v>
      </c>
      <c r="C569">
        <v>2012</v>
      </c>
      <c r="D569" s="21"/>
      <c r="E569" s="12"/>
      <c r="F569" s="4"/>
      <c r="G569" s="4"/>
      <c r="H569" s="21"/>
      <c r="I569" s="4"/>
      <c r="J569" s="12"/>
      <c r="K569" s="21"/>
      <c r="L569" s="4"/>
      <c r="M569" s="4"/>
      <c r="N569" s="21"/>
      <c r="O569" s="21"/>
      <c r="P569" s="12"/>
      <c r="Q569" s="4"/>
      <c r="R569" s="4"/>
      <c r="U569" s="30">
        <v>3597.7049999999999</v>
      </c>
      <c r="V569">
        <f t="shared" si="109"/>
        <v>3597705</v>
      </c>
      <c r="X569" s="16">
        <v>17530</v>
      </c>
      <c r="Z569" s="16">
        <v>17530</v>
      </c>
      <c r="AA569" s="16">
        <v>17530</v>
      </c>
    </row>
    <row r="570" spans="1:27">
      <c r="B570" t="s">
        <v>158</v>
      </c>
      <c r="C570">
        <v>2013</v>
      </c>
      <c r="D570" s="21">
        <v>5962699</v>
      </c>
      <c r="E570" s="12"/>
      <c r="F570" s="21">
        <v>5949159</v>
      </c>
      <c r="G570" s="4"/>
      <c r="H570" s="21">
        <v>31851296</v>
      </c>
      <c r="I570" s="4"/>
      <c r="J570" s="12">
        <f t="shared" si="110"/>
        <v>0.18720428204868023</v>
      </c>
      <c r="K570" s="21">
        <v>29302715</v>
      </c>
      <c r="L570" s="4"/>
      <c r="M570" s="4"/>
      <c r="N570" s="21">
        <v>232639</v>
      </c>
      <c r="O570" s="21">
        <v>669700</v>
      </c>
      <c r="P570" s="12">
        <f t="shared" si="102"/>
        <v>2.2854537540292767E-2</v>
      </c>
      <c r="Q570" s="4"/>
      <c r="R570" s="4"/>
      <c r="U570" s="30">
        <v>3602.47</v>
      </c>
      <c r="V570">
        <f t="shared" si="109"/>
        <v>3602470</v>
      </c>
      <c r="X570" s="16">
        <v>17563</v>
      </c>
      <c r="Z570" s="16">
        <v>17563</v>
      </c>
      <c r="AA570" s="16">
        <v>17563</v>
      </c>
    </row>
    <row r="571" spans="1:27">
      <c r="B571" t="s">
        <v>158</v>
      </c>
      <c r="C571">
        <v>2014</v>
      </c>
      <c r="D571" s="21">
        <v>6364610</v>
      </c>
      <c r="E571" s="12">
        <f t="shared" ref="E571:E573" si="111">(D571-D570)/(D570)</f>
        <v>6.7404207389975573E-2</v>
      </c>
      <c r="F571" s="21">
        <v>6349942</v>
      </c>
      <c r="G571" s="4"/>
      <c r="H571" s="21">
        <v>31291641</v>
      </c>
      <c r="I571" s="4"/>
      <c r="J571" s="12">
        <f t="shared" si="110"/>
        <v>0.20339649173400653</v>
      </c>
      <c r="K571" s="21">
        <v>29308254</v>
      </c>
      <c r="L571" s="4"/>
      <c r="M571" s="4"/>
      <c r="N571" s="21">
        <v>233572</v>
      </c>
      <c r="O571" s="21">
        <v>699060</v>
      </c>
      <c r="P571" s="12">
        <f t="shared" si="102"/>
        <v>2.3851983813160619E-2</v>
      </c>
      <c r="Q571" s="4"/>
      <c r="R571" s="4"/>
      <c r="U571" s="30">
        <v>3600.1880000000001</v>
      </c>
      <c r="V571">
        <f t="shared" si="109"/>
        <v>3600188</v>
      </c>
      <c r="X571" s="16">
        <v>16636</v>
      </c>
      <c r="Z571" s="16">
        <v>16636</v>
      </c>
      <c r="AA571" s="16">
        <v>16636</v>
      </c>
    </row>
    <row r="572" spans="1:27">
      <c r="B572" t="s">
        <v>158</v>
      </c>
      <c r="C572">
        <v>2015</v>
      </c>
      <c r="D572" s="10">
        <v>6898669</v>
      </c>
      <c r="E572" s="12">
        <f t="shared" si="111"/>
        <v>8.3910718802880299E-2</v>
      </c>
      <c r="F572" s="3"/>
      <c r="G572" s="3"/>
      <c r="H572" s="10">
        <v>30307639</v>
      </c>
      <c r="I572" s="3"/>
      <c r="J572" s="12">
        <f t="shared" si="110"/>
        <v>0.22762145873520534</v>
      </c>
      <c r="K572" s="10">
        <v>31330184</v>
      </c>
      <c r="L572" s="3"/>
      <c r="M572" s="3"/>
      <c r="N572" s="10">
        <v>242755</v>
      </c>
      <c r="O572" s="10">
        <v>708469</v>
      </c>
      <c r="P572" s="12">
        <f t="shared" si="102"/>
        <v>2.2612985611575088E-2</v>
      </c>
      <c r="Q572" s="3"/>
      <c r="R572" s="3"/>
      <c r="U572" s="30">
        <v>3593.8620000000001</v>
      </c>
      <c r="V572">
        <f t="shared" si="109"/>
        <v>3593862</v>
      </c>
      <c r="X572" s="16">
        <v>15816</v>
      </c>
      <c r="Z572" s="16">
        <v>15816</v>
      </c>
      <c r="AA572" s="16">
        <v>15816</v>
      </c>
    </row>
    <row r="573" spans="1:27">
      <c r="B573" t="s">
        <v>257</v>
      </c>
      <c r="C573">
        <v>2016</v>
      </c>
      <c r="D573" s="1">
        <v>7320793</v>
      </c>
      <c r="E573" s="12">
        <f t="shared" si="111"/>
        <v>6.1189194611308353E-2</v>
      </c>
      <c r="F573" s="3"/>
      <c r="G573" s="3"/>
      <c r="H573" s="1">
        <v>28139072</v>
      </c>
      <c r="I573" s="3"/>
      <c r="J573" s="12">
        <f t="shared" si="110"/>
        <v>0.2601646919983715</v>
      </c>
      <c r="K573" s="1">
        <v>32202351</v>
      </c>
      <c r="L573" s="3"/>
      <c r="M573" s="3"/>
      <c r="N573" s="1">
        <v>241020</v>
      </c>
      <c r="O573" s="1">
        <v>693520</v>
      </c>
      <c r="P573" s="12">
        <f t="shared" ref="P573" si="112">(O573/K573)</f>
        <v>2.153631578017394E-2</v>
      </c>
      <c r="Q573" s="3"/>
      <c r="R573" s="3"/>
      <c r="U573" s="30">
        <v>3587.6849999999999</v>
      </c>
      <c r="V573">
        <f t="shared" si="109"/>
        <v>3587685</v>
      </c>
      <c r="X573" s="16">
        <v>14957</v>
      </c>
      <c r="Z573" s="16">
        <v>14957</v>
      </c>
      <c r="AA573" s="16">
        <v>14957</v>
      </c>
    </row>
    <row r="574" spans="1:27"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U574" s="30"/>
    </row>
    <row r="575" spans="1:27"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spans="1:27">
      <c r="B576" t="s">
        <v>258</v>
      </c>
      <c r="C576">
        <v>1880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spans="2:27">
      <c r="B577" t="s">
        <v>258</v>
      </c>
      <c r="C577">
        <v>1890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spans="2:27">
      <c r="B578" t="s">
        <v>258</v>
      </c>
      <c r="C578">
        <v>1904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U578" s="30">
        <v>192</v>
      </c>
      <c r="V578">
        <f>(U578*1000)</f>
        <v>192000</v>
      </c>
    </row>
    <row r="579" spans="2:27">
      <c r="B579" t="s">
        <v>258</v>
      </c>
      <c r="C579">
        <v>1910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U579" s="30">
        <v>203</v>
      </c>
      <c r="V579">
        <f t="shared" ref="V579:V647" si="113">(U579*1000)</f>
        <v>203000</v>
      </c>
    </row>
    <row r="580" spans="2:27">
      <c r="B580" t="s">
        <v>258</v>
      </c>
      <c r="C580">
        <v>1923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U580" s="30">
        <v>215</v>
      </c>
      <c r="V580">
        <f t="shared" si="113"/>
        <v>215000</v>
      </c>
    </row>
    <row r="581" spans="2:27">
      <c r="B581" t="s">
        <v>258</v>
      </c>
      <c r="C581">
        <v>1930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U581" s="30">
        <v>239</v>
      </c>
      <c r="V581">
        <f t="shared" si="113"/>
        <v>239000</v>
      </c>
    </row>
    <row r="582" spans="2:27">
      <c r="B582" t="s">
        <v>258</v>
      </c>
      <c r="C582">
        <v>1940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U582" s="30">
        <v>269</v>
      </c>
      <c r="V582">
        <f t="shared" si="113"/>
        <v>269000</v>
      </c>
      <c r="X582" s="16">
        <v>386</v>
      </c>
      <c r="Z582" s="16">
        <v>386</v>
      </c>
      <c r="AA582" s="16">
        <v>386</v>
      </c>
    </row>
    <row r="583" spans="2:27">
      <c r="B583" t="s">
        <v>258</v>
      </c>
      <c r="C583">
        <v>1941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U583" s="30">
        <v>275</v>
      </c>
      <c r="V583">
        <f t="shared" si="113"/>
        <v>275000</v>
      </c>
      <c r="Z583" s="16"/>
      <c r="AA583" s="16">
        <f>AA582+(AA584-AA582)/2</f>
        <v>382</v>
      </c>
    </row>
    <row r="584" spans="2:27">
      <c r="B584" t="s">
        <v>258</v>
      </c>
      <c r="C584">
        <v>1942</v>
      </c>
      <c r="D584" s="1">
        <v>2079</v>
      </c>
      <c r="E584" s="1"/>
      <c r="F584" s="1">
        <v>1941</v>
      </c>
      <c r="G584" s="1"/>
      <c r="H584">
        <v>16694</v>
      </c>
      <c r="I584" s="12">
        <f t="shared" ref="I584:I619" si="114">(F584/H584)</f>
        <v>0.11626931831795854</v>
      </c>
      <c r="J584" s="12">
        <f>D584/H584</f>
        <v>0.12453576135138374</v>
      </c>
      <c r="K584" s="1">
        <v>14566</v>
      </c>
      <c r="L584">
        <v>567</v>
      </c>
      <c r="M584" s="12">
        <f>(L584/K584)</f>
        <v>3.8926266648359194E-2</v>
      </c>
      <c r="N584" s="3"/>
      <c r="O584" s="3"/>
      <c r="P584" s="3"/>
      <c r="Q584" s="3"/>
      <c r="R584" s="3"/>
      <c r="T584">
        <v>279</v>
      </c>
      <c r="U584" s="30">
        <v>279</v>
      </c>
      <c r="V584">
        <f t="shared" si="113"/>
        <v>279000</v>
      </c>
      <c r="W584">
        <v>362</v>
      </c>
      <c r="AA584" s="1">
        <f>AA582-8</f>
        <v>378</v>
      </c>
    </row>
    <row r="585" spans="2:27">
      <c r="B585" t="s">
        <v>258</v>
      </c>
      <c r="C585">
        <v>1943</v>
      </c>
      <c r="D585" s="1"/>
      <c r="E585" s="1"/>
      <c r="F585" s="1"/>
      <c r="G585" s="1"/>
      <c r="I585" s="12"/>
      <c r="J585" s="12"/>
      <c r="K585" s="1"/>
      <c r="M585" s="12"/>
      <c r="N585" s="3"/>
      <c r="O585" s="3"/>
      <c r="P585" s="3"/>
      <c r="Q585" s="3"/>
      <c r="R585" s="3"/>
      <c r="U585" s="30">
        <v>282</v>
      </c>
      <c r="V585">
        <f t="shared" si="113"/>
        <v>282000</v>
      </c>
      <c r="AA585" s="1">
        <v>374</v>
      </c>
    </row>
    <row r="586" spans="2:27">
      <c r="B586" t="s">
        <v>258</v>
      </c>
      <c r="C586">
        <v>1944</v>
      </c>
      <c r="D586" s="1">
        <v>2411</v>
      </c>
      <c r="E586" s="12">
        <f>(D586-D584)/(D584)</f>
        <v>0.15969215969215969</v>
      </c>
      <c r="F586" s="1">
        <v>2275</v>
      </c>
      <c r="G586" s="11">
        <f>(F586-F584)/(F584)</f>
        <v>0.17207624935600205</v>
      </c>
      <c r="H586">
        <v>17591</v>
      </c>
      <c r="I586" s="12">
        <f t="shared" si="114"/>
        <v>0.12932749701551929</v>
      </c>
      <c r="J586" s="12">
        <f t="shared" ref="J586:J652" si="115">D586/H586</f>
        <v>0.13705872321073276</v>
      </c>
      <c r="K586" s="1">
        <v>12959</v>
      </c>
      <c r="L586">
        <v>607</v>
      </c>
      <c r="M586" s="12">
        <f t="shared" ref="M586:M650" si="116">(L586/K586)</f>
        <v>4.6840033953237131E-2</v>
      </c>
      <c r="N586" s="3"/>
      <c r="O586" s="3"/>
      <c r="P586" s="3"/>
      <c r="Q586" s="3"/>
      <c r="R586" s="3"/>
      <c r="T586">
        <v>285</v>
      </c>
      <c r="U586" s="30">
        <v>285</v>
      </c>
      <c r="V586">
        <f t="shared" si="113"/>
        <v>285000</v>
      </c>
      <c r="W586">
        <v>431</v>
      </c>
      <c r="AA586" s="1">
        <f>AA584-8</f>
        <v>370</v>
      </c>
    </row>
    <row r="587" spans="2:27">
      <c r="B587" t="s">
        <v>258</v>
      </c>
      <c r="C587">
        <v>1945</v>
      </c>
      <c r="D587" s="1"/>
      <c r="E587" s="12"/>
      <c r="F587" s="1"/>
      <c r="G587" s="11"/>
      <c r="I587" s="12"/>
      <c r="J587" s="12"/>
      <c r="K587" s="1"/>
      <c r="M587" s="12"/>
      <c r="N587" s="3"/>
      <c r="O587" s="3"/>
      <c r="P587" s="3"/>
      <c r="Q587" s="3"/>
      <c r="R587" s="3"/>
      <c r="U587" s="30">
        <v>286</v>
      </c>
      <c r="V587">
        <f t="shared" si="113"/>
        <v>286000</v>
      </c>
      <c r="AA587" s="1">
        <v>366</v>
      </c>
    </row>
    <row r="588" spans="2:27">
      <c r="B588" t="s">
        <v>258</v>
      </c>
      <c r="C588">
        <v>1946</v>
      </c>
      <c r="D588" s="1">
        <v>1832</v>
      </c>
      <c r="E588" s="12">
        <f>(D588-D586)/(D586)</f>
        <v>-0.24014931563666528</v>
      </c>
      <c r="F588" s="1">
        <v>1694</v>
      </c>
      <c r="G588" s="11">
        <f>(F588-F586)/(F586)</f>
        <v>-0.25538461538461538</v>
      </c>
      <c r="H588">
        <v>19706</v>
      </c>
      <c r="I588" s="12">
        <f t="shared" si="114"/>
        <v>8.5963665888561858E-2</v>
      </c>
      <c r="J588" s="12">
        <f t="shared" si="115"/>
        <v>9.2966609154572208E-2</v>
      </c>
      <c r="K588" s="1">
        <v>17235</v>
      </c>
      <c r="L588">
        <v>734</v>
      </c>
      <c r="M588" s="12">
        <f t="shared" si="116"/>
        <v>4.2587757470263998E-2</v>
      </c>
      <c r="N588" s="3"/>
      <c r="O588" s="3"/>
      <c r="P588" s="3"/>
      <c r="Q588" s="3"/>
      <c r="R588" s="3"/>
      <c r="T588">
        <v>299</v>
      </c>
      <c r="U588" s="30">
        <v>299</v>
      </c>
      <c r="V588">
        <f t="shared" si="113"/>
        <v>299000</v>
      </c>
      <c r="W588">
        <v>468</v>
      </c>
      <c r="AA588" s="1">
        <f>AA586-8</f>
        <v>362</v>
      </c>
    </row>
    <row r="589" spans="2:27">
      <c r="B589" t="s">
        <v>258</v>
      </c>
      <c r="C589">
        <v>1947</v>
      </c>
      <c r="D589" s="1"/>
      <c r="E589" s="12"/>
      <c r="F589" s="1"/>
      <c r="G589" s="11"/>
      <c r="I589" s="12"/>
      <c r="J589" s="12"/>
      <c r="K589" s="1"/>
      <c r="M589" s="12"/>
      <c r="N589" s="3"/>
      <c r="O589" s="3"/>
      <c r="P589" s="3"/>
      <c r="Q589" s="3"/>
      <c r="R589" s="3"/>
      <c r="U589" s="30">
        <v>305</v>
      </c>
      <c r="V589">
        <f t="shared" si="113"/>
        <v>305000</v>
      </c>
      <c r="AA589" s="1">
        <f>AA588-(AA588-AA590)/2</f>
        <v>358</v>
      </c>
    </row>
    <row r="590" spans="2:27">
      <c r="B590" t="s">
        <v>258</v>
      </c>
      <c r="C590">
        <v>1948</v>
      </c>
      <c r="D590" s="1">
        <v>3400</v>
      </c>
      <c r="E590" s="12">
        <f>(D590-D588)/(D588)</f>
        <v>0.85589519650655022</v>
      </c>
      <c r="F590" s="1">
        <v>3176</v>
      </c>
      <c r="G590" s="11">
        <f>(F590-F588)/(F588)</f>
        <v>0.87485242030696575</v>
      </c>
      <c r="H590">
        <v>22134</v>
      </c>
      <c r="I590" s="12">
        <f t="shared" si="114"/>
        <v>0.14348965392608656</v>
      </c>
      <c r="J590" s="12">
        <f t="shared" si="115"/>
        <v>0.15360983102918588</v>
      </c>
      <c r="K590" s="1">
        <v>24960</v>
      </c>
      <c r="L590">
        <v>986</v>
      </c>
      <c r="M590" s="12">
        <f t="shared" si="116"/>
        <v>3.9503205128205127E-2</v>
      </c>
      <c r="N590" s="3"/>
      <c r="O590" s="3"/>
      <c r="P590" s="3"/>
      <c r="Q590" s="3"/>
      <c r="R590" s="3"/>
      <c r="T590">
        <v>312</v>
      </c>
      <c r="U590" s="30">
        <v>312</v>
      </c>
      <c r="V590">
        <f t="shared" si="113"/>
        <v>312000</v>
      </c>
      <c r="W590">
        <v>523</v>
      </c>
      <c r="AA590" s="1">
        <f>AA588-8</f>
        <v>354</v>
      </c>
    </row>
    <row r="591" spans="2:27">
      <c r="B591" t="s">
        <v>258</v>
      </c>
      <c r="C591">
        <v>1949</v>
      </c>
      <c r="D591" s="1"/>
      <c r="E591" s="12"/>
      <c r="F591" s="1"/>
      <c r="G591" s="11"/>
      <c r="I591" s="12"/>
      <c r="J591" s="12"/>
      <c r="K591" s="1"/>
      <c r="M591" s="12"/>
      <c r="N591" s="3"/>
      <c r="O591" s="3"/>
      <c r="P591" s="3"/>
      <c r="Q591" s="3"/>
      <c r="R591" s="3"/>
      <c r="U591" s="30">
        <v>316</v>
      </c>
      <c r="V591">
        <f t="shared" si="113"/>
        <v>316000</v>
      </c>
      <c r="AA591" s="1">
        <f>AA590-(AA590-AA592)/2</f>
        <v>350</v>
      </c>
    </row>
    <row r="592" spans="2:27">
      <c r="B592" t="s">
        <v>258</v>
      </c>
      <c r="C592">
        <v>1950</v>
      </c>
      <c r="D592" s="1">
        <v>4937</v>
      </c>
      <c r="E592" s="12">
        <f>(D592-D590)/(D590)</f>
        <v>0.45205882352941179</v>
      </c>
      <c r="F592" s="1">
        <v>4621</v>
      </c>
      <c r="G592" s="11">
        <f>(F592-F590)/(F590)</f>
        <v>0.45497481108312343</v>
      </c>
      <c r="H592">
        <v>35759</v>
      </c>
      <c r="I592" s="12">
        <f t="shared" si="114"/>
        <v>0.12922620878659918</v>
      </c>
      <c r="J592" s="12">
        <f t="shared" si="115"/>
        <v>0.13806314494253194</v>
      </c>
      <c r="K592" s="1">
        <v>56686</v>
      </c>
      <c r="L592">
        <v>1139</v>
      </c>
      <c r="M592" s="12">
        <f t="shared" si="116"/>
        <v>2.0093144691811029E-2</v>
      </c>
      <c r="N592" s="3"/>
      <c r="O592" s="3"/>
      <c r="P592" s="3"/>
      <c r="Q592" s="3"/>
      <c r="R592" s="3"/>
      <c r="T592">
        <v>321</v>
      </c>
      <c r="U592" s="30">
        <v>321</v>
      </c>
      <c r="V592">
        <f t="shared" si="113"/>
        <v>321000</v>
      </c>
      <c r="W592">
        <v>663</v>
      </c>
      <c r="AA592" s="1">
        <f>AA590-8</f>
        <v>346</v>
      </c>
    </row>
    <row r="593" spans="2:27">
      <c r="B593" t="s">
        <v>258</v>
      </c>
      <c r="C593">
        <v>1951</v>
      </c>
      <c r="D593" s="1">
        <v>5025</v>
      </c>
      <c r="E593" s="12">
        <f t="shared" ref="E593:E653" si="117">(D593-D592)/(D592)</f>
        <v>1.7824589831881711E-2</v>
      </c>
      <c r="F593" s="1">
        <v>4673</v>
      </c>
      <c r="G593" s="11">
        <f t="shared" ref="G593:G650" si="118">(F593-F592)/(F592)</f>
        <v>1.1252975546418523E-2</v>
      </c>
      <c r="H593">
        <v>38785</v>
      </c>
      <c r="I593" s="12">
        <f t="shared" si="114"/>
        <v>0.12048472347557045</v>
      </c>
      <c r="J593" s="12">
        <f t="shared" si="115"/>
        <v>0.12956039706071934</v>
      </c>
      <c r="K593" s="1">
        <v>64762</v>
      </c>
      <c r="L593">
        <v>1326</v>
      </c>
      <c r="M593" s="12">
        <f t="shared" si="116"/>
        <v>2.0474969889750162E-2</v>
      </c>
      <c r="N593">
        <v>658</v>
      </c>
      <c r="O593">
        <v>496</v>
      </c>
      <c r="P593" s="12">
        <f>(O593/K593)</f>
        <v>7.6588122664525493E-3</v>
      </c>
      <c r="Q593" s="12">
        <f>(O593/L593)</f>
        <v>0.37405731523378583</v>
      </c>
      <c r="R593" s="2">
        <v>169</v>
      </c>
      <c r="S593" s="2">
        <v>327</v>
      </c>
      <c r="T593">
        <v>331</v>
      </c>
      <c r="U593" s="30">
        <v>331</v>
      </c>
      <c r="V593">
        <f t="shared" si="113"/>
        <v>331000</v>
      </c>
      <c r="W593">
        <v>711</v>
      </c>
      <c r="AA593" s="1">
        <f t="shared" ref="AA593:AA601" si="119">AA592-8</f>
        <v>338</v>
      </c>
    </row>
    <row r="594" spans="2:27">
      <c r="B594" t="s">
        <v>258</v>
      </c>
      <c r="C594">
        <v>1952</v>
      </c>
      <c r="D594" s="1">
        <v>5141</v>
      </c>
      <c r="E594" s="12">
        <f t="shared" si="117"/>
        <v>2.3084577114427862E-2</v>
      </c>
      <c r="F594" s="1">
        <v>4896</v>
      </c>
      <c r="G594" s="11">
        <f t="shared" si="118"/>
        <v>4.772095013909694E-2</v>
      </c>
      <c r="H594">
        <v>40573</v>
      </c>
      <c r="I594" s="12">
        <f t="shared" si="114"/>
        <v>0.12067138244645453</v>
      </c>
      <c r="J594" s="12">
        <f t="shared" si="115"/>
        <v>0.1267098809553151</v>
      </c>
      <c r="K594" s="1">
        <v>59220</v>
      </c>
      <c r="L594">
        <v>1386</v>
      </c>
      <c r="M594" s="12">
        <f t="shared" si="116"/>
        <v>2.3404255319148935E-2</v>
      </c>
      <c r="N594">
        <v>726</v>
      </c>
      <c r="O594">
        <v>457</v>
      </c>
      <c r="P594" s="12">
        <f t="shared" ref="P594:P657" si="120">(O594/K594)</f>
        <v>7.7169875042215471E-3</v>
      </c>
      <c r="Q594" s="12">
        <f t="shared" ref="Q594:Q650" si="121">(O594/L594)</f>
        <v>0.3297258297258297</v>
      </c>
      <c r="R594" s="2">
        <v>265</v>
      </c>
      <c r="S594" s="2">
        <v>186</v>
      </c>
      <c r="T594">
        <v>341</v>
      </c>
      <c r="U594" s="30">
        <v>341</v>
      </c>
      <c r="V594">
        <f t="shared" si="113"/>
        <v>341000</v>
      </c>
      <c r="W594">
        <v>763</v>
      </c>
      <c r="AA594" s="1">
        <f t="shared" si="119"/>
        <v>330</v>
      </c>
    </row>
    <row r="595" spans="2:27">
      <c r="B595" t="s">
        <v>258</v>
      </c>
      <c r="C595">
        <v>1953</v>
      </c>
      <c r="D595" s="1">
        <v>5921</v>
      </c>
      <c r="E595" s="12">
        <f t="shared" si="117"/>
        <v>0.15172145496985023</v>
      </c>
      <c r="F595" s="1">
        <v>5481</v>
      </c>
      <c r="G595" s="11">
        <f t="shared" si="118"/>
        <v>0.11948529411764706</v>
      </c>
      <c r="H595">
        <v>45430</v>
      </c>
      <c r="I595" s="12">
        <f t="shared" si="114"/>
        <v>0.12064714946070879</v>
      </c>
      <c r="J595" s="12">
        <f t="shared" si="115"/>
        <v>0.13033237948492185</v>
      </c>
      <c r="K595" s="1">
        <v>65197</v>
      </c>
      <c r="L595">
        <v>1693</v>
      </c>
      <c r="M595" s="12">
        <f t="shared" si="116"/>
        <v>2.5967452490145253E-2</v>
      </c>
      <c r="N595">
        <v>920</v>
      </c>
      <c r="O595">
        <v>374</v>
      </c>
      <c r="P595" s="12">
        <f t="shared" si="120"/>
        <v>5.7364602665766831E-3</v>
      </c>
      <c r="Q595" s="12">
        <f t="shared" si="121"/>
        <v>0.22090962787950383</v>
      </c>
      <c r="R595" s="2">
        <v>286</v>
      </c>
      <c r="S595" s="2">
        <v>366</v>
      </c>
      <c r="T595">
        <v>351</v>
      </c>
      <c r="U595" s="30">
        <v>351</v>
      </c>
      <c r="V595">
        <f t="shared" si="113"/>
        <v>351000</v>
      </c>
      <c r="W595">
        <v>819</v>
      </c>
      <c r="AA595" s="1">
        <f t="shared" si="119"/>
        <v>322</v>
      </c>
    </row>
    <row r="596" spans="2:27">
      <c r="B596" t="s">
        <v>258</v>
      </c>
      <c r="C596">
        <v>1954</v>
      </c>
      <c r="D596" s="1">
        <v>5196</v>
      </c>
      <c r="E596" s="12">
        <f t="shared" si="117"/>
        <v>-0.12244553284918089</v>
      </c>
      <c r="F596" s="1">
        <v>4661</v>
      </c>
      <c r="G596" s="11">
        <f t="shared" si="118"/>
        <v>-0.14960773581463235</v>
      </c>
      <c r="H596">
        <v>63084</v>
      </c>
      <c r="I596" s="12">
        <f t="shared" si="114"/>
        <v>7.3885612833682071E-2</v>
      </c>
      <c r="J596" s="12">
        <f t="shared" si="115"/>
        <v>8.2366368651322047E-2</v>
      </c>
      <c r="K596" s="1">
        <v>63396</v>
      </c>
      <c r="L596">
        <v>1438</v>
      </c>
      <c r="M596" s="12">
        <f t="shared" si="116"/>
        <v>2.268281910530633E-2</v>
      </c>
      <c r="N596">
        <v>806</v>
      </c>
      <c r="O596">
        <v>366</v>
      </c>
      <c r="P596" s="12">
        <f t="shared" si="120"/>
        <v>5.7732349044103725E-3</v>
      </c>
      <c r="Q596" s="12">
        <f t="shared" si="121"/>
        <v>0.25452016689847012</v>
      </c>
      <c r="R596">
        <v>285</v>
      </c>
      <c r="S596">
        <v>367</v>
      </c>
      <c r="T596">
        <v>368</v>
      </c>
      <c r="U596" s="30">
        <v>368</v>
      </c>
      <c r="V596">
        <f t="shared" si="113"/>
        <v>368000</v>
      </c>
      <c r="W596">
        <v>845</v>
      </c>
      <c r="AA596" s="1">
        <f t="shared" si="119"/>
        <v>314</v>
      </c>
    </row>
    <row r="597" spans="2:27">
      <c r="B597" t="s">
        <v>258</v>
      </c>
      <c r="C597">
        <v>1955</v>
      </c>
      <c r="D597" s="1">
        <v>8328</v>
      </c>
      <c r="E597" s="12">
        <f t="shared" si="117"/>
        <v>0.60277136258660513</v>
      </c>
      <c r="F597" s="1">
        <v>7732</v>
      </c>
      <c r="G597" s="11">
        <f t="shared" si="118"/>
        <v>0.65887148680540653</v>
      </c>
      <c r="H597">
        <v>66926</v>
      </c>
      <c r="I597" s="12">
        <f t="shared" si="114"/>
        <v>0.11553058602038072</v>
      </c>
      <c r="J597" s="12">
        <f t="shared" si="115"/>
        <v>0.12443594417715088</v>
      </c>
      <c r="K597" s="1">
        <v>70612</v>
      </c>
      <c r="L597">
        <v>1543</v>
      </c>
      <c r="M597" s="12">
        <f t="shared" si="116"/>
        <v>2.1851809890670142E-2</v>
      </c>
      <c r="N597">
        <v>815</v>
      </c>
      <c r="O597">
        <v>396</v>
      </c>
      <c r="P597" s="12">
        <f t="shared" si="120"/>
        <v>5.6081119356483321E-3</v>
      </c>
      <c r="Q597" s="12">
        <f t="shared" si="121"/>
        <v>0.25664290343486712</v>
      </c>
      <c r="R597" s="2">
        <v>296</v>
      </c>
      <c r="S597" s="2">
        <v>306</v>
      </c>
      <c r="T597">
        <v>389</v>
      </c>
      <c r="U597" s="30">
        <v>389</v>
      </c>
      <c r="V597">
        <f t="shared" si="113"/>
        <v>389000</v>
      </c>
      <c r="W597">
        <v>972</v>
      </c>
      <c r="AA597" s="1">
        <f t="shared" si="119"/>
        <v>306</v>
      </c>
    </row>
    <row r="598" spans="2:27">
      <c r="B598" t="s">
        <v>258</v>
      </c>
      <c r="C598">
        <v>1956</v>
      </c>
      <c r="D598" s="1">
        <v>7746</v>
      </c>
      <c r="E598" s="12">
        <f t="shared" si="117"/>
        <v>-6.9884726224783866E-2</v>
      </c>
      <c r="F598" s="1">
        <v>6483</v>
      </c>
      <c r="G598" s="11">
        <f t="shared" si="118"/>
        <v>-0.16153647180548369</v>
      </c>
      <c r="H598">
        <v>74546</v>
      </c>
      <c r="I598" s="12">
        <f t="shared" si="114"/>
        <v>8.6966436830950011E-2</v>
      </c>
      <c r="J598" s="12">
        <f t="shared" si="115"/>
        <v>0.1039089957878357</v>
      </c>
      <c r="K598" s="1">
        <v>71951</v>
      </c>
      <c r="L598">
        <v>2123</v>
      </c>
      <c r="M598" s="12">
        <f t="shared" si="116"/>
        <v>2.9506191713805228E-2</v>
      </c>
      <c r="N598">
        <v>1107</v>
      </c>
      <c r="O598">
        <v>445</v>
      </c>
      <c r="P598" s="12">
        <f t="shared" si="120"/>
        <v>6.184764631485316E-3</v>
      </c>
      <c r="Q598" s="12">
        <f t="shared" si="121"/>
        <v>0.20960904380593501</v>
      </c>
      <c r="R598" s="2">
        <v>471</v>
      </c>
      <c r="S598" s="2">
        <v>320</v>
      </c>
      <c r="T598">
        <v>408</v>
      </c>
      <c r="U598" s="30">
        <v>408</v>
      </c>
      <c r="V598">
        <f t="shared" si="113"/>
        <v>408000</v>
      </c>
      <c r="W598">
        <v>1120</v>
      </c>
      <c r="AA598" s="1">
        <f t="shared" si="119"/>
        <v>298</v>
      </c>
    </row>
    <row r="599" spans="2:27">
      <c r="B599" t="s">
        <v>258</v>
      </c>
      <c r="C599">
        <v>1957</v>
      </c>
      <c r="D599" s="1">
        <v>9396</v>
      </c>
      <c r="E599" s="12">
        <f t="shared" si="117"/>
        <v>0.21301316808675447</v>
      </c>
      <c r="F599" s="1">
        <v>7714</v>
      </c>
      <c r="G599" s="11">
        <f t="shared" si="118"/>
        <v>0.18988122782662348</v>
      </c>
      <c r="H599">
        <v>74737</v>
      </c>
      <c r="I599" s="12">
        <f t="shared" si="114"/>
        <v>0.10321527489730656</v>
      </c>
      <c r="J599" s="12">
        <f t="shared" si="115"/>
        <v>0.12572086115311024</v>
      </c>
      <c r="K599" s="1">
        <v>90593</v>
      </c>
      <c r="L599">
        <v>3583</v>
      </c>
      <c r="M599" s="12">
        <f t="shared" si="116"/>
        <v>3.9550517148124027E-2</v>
      </c>
      <c r="N599">
        <v>1167</v>
      </c>
      <c r="O599" s="2">
        <v>1468</v>
      </c>
      <c r="P599" s="12">
        <f t="shared" si="120"/>
        <v>1.6204342498868565E-2</v>
      </c>
      <c r="Q599" s="12">
        <f t="shared" si="121"/>
        <v>0.40971253139826963</v>
      </c>
      <c r="R599" s="2">
        <v>476</v>
      </c>
      <c r="S599" s="2">
        <v>529</v>
      </c>
      <c r="T599">
        <v>426</v>
      </c>
      <c r="U599" s="30">
        <v>426</v>
      </c>
      <c r="V599">
        <f t="shared" si="113"/>
        <v>426000</v>
      </c>
      <c r="W599">
        <v>1123</v>
      </c>
      <c r="AA599" s="1">
        <f t="shared" si="119"/>
        <v>290</v>
      </c>
    </row>
    <row r="600" spans="2:27">
      <c r="B600" t="s">
        <v>258</v>
      </c>
      <c r="C600">
        <v>1958</v>
      </c>
      <c r="D600" s="1">
        <v>12483</v>
      </c>
      <c r="E600" s="12">
        <f t="shared" si="117"/>
        <v>0.32854406130268199</v>
      </c>
      <c r="F600" s="1">
        <v>10769</v>
      </c>
      <c r="G600" s="11">
        <f t="shared" si="118"/>
        <v>0.39603318641431162</v>
      </c>
      <c r="H600">
        <v>85396</v>
      </c>
      <c r="I600" s="12">
        <f t="shared" si="114"/>
        <v>0.12610660920886224</v>
      </c>
      <c r="J600" s="12">
        <f t="shared" si="115"/>
        <v>0.14617780692304089</v>
      </c>
      <c r="K600" s="1">
        <v>124438</v>
      </c>
      <c r="L600">
        <v>3907</v>
      </c>
      <c r="M600" s="12">
        <f t="shared" si="116"/>
        <v>3.1397161638727716E-2</v>
      </c>
      <c r="N600">
        <v>1426</v>
      </c>
      <c r="O600" s="2">
        <v>1521</v>
      </c>
      <c r="P600" s="12">
        <f t="shared" si="120"/>
        <v>1.2222954402995869E-2</v>
      </c>
      <c r="Q600" s="12">
        <f t="shared" si="121"/>
        <v>0.38930125415920142</v>
      </c>
      <c r="R600" s="2">
        <v>537</v>
      </c>
      <c r="S600" s="2">
        <v>160</v>
      </c>
      <c r="T600">
        <v>433</v>
      </c>
      <c r="U600" s="30">
        <v>433</v>
      </c>
      <c r="V600">
        <f t="shared" si="113"/>
        <v>433000</v>
      </c>
      <c r="W600">
        <v>1157</v>
      </c>
      <c r="AA600" s="1">
        <f t="shared" si="119"/>
        <v>282</v>
      </c>
    </row>
    <row r="601" spans="2:27">
      <c r="B601" t="s">
        <v>258</v>
      </c>
      <c r="C601">
        <v>1959</v>
      </c>
      <c r="D601" s="1">
        <v>16296</v>
      </c>
      <c r="E601" s="12">
        <f t="shared" si="117"/>
        <v>0.30545541937034365</v>
      </c>
      <c r="F601" s="1">
        <v>14311</v>
      </c>
      <c r="G601" s="11">
        <f t="shared" si="118"/>
        <v>0.32890704800817161</v>
      </c>
      <c r="H601">
        <v>102603</v>
      </c>
      <c r="I601" s="12">
        <f t="shared" si="114"/>
        <v>0.13947935245558121</v>
      </c>
      <c r="J601" s="12">
        <f t="shared" si="115"/>
        <v>0.15882576532849918</v>
      </c>
      <c r="K601" s="1">
        <v>138038</v>
      </c>
      <c r="L601">
        <v>3312</v>
      </c>
      <c r="M601" s="12">
        <f t="shared" si="116"/>
        <v>2.3993393123632623E-2</v>
      </c>
      <c r="N601">
        <v>1392</v>
      </c>
      <c r="O601">
        <v>1433</v>
      </c>
      <c r="P601" s="12">
        <f t="shared" si="120"/>
        <v>1.0381199379880902E-2</v>
      </c>
      <c r="Q601" s="12">
        <f t="shared" si="121"/>
        <v>0.43266908212560384</v>
      </c>
      <c r="R601">
        <v>544</v>
      </c>
      <c r="S601">
        <v>391</v>
      </c>
      <c r="T601">
        <v>441</v>
      </c>
      <c r="U601" s="30">
        <v>441</v>
      </c>
      <c r="V601">
        <f t="shared" si="113"/>
        <v>441000</v>
      </c>
      <c r="W601">
        <v>1207</v>
      </c>
      <c r="AA601" s="1">
        <f t="shared" si="119"/>
        <v>274</v>
      </c>
    </row>
    <row r="602" spans="2:27">
      <c r="B602" t="s">
        <v>258</v>
      </c>
      <c r="C602">
        <v>1960</v>
      </c>
      <c r="D602" s="1">
        <v>16858</v>
      </c>
      <c r="E602" s="12">
        <f t="shared" si="117"/>
        <v>3.4486990672557685E-2</v>
      </c>
      <c r="F602" s="1">
        <v>14925</v>
      </c>
      <c r="G602" s="11">
        <f t="shared" si="118"/>
        <v>4.2904059814128995E-2</v>
      </c>
      <c r="H602">
        <v>113116</v>
      </c>
      <c r="I602" s="12">
        <f t="shared" si="114"/>
        <v>0.13194419887549064</v>
      </c>
      <c r="J602" s="12">
        <f t="shared" si="115"/>
        <v>0.14903285123236323</v>
      </c>
      <c r="K602" s="1">
        <v>120107</v>
      </c>
      <c r="L602">
        <v>2985</v>
      </c>
      <c r="M602" s="12">
        <f t="shared" si="116"/>
        <v>2.48528395514E-2</v>
      </c>
      <c r="N602">
        <v>1475</v>
      </c>
      <c r="O602">
        <v>1510</v>
      </c>
      <c r="P602" s="12">
        <f t="shared" si="120"/>
        <v>1.2572123190155444E-2</v>
      </c>
      <c r="Q602" s="12">
        <f t="shared" si="121"/>
        <v>0.5058626465661642</v>
      </c>
      <c r="R602">
        <v>617</v>
      </c>
      <c r="S602">
        <v>438</v>
      </c>
      <c r="T602">
        <v>449</v>
      </c>
      <c r="U602" s="30">
        <v>449</v>
      </c>
      <c r="V602">
        <f t="shared" si="113"/>
        <v>449000</v>
      </c>
      <c r="W602">
        <v>1265</v>
      </c>
      <c r="X602" s="16">
        <v>256</v>
      </c>
      <c r="Z602" s="16">
        <v>256</v>
      </c>
      <c r="AA602" s="16">
        <v>256</v>
      </c>
    </row>
    <row r="603" spans="2:27">
      <c r="B603" t="s">
        <v>258</v>
      </c>
      <c r="C603">
        <v>1961</v>
      </c>
      <c r="D603" s="1">
        <v>15184</v>
      </c>
      <c r="E603" s="12">
        <f t="shared" si="117"/>
        <v>-9.930003559141061E-2</v>
      </c>
      <c r="F603" s="1">
        <v>13041</v>
      </c>
      <c r="G603" s="11">
        <f t="shared" si="118"/>
        <v>-0.12623115577889446</v>
      </c>
      <c r="H603">
        <v>117873</v>
      </c>
      <c r="I603" s="12">
        <f t="shared" si="114"/>
        <v>0.11063602351683592</v>
      </c>
      <c r="J603" s="12">
        <f t="shared" si="115"/>
        <v>0.12881660770490275</v>
      </c>
      <c r="K603" s="1">
        <v>120440</v>
      </c>
      <c r="L603">
        <v>2931</v>
      </c>
      <c r="M603" s="12">
        <f t="shared" si="116"/>
        <v>2.4335768847558951E-2</v>
      </c>
      <c r="N603">
        <v>1408</v>
      </c>
      <c r="O603">
        <v>1523</v>
      </c>
      <c r="P603" s="12">
        <f t="shared" si="120"/>
        <v>1.2645300564596479E-2</v>
      </c>
      <c r="Q603" s="12">
        <f t="shared" si="121"/>
        <v>0.51961787785738656</v>
      </c>
      <c r="R603">
        <v>649</v>
      </c>
      <c r="S603">
        <v>451</v>
      </c>
      <c r="T603">
        <v>461</v>
      </c>
      <c r="U603" s="30">
        <v>461</v>
      </c>
      <c r="V603">
        <f t="shared" si="113"/>
        <v>461000</v>
      </c>
      <c r="W603">
        <v>1301</v>
      </c>
      <c r="AA603" s="1">
        <f>AA602+45</f>
        <v>301</v>
      </c>
    </row>
    <row r="604" spans="2:27">
      <c r="B604" t="s">
        <v>258</v>
      </c>
      <c r="C604">
        <v>1962</v>
      </c>
      <c r="D604" s="1">
        <v>15597</v>
      </c>
      <c r="E604" s="12">
        <f t="shared" si="117"/>
        <v>2.719968387776607E-2</v>
      </c>
      <c r="F604" s="1">
        <v>13312</v>
      </c>
      <c r="G604" s="11">
        <f t="shared" si="118"/>
        <v>2.0780614983513534E-2</v>
      </c>
      <c r="H604">
        <v>130571</v>
      </c>
      <c r="I604" s="12">
        <f t="shared" si="114"/>
        <v>0.10195219459144833</v>
      </c>
      <c r="J604" s="12">
        <f t="shared" si="115"/>
        <v>0.11945225203146181</v>
      </c>
      <c r="K604" s="1">
        <v>129842</v>
      </c>
      <c r="L604">
        <v>3371</v>
      </c>
      <c r="M604" s="12">
        <f t="shared" si="116"/>
        <v>2.5962323439256942E-2</v>
      </c>
      <c r="N604">
        <v>1681</v>
      </c>
      <c r="O604">
        <v>1690</v>
      </c>
      <c r="P604" s="12">
        <f t="shared" si="120"/>
        <v>1.3015819226444448E-2</v>
      </c>
      <c r="Q604" s="12">
        <f t="shared" si="121"/>
        <v>0.50133491545535447</v>
      </c>
      <c r="R604">
        <v>775</v>
      </c>
      <c r="S604">
        <v>418</v>
      </c>
      <c r="T604">
        <v>469</v>
      </c>
      <c r="U604" s="30">
        <v>469</v>
      </c>
      <c r="V604">
        <f t="shared" si="113"/>
        <v>469000</v>
      </c>
      <c r="W604">
        <v>1378</v>
      </c>
      <c r="AA604" s="1">
        <f t="shared" ref="AA604:AA618" si="122">AA603+45</f>
        <v>346</v>
      </c>
    </row>
    <row r="605" spans="2:27">
      <c r="B605" t="s">
        <v>258</v>
      </c>
      <c r="C605">
        <v>1963</v>
      </c>
      <c r="D605" s="1">
        <v>27907</v>
      </c>
      <c r="E605" s="12">
        <f t="shared" si="117"/>
        <v>0.78925434378406101</v>
      </c>
      <c r="F605" s="1">
        <v>24647</v>
      </c>
      <c r="G605" s="11">
        <f t="shared" si="118"/>
        <v>0.85148737980769229</v>
      </c>
      <c r="H605">
        <v>151888</v>
      </c>
      <c r="I605" s="12">
        <f t="shared" si="114"/>
        <v>0.16227088380912252</v>
      </c>
      <c r="J605" s="12">
        <f t="shared" si="115"/>
        <v>0.183734067207416</v>
      </c>
      <c r="K605" s="1">
        <v>161188</v>
      </c>
      <c r="L605">
        <v>3626</v>
      </c>
      <c r="M605" s="12">
        <f t="shared" si="116"/>
        <v>2.2495471126882896E-2</v>
      </c>
      <c r="N605">
        <v>1729</v>
      </c>
      <c r="O605">
        <v>1897</v>
      </c>
      <c r="P605" s="12">
        <f t="shared" si="120"/>
        <v>1.1768866168697422E-2</v>
      </c>
      <c r="Q605" s="12">
        <f t="shared" si="121"/>
        <v>0.52316602316602312</v>
      </c>
      <c r="R605">
        <v>838</v>
      </c>
      <c r="S605">
        <v>476</v>
      </c>
      <c r="T605">
        <v>483</v>
      </c>
      <c r="U605" s="30">
        <v>483</v>
      </c>
      <c r="V605">
        <f t="shared" si="113"/>
        <v>483000</v>
      </c>
      <c r="W605">
        <v>1475</v>
      </c>
      <c r="AA605" s="1">
        <f t="shared" si="122"/>
        <v>391</v>
      </c>
    </row>
    <row r="606" spans="2:27">
      <c r="B606" t="s">
        <v>258</v>
      </c>
      <c r="C606">
        <v>1964</v>
      </c>
      <c r="D606" s="1">
        <v>27305</v>
      </c>
      <c r="E606" s="12">
        <f t="shared" si="117"/>
        <v>-2.1571648690292759E-2</v>
      </c>
      <c r="F606" s="1">
        <v>23888</v>
      </c>
      <c r="G606" s="11">
        <f t="shared" si="118"/>
        <v>-3.0794822899338662E-2</v>
      </c>
      <c r="H606">
        <v>163454</v>
      </c>
      <c r="I606" s="12">
        <f t="shared" si="114"/>
        <v>0.14614509280898602</v>
      </c>
      <c r="J606" s="12">
        <f t="shared" si="115"/>
        <v>0.1670500568967416</v>
      </c>
      <c r="K606" s="1">
        <v>175996</v>
      </c>
      <c r="L606">
        <v>4068</v>
      </c>
      <c r="M606" s="12">
        <f t="shared" si="116"/>
        <v>2.3114161685492851E-2</v>
      </c>
      <c r="N606">
        <v>2023</v>
      </c>
      <c r="O606">
        <v>2045</v>
      </c>
      <c r="P606" s="12">
        <f t="shared" si="120"/>
        <v>1.1619582263233254E-2</v>
      </c>
      <c r="Q606" s="12">
        <f t="shared" si="121"/>
        <v>0.50270403146509346</v>
      </c>
      <c r="R606">
        <v>892</v>
      </c>
      <c r="S606">
        <v>427</v>
      </c>
      <c r="T606">
        <v>497</v>
      </c>
      <c r="U606" s="30">
        <v>497</v>
      </c>
      <c r="V606">
        <f t="shared" si="113"/>
        <v>497000</v>
      </c>
      <c r="W606">
        <v>1599</v>
      </c>
      <c r="AA606" s="1">
        <f t="shared" si="122"/>
        <v>436</v>
      </c>
    </row>
    <row r="607" spans="2:27">
      <c r="B607" t="s">
        <v>258</v>
      </c>
      <c r="C607">
        <v>1965</v>
      </c>
      <c r="D607" s="1">
        <v>30974</v>
      </c>
      <c r="E607" s="12">
        <f t="shared" si="117"/>
        <v>0.13437099432338401</v>
      </c>
      <c r="F607" s="1">
        <v>27716</v>
      </c>
      <c r="G607" s="11">
        <f t="shared" si="118"/>
        <v>0.16024782317481581</v>
      </c>
      <c r="H607">
        <v>190716</v>
      </c>
      <c r="I607" s="12">
        <f t="shared" si="114"/>
        <v>0.14532603452253612</v>
      </c>
      <c r="J607" s="12">
        <f t="shared" si="115"/>
        <v>0.16240902703496299</v>
      </c>
      <c r="K607" s="1">
        <v>190955</v>
      </c>
      <c r="L607">
        <v>4622</v>
      </c>
      <c r="M607" s="12">
        <f t="shared" si="116"/>
        <v>2.4204655547118432E-2</v>
      </c>
      <c r="N607">
        <v>2065</v>
      </c>
      <c r="O607">
        <v>2557</v>
      </c>
      <c r="P607" s="12">
        <f t="shared" si="120"/>
        <v>1.3390589405880967E-2</v>
      </c>
      <c r="Q607" s="12">
        <f t="shared" si="121"/>
        <v>0.55322371267849413</v>
      </c>
      <c r="R607">
        <v>903</v>
      </c>
      <c r="S607">
        <v>546</v>
      </c>
      <c r="T607">
        <v>507</v>
      </c>
      <c r="U607" s="30">
        <v>507</v>
      </c>
      <c r="V607">
        <f t="shared" si="113"/>
        <v>507000</v>
      </c>
      <c r="W607">
        <v>1763</v>
      </c>
      <c r="AA607" s="1">
        <f t="shared" si="122"/>
        <v>481</v>
      </c>
    </row>
    <row r="608" spans="2:27">
      <c r="B608" t="s">
        <v>258</v>
      </c>
      <c r="C608">
        <v>1966</v>
      </c>
      <c r="D608" s="1">
        <v>40149</v>
      </c>
      <c r="E608" s="12">
        <f t="shared" si="117"/>
        <v>0.29621618131335958</v>
      </c>
      <c r="F608" s="1">
        <v>37221</v>
      </c>
      <c r="G608" s="11">
        <f t="shared" si="118"/>
        <v>0.34294270457497472</v>
      </c>
      <c r="H608">
        <v>210425</v>
      </c>
      <c r="I608" s="12">
        <f t="shared" si="114"/>
        <v>0.17688487584650112</v>
      </c>
      <c r="J608" s="12">
        <f t="shared" si="115"/>
        <v>0.19079957229416658</v>
      </c>
      <c r="K608" s="1">
        <v>208508</v>
      </c>
      <c r="L608">
        <v>4511</v>
      </c>
      <c r="M608" s="12">
        <f t="shared" si="116"/>
        <v>2.163466149979857E-2</v>
      </c>
      <c r="N608">
        <v>2069</v>
      </c>
      <c r="O608">
        <v>2442</v>
      </c>
      <c r="P608" s="12">
        <f t="shared" si="120"/>
        <v>1.1711780842941277E-2</v>
      </c>
      <c r="Q608" s="12">
        <f t="shared" si="121"/>
        <v>0.54134338284194194</v>
      </c>
      <c r="R608">
        <v>1035</v>
      </c>
      <c r="S608">
        <v>543</v>
      </c>
      <c r="T608">
        <v>516</v>
      </c>
      <c r="U608" s="30">
        <v>516</v>
      </c>
      <c r="V608">
        <f t="shared" si="113"/>
        <v>516000</v>
      </c>
      <c r="W608">
        <v>1861</v>
      </c>
      <c r="AA608" s="1">
        <f t="shared" si="122"/>
        <v>526</v>
      </c>
    </row>
    <row r="609" spans="2:27">
      <c r="B609" t="s">
        <v>258</v>
      </c>
      <c r="C609">
        <v>1967</v>
      </c>
      <c r="D609" s="1">
        <v>36789</v>
      </c>
      <c r="E609" s="12">
        <f t="shared" si="117"/>
        <v>-8.3688261226929683E-2</v>
      </c>
      <c r="F609" s="1">
        <v>34138</v>
      </c>
      <c r="G609" s="11">
        <f t="shared" si="118"/>
        <v>-8.2829585449074442E-2</v>
      </c>
      <c r="H609">
        <v>219702</v>
      </c>
      <c r="I609" s="12">
        <f t="shared" si="114"/>
        <v>0.15538320088119362</v>
      </c>
      <c r="J609" s="12">
        <f t="shared" si="115"/>
        <v>0.16744954529316983</v>
      </c>
      <c r="K609" s="1">
        <v>247442</v>
      </c>
      <c r="L609">
        <v>5910</v>
      </c>
      <c r="M609" s="12">
        <f t="shared" si="116"/>
        <v>2.3884385027602428E-2</v>
      </c>
      <c r="N609">
        <v>2349</v>
      </c>
      <c r="O609">
        <v>3561</v>
      </c>
      <c r="P609" s="12">
        <f t="shared" si="120"/>
        <v>1.4391251283128976E-2</v>
      </c>
      <c r="Q609" s="12">
        <f t="shared" si="121"/>
        <v>0.60253807106598989</v>
      </c>
      <c r="R609">
        <v>1232</v>
      </c>
      <c r="S609">
        <v>562</v>
      </c>
      <c r="T609">
        <v>525</v>
      </c>
      <c r="U609" s="30">
        <v>525</v>
      </c>
      <c r="V609">
        <f t="shared" si="113"/>
        <v>525000</v>
      </c>
      <c r="W609">
        <v>1984</v>
      </c>
      <c r="AA609" s="1">
        <f t="shared" si="122"/>
        <v>571</v>
      </c>
    </row>
    <row r="610" spans="2:27">
      <c r="B610" t="s">
        <v>258</v>
      </c>
      <c r="C610">
        <v>1968</v>
      </c>
      <c r="D610" s="1">
        <v>46657</v>
      </c>
      <c r="E610" s="12">
        <f t="shared" si="117"/>
        <v>0.26823235206175761</v>
      </c>
      <c r="F610" s="1">
        <v>43584</v>
      </c>
      <c r="G610" s="11">
        <f t="shared" si="118"/>
        <v>0.27670045111019975</v>
      </c>
      <c r="H610">
        <v>239073</v>
      </c>
      <c r="I610" s="12">
        <f t="shared" si="114"/>
        <v>0.18230414977851953</v>
      </c>
      <c r="J610" s="12">
        <f t="shared" si="115"/>
        <v>0.19515796430379007</v>
      </c>
      <c r="K610" s="1">
        <v>256240</v>
      </c>
      <c r="L610">
        <v>8643</v>
      </c>
      <c r="M610" s="12">
        <f t="shared" si="116"/>
        <v>3.3730096784264751E-2</v>
      </c>
      <c r="N610">
        <v>2660</v>
      </c>
      <c r="O610">
        <v>5983</v>
      </c>
      <c r="P610" s="12">
        <f t="shared" si="120"/>
        <v>2.3349203871370589E-2</v>
      </c>
      <c r="Q610" s="12">
        <f t="shared" si="121"/>
        <v>0.69223649195881065</v>
      </c>
      <c r="R610">
        <v>2231</v>
      </c>
      <c r="S610">
        <v>776</v>
      </c>
      <c r="T610">
        <v>534</v>
      </c>
      <c r="U610" s="30">
        <v>534</v>
      </c>
      <c r="V610">
        <f t="shared" si="113"/>
        <v>534000</v>
      </c>
      <c r="W610">
        <v>2174</v>
      </c>
      <c r="AA610" s="1">
        <f t="shared" si="122"/>
        <v>616</v>
      </c>
    </row>
    <row r="611" spans="2:27">
      <c r="B611" t="s">
        <v>258</v>
      </c>
      <c r="C611">
        <v>1969</v>
      </c>
      <c r="D611" s="1">
        <v>39110</v>
      </c>
      <c r="E611" s="12">
        <f t="shared" si="117"/>
        <v>-0.16175493495081125</v>
      </c>
      <c r="F611" s="1">
        <v>36906</v>
      </c>
      <c r="G611" s="11">
        <f t="shared" si="118"/>
        <v>-0.15322136563876651</v>
      </c>
      <c r="H611">
        <v>247892</v>
      </c>
      <c r="I611" s="12">
        <f t="shared" si="114"/>
        <v>0.14887935068497571</v>
      </c>
      <c r="J611" s="12">
        <f t="shared" si="115"/>
        <v>0.1577703193326126</v>
      </c>
      <c r="K611" s="1">
        <v>283091</v>
      </c>
      <c r="L611">
        <v>11597</v>
      </c>
      <c r="M611" s="12">
        <f t="shared" si="116"/>
        <v>4.0965625894147109E-2</v>
      </c>
      <c r="N611">
        <v>4194</v>
      </c>
      <c r="O611">
        <v>7403</v>
      </c>
      <c r="P611" s="12">
        <f t="shared" si="120"/>
        <v>2.6150601749967323E-2</v>
      </c>
      <c r="Q611" s="12">
        <f t="shared" si="121"/>
        <v>0.6383547469173062</v>
      </c>
      <c r="R611">
        <v>2418</v>
      </c>
      <c r="S611">
        <v>1724</v>
      </c>
      <c r="T611">
        <v>540</v>
      </c>
      <c r="U611" s="30">
        <v>540</v>
      </c>
      <c r="V611">
        <f t="shared" si="113"/>
        <v>540000</v>
      </c>
      <c r="W611">
        <v>2379</v>
      </c>
      <c r="AA611" s="1">
        <f t="shared" si="122"/>
        <v>661</v>
      </c>
    </row>
    <row r="612" spans="2:27">
      <c r="B612" t="s">
        <v>258</v>
      </c>
      <c r="C612">
        <v>1970</v>
      </c>
      <c r="D612" s="1">
        <v>42622</v>
      </c>
      <c r="E612" s="12">
        <f t="shared" si="117"/>
        <v>8.9798005625159799E-2</v>
      </c>
      <c r="F612" s="1">
        <v>42006</v>
      </c>
      <c r="G612" s="11">
        <f t="shared" si="118"/>
        <v>0.13818891237197203</v>
      </c>
      <c r="H612">
        <v>293376</v>
      </c>
      <c r="I612" s="12">
        <f t="shared" si="114"/>
        <v>0.14318144633507854</v>
      </c>
      <c r="J612" s="12">
        <f t="shared" si="115"/>
        <v>0.14528114092495636</v>
      </c>
      <c r="K612" s="1">
        <v>326251</v>
      </c>
      <c r="L612">
        <v>12708</v>
      </c>
      <c r="M612" s="12">
        <f t="shared" si="116"/>
        <v>3.8951604746039092E-2</v>
      </c>
      <c r="N612">
        <v>4434</v>
      </c>
      <c r="O612">
        <v>8274</v>
      </c>
      <c r="P612" s="12">
        <f t="shared" si="120"/>
        <v>2.5360841805848872E-2</v>
      </c>
      <c r="Q612" s="12">
        <f t="shared" si="121"/>
        <v>0.65108593012275728</v>
      </c>
      <c r="R612">
        <v>3929</v>
      </c>
      <c r="S612">
        <v>1665</v>
      </c>
      <c r="T612">
        <v>548</v>
      </c>
      <c r="U612" s="30">
        <v>548.10400000000004</v>
      </c>
      <c r="V612">
        <f t="shared" si="113"/>
        <v>548104</v>
      </c>
      <c r="W612">
        <v>2528</v>
      </c>
      <c r="X612" s="16">
        <v>256</v>
      </c>
      <c r="AA612" s="1">
        <f t="shared" si="122"/>
        <v>706</v>
      </c>
    </row>
    <row r="613" spans="2:27">
      <c r="B613" t="s">
        <v>258</v>
      </c>
      <c r="C613">
        <v>1971</v>
      </c>
      <c r="D613" s="1">
        <v>52011</v>
      </c>
      <c r="E613" s="12">
        <f t="shared" si="117"/>
        <v>0.2202852986720473</v>
      </c>
      <c r="F613" s="1">
        <v>51163</v>
      </c>
      <c r="G613" s="11">
        <f t="shared" si="118"/>
        <v>0.21799266771413608</v>
      </c>
      <c r="H613">
        <v>346027</v>
      </c>
      <c r="I613" s="12">
        <f t="shared" si="114"/>
        <v>0.14785840411297385</v>
      </c>
      <c r="J613" s="12">
        <f t="shared" si="115"/>
        <v>0.15030907992728892</v>
      </c>
      <c r="K613" s="1">
        <v>383808</v>
      </c>
      <c r="L613">
        <v>13612</v>
      </c>
      <c r="M613" s="12">
        <f t="shared" si="116"/>
        <v>3.5465649491412371E-2</v>
      </c>
      <c r="N613">
        <v>6380</v>
      </c>
      <c r="O613">
        <v>7232</v>
      </c>
      <c r="P613" s="12">
        <f t="shared" si="120"/>
        <v>1.8842754710688678E-2</v>
      </c>
      <c r="Q613" s="12">
        <f t="shared" si="121"/>
        <v>0.53129591536879228</v>
      </c>
      <c r="R613">
        <v>4751</v>
      </c>
      <c r="S613">
        <v>1051</v>
      </c>
      <c r="T613">
        <v>565</v>
      </c>
      <c r="U613" s="30">
        <v>564.70799999999997</v>
      </c>
      <c r="V613">
        <f t="shared" si="113"/>
        <v>564708</v>
      </c>
      <c r="W613">
        <v>2763</v>
      </c>
      <c r="AA613" s="1">
        <f t="shared" si="122"/>
        <v>751</v>
      </c>
    </row>
    <row r="614" spans="2:27">
      <c r="B614" t="s">
        <v>258</v>
      </c>
      <c r="C614">
        <v>1972</v>
      </c>
      <c r="D614" s="1">
        <v>80183</v>
      </c>
      <c r="E614" s="12">
        <f t="shared" si="117"/>
        <v>0.54165464997788926</v>
      </c>
      <c r="F614" s="1">
        <v>79910</v>
      </c>
      <c r="G614" s="11">
        <f t="shared" si="118"/>
        <v>0.56187088325547763</v>
      </c>
      <c r="H614">
        <v>410465</v>
      </c>
      <c r="I614" s="12">
        <f t="shared" si="114"/>
        <v>0.19468164155287296</v>
      </c>
      <c r="J614" s="12">
        <f t="shared" si="115"/>
        <v>0.19534674089142801</v>
      </c>
      <c r="K614" s="1">
        <v>423680</v>
      </c>
      <c r="L614">
        <v>13559</v>
      </c>
      <c r="M614" s="12">
        <f t="shared" si="116"/>
        <v>3.2002926737160119E-2</v>
      </c>
      <c r="N614">
        <v>6392</v>
      </c>
      <c r="O614">
        <v>7167</v>
      </c>
      <c r="P614" s="12">
        <f t="shared" si="120"/>
        <v>1.6916068731117825E-2</v>
      </c>
      <c r="Q614" s="12">
        <f t="shared" si="121"/>
        <v>0.52857880374658894</v>
      </c>
      <c r="R614">
        <v>4660</v>
      </c>
      <c r="S614">
        <v>804</v>
      </c>
      <c r="T614">
        <v>573</v>
      </c>
      <c r="U614" s="30">
        <v>572.91300000000001</v>
      </c>
      <c r="V614">
        <f t="shared" si="113"/>
        <v>572913</v>
      </c>
      <c r="W614">
        <v>3040</v>
      </c>
      <c r="AA614" s="1">
        <f t="shared" si="122"/>
        <v>796</v>
      </c>
    </row>
    <row r="615" spans="2:27">
      <c r="B615" t="s">
        <v>258</v>
      </c>
      <c r="C615">
        <v>1973</v>
      </c>
      <c r="D615" s="1">
        <v>88477</v>
      </c>
      <c r="E615" s="12">
        <f t="shared" si="117"/>
        <v>0.10343838469501017</v>
      </c>
      <c r="F615" s="1">
        <v>87963</v>
      </c>
      <c r="G615" s="11">
        <f t="shared" si="118"/>
        <v>0.10077587285696409</v>
      </c>
      <c r="H615">
        <v>442173</v>
      </c>
      <c r="I615" s="12">
        <f t="shared" si="114"/>
        <v>0.19893344912511618</v>
      </c>
      <c r="J615" s="12">
        <f t="shared" si="115"/>
        <v>0.20009589007017614</v>
      </c>
      <c r="K615" s="1">
        <v>492742</v>
      </c>
      <c r="L615">
        <v>18495</v>
      </c>
      <c r="M615" s="12">
        <f t="shared" si="116"/>
        <v>3.7534855969249631E-2</v>
      </c>
      <c r="N615">
        <v>8142</v>
      </c>
      <c r="O615">
        <v>10353</v>
      </c>
      <c r="P615" s="12">
        <f t="shared" si="120"/>
        <v>2.1010995612308268E-2</v>
      </c>
      <c r="Q615" s="12">
        <f t="shared" si="121"/>
        <v>0.55977291159772913</v>
      </c>
      <c r="R615">
        <v>6441</v>
      </c>
      <c r="S615">
        <v>1310</v>
      </c>
      <c r="T615">
        <v>578</v>
      </c>
      <c r="U615" s="30">
        <v>577.75900000000001</v>
      </c>
      <c r="V615">
        <f t="shared" si="113"/>
        <v>577759</v>
      </c>
      <c r="W615">
        <v>3392</v>
      </c>
      <c r="AA615" s="1">
        <f t="shared" si="122"/>
        <v>841</v>
      </c>
    </row>
    <row r="616" spans="2:27">
      <c r="B616" t="s">
        <v>258</v>
      </c>
      <c r="C616">
        <v>1974</v>
      </c>
      <c r="D616" s="1">
        <v>90740</v>
      </c>
      <c r="E616" s="12">
        <f t="shared" si="117"/>
        <v>2.5577268668693559E-2</v>
      </c>
      <c r="F616" s="1">
        <v>90057</v>
      </c>
      <c r="G616" s="11">
        <f t="shared" si="118"/>
        <v>2.3805463660857406E-2</v>
      </c>
      <c r="H616">
        <v>502903</v>
      </c>
      <c r="I616" s="12">
        <f t="shared" si="114"/>
        <v>0.17907429464528946</v>
      </c>
      <c r="J616" s="12">
        <f t="shared" si="115"/>
        <v>0.18043240943084451</v>
      </c>
      <c r="K616" s="1">
        <v>496142</v>
      </c>
      <c r="L616">
        <v>18034</v>
      </c>
      <c r="M616" s="12">
        <f t="shared" si="116"/>
        <v>3.6348464754042187E-2</v>
      </c>
      <c r="N616">
        <v>8322</v>
      </c>
      <c r="O616">
        <v>9712</v>
      </c>
      <c r="P616" s="12">
        <f t="shared" si="120"/>
        <v>1.9575041016483184E-2</v>
      </c>
      <c r="Q616" s="12">
        <f t="shared" si="121"/>
        <v>0.53853831651325279</v>
      </c>
      <c r="R616">
        <v>6569</v>
      </c>
      <c r="S616">
        <v>1319</v>
      </c>
      <c r="T616">
        <v>581</v>
      </c>
      <c r="U616" s="30">
        <v>581.41800000000001</v>
      </c>
      <c r="V616">
        <f t="shared" si="113"/>
        <v>581418</v>
      </c>
      <c r="W616">
        <v>3695</v>
      </c>
      <c r="AA616" s="1">
        <f t="shared" si="122"/>
        <v>886</v>
      </c>
    </row>
    <row r="617" spans="2:27">
      <c r="B617" t="s">
        <v>258</v>
      </c>
      <c r="C617">
        <v>1975</v>
      </c>
      <c r="D617" s="1">
        <v>92508</v>
      </c>
      <c r="E617" s="12">
        <f t="shared" si="117"/>
        <v>1.9484240687679084E-2</v>
      </c>
      <c r="F617" s="1">
        <v>91276</v>
      </c>
      <c r="G617" s="11">
        <f t="shared" si="118"/>
        <v>1.3535871725684843E-2</v>
      </c>
      <c r="H617">
        <v>550565</v>
      </c>
      <c r="I617" s="12">
        <f t="shared" si="114"/>
        <v>0.16578605614232653</v>
      </c>
      <c r="J617" s="12">
        <f t="shared" si="115"/>
        <v>0.16802375741283954</v>
      </c>
      <c r="K617" s="1">
        <v>568653</v>
      </c>
      <c r="L617">
        <v>20935</v>
      </c>
      <c r="M617" s="12">
        <f t="shared" si="116"/>
        <v>3.6815069998751435E-2</v>
      </c>
      <c r="N617">
        <v>9574</v>
      </c>
      <c r="O617">
        <v>11361</v>
      </c>
      <c r="P617" s="12">
        <f t="shared" si="120"/>
        <v>1.9978791987380704E-2</v>
      </c>
      <c r="Q617" s="12">
        <f t="shared" si="121"/>
        <v>0.54267972295199429</v>
      </c>
      <c r="R617">
        <v>7178</v>
      </c>
      <c r="S617">
        <v>1417</v>
      </c>
      <c r="T617">
        <v>587</v>
      </c>
      <c r="U617" s="30">
        <v>586.58900000000006</v>
      </c>
      <c r="V617">
        <f t="shared" si="113"/>
        <v>586589</v>
      </c>
      <c r="W617">
        <v>3968</v>
      </c>
      <c r="AA617" s="1">
        <f t="shared" si="122"/>
        <v>931</v>
      </c>
    </row>
    <row r="618" spans="2:27">
      <c r="B618" t="s">
        <v>258</v>
      </c>
      <c r="C618">
        <v>1976</v>
      </c>
      <c r="D618" s="1">
        <v>126200</v>
      </c>
      <c r="E618" s="12">
        <f t="shared" si="117"/>
        <v>0.36420633891122928</v>
      </c>
      <c r="F618" s="1">
        <v>124272</v>
      </c>
      <c r="G618" s="11">
        <f t="shared" si="118"/>
        <v>0.36149699811560543</v>
      </c>
      <c r="H618">
        <v>661580</v>
      </c>
      <c r="I618" s="12">
        <f t="shared" si="114"/>
        <v>0.18784122857401978</v>
      </c>
      <c r="J618" s="12">
        <f t="shared" si="115"/>
        <v>0.1907554641917833</v>
      </c>
      <c r="K618" s="1">
        <v>702412</v>
      </c>
      <c r="L618">
        <v>23296</v>
      </c>
      <c r="M618" s="12">
        <f t="shared" si="116"/>
        <v>3.3165720403409968E-2</v>
      </c>
      <c r="N618">
        <v>10027</v>
      </c>
      <c r="O618">
        <v>13269</v>
      </c>
      <c r="P618" s="12">
        <f t="shared" si="120"/>
        <v>1.8890622597563824E-2</v>
      </c>
      <c r="Q618" s="12">
        <f t="shared" si="121"/>
        <v>0.56958276098901095</v>
      </c>
      <c r="R618">
        <v>9411</v>
      </c>
      <c r="S618">
        <v>1947</v>
      </c>
      <c r="T618">
        <v>590</v>
      </c>
      <c r="U618" s="30">
        <v>590.16600000000005</v>
      </c>
      <c r="V618">
        <f t="shared" si="113"/>
        <v>590166</v>
      </c>
      <c r="W618">
        <v>4354</v>
      </c>
      <c r="AA618" s="1">
        <f t="shared" si="122"/>
        <v>976</v>
      </c>
    </row>
    <row r="619" spans="2:27">
      <c r="B619" t="s">
        <v>258</v>
      </c>
      <c r="C619">
        <v>1977</v>
      </c>
      <c r="D619" s="1">
        <v>138040</v>
      </c>
      <c r="E619" s="12">
        <f t="shared" si="117"/>
        <v>9.3819334389857373E-2</v>
      </c>
      <c r="F619" s="1">
        <v>136411</v>
      </c>
      <c r="G619" s="11">
        <f t="shared" si="118"/>
        <v>9.7680893523883094E-2</v>
      </c>
      <c r="H619">
        <v>712204</v>
      </c>
      <c r="I619" s="12">
        <f t="shared" si="114"/>
        <v>0.19153360553998575</v>
      </c>
      <c r="J619" s="12">
        <f t="shared" si="115"/>
        <v>0.19382087154803962</v>
      </c>
      <c r="K619" s="1">
        <v>696692</v>
      </c>
      <c r="L619">
        <v>27963</v>
      </c>
      <c r="M619" s="12">
        <f t="shared" si="116"/>
        <v>4.0136817991307493E-2</v>
      </c>
      <c r="N619">
        <v>10545</v>
      </c>
      <c r="O619">
        <v>17418</v>
      </c>
      <c r="P619" s="12">
        <f t="shared" si="120"/>
        <v>2.50010047481527E-2</v>
      </c>
      <c r="Q619" s="12">
        <f t="shared" si="121"/>
        <v>0.6228945392125308</v>
      </c>
      <c r="R619">
        <v>9907</v>
      </c>
      <c r="S619">
        <v>1845</v>
      </c>
      <c r="T619">
        <v>592</v>
      </c>
      <c r="U619" s="30">
        <v>591.82899999999995</v>
      </c>
      <c r="V619">
        <f t="shared" si="113"/>
        <v>591829</v>
      </c>
      <c r="W619">
        <v>4694</v>
      </c>
      <c r="X619" s="16">
        <v>1021</v>
      </c>
      <c r="Y619" s="16">
        <v>1021</v>
      </c>
      <c r="Z619" s="16">
        <v>1021</v>
      </c>
      <c r="AA619" s="16">
        <v>1021</v>
      </c>
    </row>
    <row r="620" spans="2:27">
      <c r="B620" t="s">
        <v>258</v>
      </c>
      <c r="C620">
        <v>1978</v>
      </c>
      <c r="D620" s="1">
        <v>161960</v>
      </c>
      <c r="E620" s="12">
        <f t="shared" si="117"/>
        <v>0.17328310634598668</v>
      </c>
      <c r="F620" s="1">
        <v>160021</v>
      </c>
      <c r="G620" s="11">
        <f t="shared" si="118"/>
        <v>0.17307988358710075</v>
      </c>
      <c r="H620">
        <v>800842</v>
      </c>
      <c r="I620" s="12">
        <f t="shared" ref="I620:I650" si="123">(F620/H620)</f>
        <v>0.1998159437192355</v>
      </c>
      <c r="J620" s="12">
        <f t="shared" si="115"/>
        <v>0.2022371454044618</v>
      </c>
      <c r="K620" s="1">
        <v>725031</v>
      </c>
      <c r="L620">
        <v>28097</v>
      </c>
      <c r="M620" s="12">
        <f t="shared" si="116"/>
        <v>3.8752825741244168E-2</v>
      </c>
      <c r="N620">
        <v>11123</v>
      </c>
      <c r="O620">
        <v>16974</v>
      </c>
      <c r="P620" s="12">
        <f t="shared" si="120"/>
        <v>2.3411412753385718E-2</v>
      </c>
      <c r="Q620" s="12">
        <f t="shared" si="121"/>
        <v>0.60412143645229033</v>
      </c>
      <c r="R620">
        <v>10747</v>
      </c>
      <c r="S620">
        <v>1931</v>
      </c>
      <c r="T620">
        <v>595</v>
      </c>
      <c r="U620" s="30">
        <v>594.77599999999995</v>
      </c>
      <c r="V620">
        <f t="shared" si="113"/>
        <v>594776</v>
      </c>
      <c r="W620">
        <v>5159</v>
      </c>
      <c r="X620" s="16">
        <v>1130</v>
      </c>
      <c r="Y620" s="16">
        <v>1130</v>
      </c>
      <c r="Z620" s="16">
        <v>1130</v>
      </c>
      <c r="AA620" s="16">
        <v>1130</v>
      </c>
    </row>
    <row r="621" spans="2:27">
      <c r="B621" t="s">
        <v>258</v>
      </c>
      <c r="C621">
        <v>1979</v>
      </c>
      <c r="D621" s="1">
        <v>173944</v>
      </c>
      <c r="E621" s="12">
        <f t="shared" si="117"/>
        <v>7.3993578661397871E-2</v>
      </c>
      <c r="F621" s="1">
        <v>171477</v>
      </c>
      <c r="G621" s="11">
        <f t="shared" si="118"/>
        <v>7.1590603733260011E-2</v>
      </c>
      <c r="H621">
        <v>869002</v>
      </c>
      <c r="I621" s="12">
        <f t="shared" si="123"/>
        <v>0.19732635828225942</v>
      </c>
      <c r="J621" s="12">
        <f t="shared" si="115"/>
        <v>0.20016524703050165</v>
      </c>
      <c r="K621" s="1">
        <v>762291</v>
      </c>
      <c r="L621">
        <v>32959</v>
      </c>
      <c r="M621" s="12">
        <f t="shared" si="116"/>
        <v>4.3236769160333782E-2</v>
      </c>
      <c r="N621">
        <v>12625</v>
      </c>
      <c r="O621">
        <v>20334</v>
      </c>
      <c r="P621" s="12">
        <f t="shared" si="120"/>
        <v>2.6674852516952188E-2</v>
      </c>
      <c r="Q621" s="12">
        <f t="shared" si="121"/>
        <v>0.61694832974301406</v>
      </c>
      <c r="R621">
        <v>12330</v>
      </c>
      <c r="S621">
        <v>2064</v>
      </c>
      <c r="T621">
        <v>595</v>
      </c>
      <c r="U621" s="30">
        <v>594.98400000000004</v>
      </c>
      <c r="V621">
        <f t="shared" si="113"/>
        <v>594984</v>
      </c>
      <c r="W621">
        <v>5678</v>
      </c>
      <c r="X621" s="16">
        <v>1343</v>
      </c>
      <c r="Y621" s="16">
        <v>1343</v>
      </c>
      <c r="Z621" s="16">
        <v>1343</v>
      </c>
      <c r="AA621" s="16">
        <v>1343</v>
      </c>
    </row>
    <row r="622" spans="2:27">
      <c r="B622" t="s">
        <v>258</v>
      </c>
      <c r="C622">
        <v>1980</v>
      </c>
      <c r="D622" s="1">
        <v>206657</v>
      </c>
      <c r="E622" s="12">
        <f t="shared" si="117"/>
        <v>0.18806627420319183</v>
      </c>
      <c r="F622" s="1">
        <v>205319</v>
      </c>
      <c r="G622" s="11">
        <f t="shared" si="118"/>
        <v>0.19735591362106872</v>
      </c>
      <c r="H622">
        <v>970333</v>
      </c>
      <c r="I622" s="12">
        <f t="shared" si="123"/>
        <v>0.21159643132821412</v>
      </c>
      <c r="J622" s="12">
        <f t="shared" si="115"/>
        <v>0.21297533939379573</v>
      </c>
      <c r="K622" s="1">
        <v>886151</v>
      </c>
      <c r="L622">
        <v>39547</v>
      </c>
      <c r="M622" s="12">
        <f t="shared" si="116"/>
        <v>4.4627834308148387E-2</v>
      </c>
      <c r="N622">
        <v>13336</v>
      </c>
      <c r="O622">
        <v>26211</v>
      </c>
      <c r="P622" s="12">
        <f t="shared" si="120"/>
        <v>2.9578480416994395E-2</v>
      </c>
      <c r="Q622" s="12">
        <f t="shared" si="121"/>
        <v>0.66278099476572183</v>
      </c>
      <c r="R622">
        <v>12865</v>
      </c>
      <c r="S622">
        <v>2281</v>
      </c>
      <c r="T622">
        <v>594</v>
      </c>
      <c r="U622" s="30">
        <v>594.91899999999998</v>
      </c>
      <c r="V622">
        <f t="shared" si="113"/>
        <v>594919</v>
      </c>
      <c r="W622">
        <v>6399</v>
      </c>
      <c r="X622" s="16">
        <v>1339</v>
      </c>
      <c r="Y622">
        <v>1327</v>
      </c>
      <c r="Z622" s="1">
        <f>(Y622+X622)/2</f>
        <v>1333</v>
      </c>
      <c r="AA622" s="1">
        <v>1333</v>
      </c>
    </row>
    <row r="623" spans="2:27">
      <c r="B623" t="s">
        <v>258</v>
      </c>
      <c r="C623">
        <v>1981</v>
      </c>
      <c r="D623" s="1">
        <v>236880</v>
      </c>
      <c r="E623" s="12">
        <f t="shared" si="117"/>
        <v>0.14624716317376135</v>
      </c>
      <c r="F623" s="1">
        <v>233863</v>
      </c>
      <c r="G623" s="11">
        <f t="shared" si="118"/>
        <v>0.13902269151905083</v>
      </c>
      <c r="H623">
        <v>1123451</v>
      </c>
      <c r="I623" s="12">
        <f t="shared" si="123"/>
        <v>0.20816484208033995</v>
      </c>
      <c r="J623" s="12">
        <f t="shared" si="115"/>
        <v>0.21085031745932845</v>
      </c>
      <c r="K623" s="1">
        <v>1029008</v>
      </c>
      <c r="L623">
        <v>51642</v>
      </c>
      <c r="M623" s="12">
        <f t="shared" si="116"/>
        <v>5.0186198746754153E-2</v>
      </c>
      <c r="N623">
        <v>14925</v>
      </c>
      <c r="O623">
        <v>36717</v>
      </c>
      <c r="P623" s="12">
        <f t="shared" si="120"/>
        <v>3.5681938332840953E-2</v>
      </c>
      <c r="Q623" s="12">
        <f t="shared" si="121"/>
        <v>0.71099105379342398</v>
      </c>
      <c r="R623">
        <v>13737</v>
      </c>
      <c r="S623">
        <v>2499</v>
      </c>
      <c r="T623">
        <v>596</v>
      </c>
      <c r="U623" s="30">
        <v>595.97500000000002</v>
      </c>
      <c r="V623">
        <f t="shared" si="113"/>
        <v>595975</v>
      </c>
      <c r="W623">
        <v>7049</v>
      </c>
      <c r="X623" s="16">
        <v>1388</v>
      </c>
      <c r="Z623" s="16">
        <v>1388</v>
      </c>
      <c r="AA623" s="16">
        <v>1388</v>
      </c>
    </row>
    <row r="624" spans="2:27">
      <c r="B624" t="s">
        <v>258</v>
      </c>
      <c r="C624">
        <v>1982</v>
      </c>
      <c r="D624" s="1">
        <v>219324</v>
      </c>
      <c r="E624" s="12">
        <f t="shared" si="117"/>
        <v>-7.411347517730496E-2</v>
      </c>
      <c r="F624" s="1">
        <v>216802</v>
      </c>
      <c r="G624" s="11">
        <f t="shared" si="118"/>
        <v>-7.2952968190778358E-2</v>
      </c>
      <c r="H624">
        <v>1189869</v>
      </c>
      <c r="I624" s="12">
        <f t="shared" si="123"/>
        <v>0.18220661266072147</v>
      </c>
      <c r="J624" s="12">
        <f t="shared" si="115"/>
        <v>0.18432617372164498</v>
      </c>
      <c r="K624" s="1">
        <v>1083992</v>
      </c>
      <c r="L624">
        <v>52381</v>
      </c>
      <c r="M624" s="12">
        <f t="shared" si="116"/>
        <v>4.8322312341788499E-2</v>
      </c>
      <c r="N624">
        <v>16752</v>
      </c>
      <c r="O624">
        <v>35629</v>
      </c>
      <c r="P624" s="12">
        <f t="shared" si="120"/>
        <v>3.2868323751466803E-2</v>
      </c>
      <c r="Q624" s="12">
        <f t="shared" si="121"/>
        <v>0.68018938164601672</v>
      </c>
      <c r="R624">
        <v>13890</v>
      </c>
      <c r="S624">
        <v>2739</v>
      </c>
      <c r="T624">
        <v>599</v>
      </c>
      <c r="U624" s="30">
        <v>599.14800000000002</v>
      </c>
      <c r="V624">
        <f t="shared" si="113"/>
        <v>599148</v>
      </c>
      <c r="W624">
        <v>7599</v>
      </c>
      <c r="X624" s="16">
        <v>1745</v>
      </c>
      <c r="Z624" s="16">
        <v>1745</v>
      </c>
      <c r="AA624" s="16">
        <v>1745</v>
      </c>
    </row>
    <row r="625" spans="2:27">
      <c r="B625" t="s">
        <v>258</v>
      </c>
      <c r="C625">
        <v>1983</v>
      </c>
      <c r="D625" s="1">
        <v>215099</v>
      </c>
      <c r="E625" s="12">
        <f t="shared" si="117"/>
        <v>-1.926373766664843E-2</v>
      </c>
      <c r="F625" s="1">
        <v>212347</v>
      </c>
      <c r="G625" s="11">
        <f t="shared" si="118"/>
        <v>-2.0548703425245153E-2</v>
      </c>
      <c r="H625">
        <v>1315344</v>
      </c>
      <c r="I625" s="12">
        <f t="shared" si="123"/>
        <v>0.16143837657677385</v>
      </c>
      <c r="J625" s="12">
        <f t="shared" si="115"/>
        <v>0.16353060492160226</v>
      </c>
      <c r="K625" s="1">
        <v>1072177</v>
      </c>
      <c r="L625">
        <v>50340</v>
      </c>
      <c r="M625" s="12">
        <f t="shared" si="116"/>
        <v>4.6951203019650674E-2</v>
      </c>
      <c r="N625">
        <v>17872</v>
      </c>
      <c r="O625">
        <v>32468</v>
      </c>
      <c r="P625" s="12">
        <f t="shared" si="120"/>
        <v>3.0282313461303497E-2</v>
      </c>
      <c r="Q625" s="12">
        <f t="shared" si="121"/>
        <v>0.64497417560588</v>
      </c>
      <c r="R625">
        <v>20175</v>
      </c>
      <c r="S625">
        <v>2869</v>
      </c>
      <c r="T625">
        <v>605</v>
      </c>
      <c r="U625" s="30">
        <v>605.45799999999997</v>
      </c>
      <c r="V625">
        <f t="shared" si="113"/>
        <v>605458</v>
      </c>
      <c r="W625">
        <v>8154</v>
      </c>
      <c r="X625" s="16">
        <v>1916</v>
      </c>
      <c r="Z625" s="16">
        <v>1916</v>
      </c>
      <c r="AA625" s="16">
        <v>1916</v>
      </c>
    </row>
    <row r="626" spans="2:27">
      <c r="B626" t="s">
        <v>258</v>
      </c>
      <c r="C626">
        <v>1984</v>
      </c>
      <c r="D626" s="1">
        <v>235580</v>
      </c>
      <c r="E626" s="12">
        <f t="shared" si="117"/>
        <v>9.5216621183734002E-2</v>
      </c>
      <c r="F626" s="1">
        <v>232946</v>
      </c>
      <c r="G626" s="11">
        <f t="shared" si="118"/>
        <v>9.7006315135132595E-2</v>
      </c>
      <c r="H626">
        <v>1493523</v>
      </c>
      <c r="I626" s="12">
        <f t="shared" si="123"/>
        <v>0.15597081531385856</v>
      </c>
      <c r="J626" s="12">
        <f t="shared" si="115"/>
        <v>0.15773443060468437</v>
      </c>
      <c r="K626" s="1">
        <v>1211440</v>
      </c>
      <c r="L626">
        <v>56245</v>
      </c>
      <c r="M626" s="12">
        <f t="shared" si="116"/>
        <v>4.6428217658323979E-2</v>
      </c>
      <c r="N626">
        <v>19376</v>
      </c>
      <c r="O626">
        <v>36869</v>
      </c>
      <c r="P626" s="12">
        <f t="shared" si="120"/>
        <v>3.0434028924255431E-2</v>
      </c>
      <c r="Q626" s="12">
        <f t="shared" si="121"/>
        <v>0.65550715619166144</v>
      </c>
      <c r="R626">
        <v>22516</v>
      </c>
      <c r="S626">
        <v>3102</v>
      </c>
      <c r="T626">
        <v>612</v>
      </c>
      <c r="U626" s="30">
        <v>611.56500000000005</v>
      </c>
      <c r="V626">
        <f t="shared" si="113"/>
        <v>611565</v>
      </c>
      <c r="W626">
        <v>9019</v>
      </c>
      <c r="X626" s="16">
        <v>1893</v>
      </c>
      <c r="Z626" s="16">
        <v>1893</v>
      </c>
      <c r="AA626" s="16">
        <v>1893</v>
      </c>
    </row>
    <row r="627" spans="2:27">
      <c r="B627" t="s">
        <v>258</v>
      </c>
      <c r="C627">
        <v>1985</v>
      </c>
      <c r="D627" s="1">
        <v>238731</v>
      </c>
      <c r="E627" s="12">
        <f t="shared" si="117"/>
        <v>1.3375498768995671E-2</v>
      </c>
      <c r="F627" s="1">
        <v>235512</v>
      </c>
      <c r="G627" s="11">
        <f t="shared" si="118"/>
        <v>1.1015428468400403E-2</v>
      </c>
      <c r="H627">
        <v>1684264</v>
      </c>
      <c r="I627" s="12">
        <f t="shared" si="123"/>
        <v>0.1398308103717707</v>
      </c>
      <c r="J627" s="12">
        <f t="shared" si="115"/>
        <v>0.14174203094051763</v>
      </c>
      <c r="K627" s="1">
        <v>1335206</v>
      </c>
      <c r="L627">
        <v>61667</v>
      </c>
      <c r="M627" s="12">
        <f t="shared" si="116"/>
        <v>4.6185382630096028E-2</v>
      </c>
      <c r="N627">
        <v>21527</v>
      </c>
      <c r="O627">
        <v>40140</v>
      </c>
      <c r="P627" s="12">
        <f t="shared" si="120"/>
        <v>3.0062776829942347E-2</v>
      </c>
      <c r="Q627" s="12">
        <f t="shared" si="121"/>
        <v>0.65091540045729479</v>
      </c>
      <c r="R627">
        <v>25200</v>
      </c>
      <c r="S627">
        <v>3692</v>
      </c>
      <c r="T627">
        <v>618</v>
      </c>
      <c r="U627" s="30">
        <v>618.28</v>
      </c>
      <c r="V627">
        <f t="shared" si="113"/>
        <v>618280</v>
      </c>
      <c r="W627">
        <v>9831</v>
      </c>
      <c r="X627" s="16">
        <v>2192</v>
      </c>
      <c r="Z627" s="16">
        <v>2192</v>
      </c>
      <c r="AA627" s="16">
        <v>2192</v>
      </c>
    </row>
    <row r="628" spans="2:27">
      <c r="B628" t="s">
        <v>258</v>
      </c>
      <c r="C628">
        <v>1986</v>
      </c>
      <c r="D628" s="1">
        <v>280580</v>
      </c>
      <c r="E628" s="12">
        <f t="shared" si="117"/>
        <v>0.17529772002798127</v>
      </c>
      <c r="F628" s="1">
        <v>277903</v>
      </c>
      <c r="G628" s="11">
        <f t="shared" si="118"/>
        <v>0.17999507456095656</v>
      </c>
      <c r="H628">
        <v>1774650</v>
      </c>
      <c r="I628" s="12">
        <f t="shared" si="123"/>
        <v>0.15659594849688671</v>
      </c>
      <c r="J628" s="12">
        <f t="shared" si="115"/>
        <v>0.15810441495506156</v>
      </c>
      <c r="K628" s="1">
        <v>1415325</v>
      </c>
      <c r="L628">
        <v>70133</v>
      </c>
      <c r="M628" s="12">
        <f t="shared" si="116"/>
        <v>4.9552576263402398E-2</v>
      </c>
      <c r="N628">
        <v>24407</v>
      </c>
      <c r="O628">
        <v>45726</v>
      </c>
      <c r="P628" s="12">
        <f t="shared" si="120"/>
        <v>3.230777383286524E-2</v>
      </c>
      <c r="Q628" s="12">
        <f t="shared" si="121"/>
        <v>0.65198979082600206</v>
      </c>
      <c r="R628">
        <v>28395</v>
      </c>
      <c r="S628">
        <v>4428</v>
      </c>
      <c r="T628">
        <v>628</v>
      </c>
      <c r="U628" s="30">
        <v>627.55899999999997</v>
      </c>
      <c r="V628">
        <f t="shared" si="113"/>
        <v>627559</v>
      </c>
      <c r="W628">
        <v>10411</v>
      </c>
      <c r="X628" s="16">
        <v>2547</v>
      </c>
      <c r="Z628" s="16">
        <v>2547</v>
      </c>
      <c r="AA628" s="16">
        <v>2547</v>
      </c>
    </row>
    <row r="629" spans="2:27">
      <c r="B629" t="s">
        <v>258</v>
      </c>
      <c r="C629">
        <v>1987</v>
      </c>
      <c r="D629" s="1">
        <v>280538</v>
      </c>
      <c r="E629" s="12">
        <f t="shared" si="117"/>
        <v>-1.4968992800627271E-4</v>
      </c>
      <c r="F629" s="1">
        <v>278076</v>
      </c>
      <c r="G629" s="11">
        <f t="shared" si="118"/>
        <v>6.2251936826878448E-4</v>
      </c>
      <c r="H629">
        <v>1990329</v>
      </c>
      <c r="I629" s="12">
        <f t="shared" si="123"/>
        <v>0.13971358504046316</v>
      </c>
      <c r="J629" s="12">
        <f t="shared" si="115"/>
        <v>0.14095056646413734</v>
      </c>
      <c r="K629" s="1">
        <v>1553454</v>
      </c>
      <c r="L629">
        <v>74004</v>
      </c>
      <c r="M629" s="12">
        <f t="shared" si="116"/>
        <v>4.7638359423581259E-2</v>
      </c>
      <c r="N629">
        <v>25461</v>
      </c>
      <c r="O629">
        <v>48543</v>
      </c>
      <c r="P629" s="12">
        <f t="shared" si="120"/>
        <v>3.1248430915881642E-2</v>
      </c>
      <c r="Q629" s="12">
        <f t="shared" si="121"/>
        <v>0.65595102967407171</v>
      </c>
      <c r="R629">
        <v>31587</v>
      </c>
      <c r="S629">
        <v>4982</v>
      </c>
      <c r="T629">
        <v>637</v>
      </c>
      <c r="U629" s="30">
        <v>636.947</v>
      </c>
      <c r="V629">
        <f t="shared" si="113"/>
        <v>636947</v>
      </c>
      <c r="W629">
        <v>11213</v>
      </c>
      <c r="X629" s="16">
        <v>2741</v>
      </c>
      <c r="Z629" s="16">
        <v>2741</v>
      </c>
      <c r="AA629" s="16">
        <v>2741</v>
      </c>
    </row>
    <row r="630" spans="2:27">
      <c r="B630" t="s">
        <v>258</v>
      </c>
      <c r="C630">
        <v>1988</v>
      </c>
      <c r="D630" s="1">
        <v>292391</v>
      </c>
      <c r="E630" s="12">
        <f t="shared" si="117"/>
        <v>4.2250960654171631E-2</v>
      </c>
      <c r="F630" s="1">
        <v>289980</v>
      </c>
      <c r="G630" s="11">
        <f t="shared" si="118"/>
        <v>4.2808440857894967E-2</v>
      </c>
      <c r="H630">
        <v>2013762</v>
      </c>
      <c r="I630" s="12">
        <f t="shared" si="123"/>
        <v>0.14399914190455476</v>
      </c>
      <c r="J630" s="12">
        <f t="shared" si="115"/>
        <v>0.14519640354719177</v>
      </c>
      <c r="K630" s="1">
        <v>1740747</v>
      </c>
      <c r="L630">
        <v>81937</v>
      </c>
      <c r="M630" s="12">
        <f t="shared" si="116"/>
        <v>4.7070022237579612E-2</v>
      </c>
      <c r="N630">
        <v>27368</v>
      </c>
      <c r="O630">
        <v>54569</v>
      </c>
      <c r="P630" s="12">
        <f t="shared" si="120"/>
        <v>3.1348036216635733E-2</v>
      </c>
      <c r="Q630" s="12">
        <f t="shared" si="121"/>
        <v>0.66598728291248155</v>
      </c>
      <c r="R630">
        <v>35673</v>
      </c>
      <c r="S630">
        <v>5286</v>
      </c>
      <c r="T630">
        <v>648</v>
      </c>
      <c r="U630" s="30">
        <v>647.62199999999996</v>
      </c>
      <c r="V630">
        <f t="shared" si="113"/>
        <v>647622</v>
      </c>
      <c r="W630">
        <v>12187</v>
      </c>
      <c r="X630" s="16">
        <v>3045</v>
      </c>
      <c r="Z630" s="16">
        <v>3045</v>
      </c>
      <c r="AA630" s="16">
        <v>3045</v>
      </c>
    </row>
    <row r="631" spans="2:27">
      <c r="B631" t="s">
        <v>258</v>
      </c>
      <c r="C631">
        <v>1989</v>
      </c>
      <c r="D631" s="1">
        <v>312758</v>
      </c>
      <c r="E631" s="12">
        <f t="shared" si="117"/>
        <v>6.9656726780236058E-2</v>
      </c>
      <c r="F631" s="1">
        <v>310148</v>
      </c>
      <c r="G631" s="11">
        <f t="shared" si="118"/>
        <v>6.9549624112007727E-2</v>
      </c>
      <c r="H631">
        <v>2256515</v>
      </c>
      <c r="I631" s="12">
        <f t="shared" si="123"/>
        <v>0.13744557425942217</v>
      </c>
      <c r="J631" s="12">
        <f t="shared" si="115"/>
        <v>0.13860222511261835</v>
      </c>
      <c r="K631" s="1">
        <v>1929253</v>
      </c>
      <c r="L631">
        <v>97738</v>
      </c>
      <c r="M631" s="12">
        <f t="shared" si="116"/>
        <v>5.0661058969456052E-2</v>
      </c>
      <c r="N631">
        <v>32801</v>
      </c>
      <c r="O631">
        <v>64937</v>
      </c>
      <c r="P631" s="12">
        <f t="shared" si="120"/>
        <v>3.3659141647051992E-2</v>
      </c>
      <c r="Q631" s="12">
        <f t="shared" si="121"/>
        <v>0.66439869856146028</v>
      </c>
      <c r="R631">
        <v>41518</v>
      </c>
      <c r="S631">
        <v>5907</v>
      </c>
      <c r="T631">
        <v>658</v>
      </c>
      <c r="U631" s="30">
        <v>658.27300000000002</v>
      </c>
      <c r="V631">
        <f t="shared" si="113"/>
        <v>658273</v>
      </c>
      <c r="W631">
        <v>13533</v>
      </c>
      <c r="X631" s="16">
        <v>3073</v>
      </c>
      <c r="Z631" s="16">
        <v>3073</v>
      </c>
      <c r="AA631" s="16">
        <v>3073</v>
      </c>
    </row>
    <row r="632" spans="2:27">
      <c r="B632" t="s">
        <v>258</v>
      </c>
      <c r="C632">
        <v>1990</v>
      </c>
      <c r="D632" s="1">
        <v>320774</v>
      </c>
      <c r="E632" s="12">
        <f t="shared" si="117"/>
        <v>2.5630039839108831E-2</v>
      </c>
      <c r="F632" s="1">
        <v>306802</v>
      </c>
      <c r="G632" s="11">
        <f t="shared" si="118"/>
        <v>-1.0788397797180702E-2</v>
      </c>
      <c r="H632">
        <v>2332388</v>
      </c>
      <c r="I632" s="12">
        <f t="shared" si="123"/>
        <v>0.13153986386484581</v>
      </c>
      <c r="J632" s="12">
        <f t="shared" si="115"/>
        <v>0.13753029084354748</v>
      </c>
      <c r="K632" s="1">
        <v>2127778</v>
      </c>
      <c r="L632">
        <v>106416</v>
      </c>
      <c r="M632" s="12">
        <f t="shared" si="116"/>
        <v>5.0012736291098037E-2</v>
      </c>
      <c r="N632">
        <v>35421</v>
      </c>
      <c r="O632">
        <v>70995</v>
      </c>
      <c r="P632" s="12">
        <f t="shared" si="120"/>
        <v>3.3365792859969413E-2</v>
      </c>
      <c r="Q632" s="12">
        <f t="shared" si="121"/>
        <v>0.66714591790708166</v>
      </c>
      <c r="R632">
        <v>45537</v>
      </c>
      <c r="S632">
        <v>6266</v>
      </c>
      <c r="T632">
        <v>666</v>
      </c>
      <c r="U632" s="30">
        <v>669.06299999999999</v>
      </c>
      <c r="V632">
        <f t="shared" si="113"/>
        <v>669063</v>
      </c>
      <c r="W632">
        <v>14201</v>
      </c>
      <c r="X632" s="16">
        <v>3058</v>
      </c>
      <c r="Z632" s="16">
        <v>3058</v>
      </c>
      <c r="AA632" s="16">
        <v>3058</v>
      </c>
    </row>
    <row r="633" spans="2:27">
      <c r="B633" t="s">
        <v>258</v>
      </c>
      <c r="C633">
        <v>1991</v>
      </c>
      <c r="D633" s="1">
        <v>376238</v>
      </c>
      <c r="E633" s="12">
        <f t="shared" si="117"/>
        <v>0.17290678172171062</v>
      </c>
      <c r="F633" s="1">
        <v>362277</v>
      </c>
      <c r="G633" s="11">
        <f t="shared" si="118"/>
        <v>0.18081694382696331</v>
      </c>
      <c r="H633">
        <v>2442824</v>
      </c>
      <c r="I633" s="12">
        <f t="shared" si="123"/>
        <v>0.14830253837362004</v>
      </c>
      <c r="J633" s="12">
        <f t="shared" si="115"/>
        <v>0.1540176451516769</v>
      </c>
      <c r="K633" s="1">
        <v>2318072</v>
      </c>
      <c r="L633">
        <v>119209</v>
      </c>
      <c r="M633" s="12">
        <f t="shared" si="116"/>
        <v>5.1425926373296432E-2</v>
      </c>
      <c r="N633">
        <v>36500</v>
      </c>
      <c r="O633">
        <v>82709</v>
      </c>
      <c r="P633" s="12">
        <f t="shared" si="120"/>
        <v>3.568008241331589E-2</v>
      </c>
      <c r="Q633" s="12">
        <f t="shared" si="121"/>
        <v>0.69381506429883655</v>
      </c>
      <c r="R633">
        <v>45692</v>
      </c>
      <c r="S633">
        <v>6305</v>
      </c>
      <c r="T633">
        <v>680</v>
      </c>
      <c r="U633" s="30">
        <v>680.495</v>
      </c>
      <c r="V633">
        <f t="shared" si="113"/>
        <v>680495</v>
      </c>
      <c r="W633">
        <v>15077</v>
      </c>
      <c r="X633" s="16">
        <v>3308</v>
      </c>
      <c r="Z633" s="16">
        <v>3308</v>
      </c>
      <c r="AA633" s="16">
        <v>3308</v>
      </c>
    </row>
    <row r="634" spans="2:27">
      <c r="B634" t="s">
        <v>258</v>
      </c>
      <c r="C634">
        <v>1992</v>
      </c>
      <c r="D634" s="1">
        <v>412211</v>
      </c>
      <c r="E634" s="12">
        <f t="shared" si="117"/>
        <v>9.5612351756069303E-2</v>
      </c>
      <c r="F634" s="1">
        <v>396930</v>
      </c>
      <c r="G634" s="11">
        <f t="shared" si="118"/>
        <v>9.5653326046091808E-2</v>
      </c>
      <c r="H634">
        <v>2825218</v>
      </c>
      <c r="I634" s="12">
        <f t="shared" si="123"/>
        <v>0.14049535292497783</v>
      </c>
      <c r="J634" s="12">
        <f t="shared" si="115"/>
        <v>0.14590413907882507</v>
      </c>
      <c r="K634" s="1">
        <v>2474886</v>
      </c>
      <c r="L634">
        <v>146875</v>
      </c>
      <c r="M634" s="12">
        <f t="shared" si="116"/>
        <v>5.9346167863893531E-2</v>
      </c>
      <c r="N634">
        <v>37735</v>
      </c>
      <c r="O634">
        <v>109140</v>
      </c>
      <c r="P634" s="12">
        <f t="shared" si="120"/>
        <v>4.409900092367891E-2</v>
      </c>
      <c r="Q634" s="12">
        <f t="shared" si="121"/>
        <v>0.74308085106382982</v>
      </c>
      <c r="R634">
        <v>47242</v>
      </c>
      <c r="S634">
        <v>6380</v>
      </c>
      <c r="T634">
        <v>690</v>
      </c>
      <c r="U634" s="30">
        <v>690.15800000000002</v>
      </c>
      <c r="V634">
        <f t="shared" si="113"/>
        <v>690158</v>
      </c>
      <c r="W634">
        <v>15636</v>
      </c>
      <c r="X634" s="16">
        <v>3975</v>
      </c>
      <c r="Z634" s="16">
        <v>3975</v>
      </c>
      <c r="AA634" s="16">
        <v>3975</v>
      </c>
    </row>
    <row r="635" spans="2:27">
      <c r="B635" t="s">
        <v>258</v>
      </c>
      <c r="C635">
        <v>1993</v>
      </c>
      <c r="D635" s="1">
        <v>445215</v>
      </c>
      <c r="E635" s="12">
        <f t="shared" si="117"/>
        <v>8.0065791548503074E-2</v>
      </c>
      <c r="F635" s="1">
        <v>437316</v>
      </c>
      <c r="G635" s="11">
        <f t="shared" si="118"/>
        <v>0.10174589978081777</v>
      </c>
      <c r="H635">
        <v>2876324</v>
      </c>
      <c r="I635" s="12">
        <f t="shared" si="123"/>
        <v>0.15203989536644691</v>
      </c>
      <c r="J635" s="12">
        <f t="shared" si="115"/>
        <v>0.15478610893626726</v>
      </c>
      <c r="K635" s="1">
        <v>2556970</v>
      </c>
      <c r="L635">
        <v>126189</v>
      </c>
      <c r="M635" s="12">
        <f t="shared" si="116"/>
        <v>4.9350989647903576E-2</v>
      </c>
      <c r="N635">
        <v>36308</v>
      </c>
      <c r="O635">
        <v>89881</v>
      </c>
      <c r="P635" s="12">
        <f t="shared" si="120"/>
        <v>3.5151370567507639E-2</v>
      </c>
      <c r="Q635" s="12">
        <f t="shared" si="121"/>
        <v>0.71227286055044414</v>
      </c>
      <c r="R635">
        <v>50876</v>
      </c>
      <c r="S635">
        <v>6397</v>
      </c>
      <c r="T635">
        <v>699</v>
      </c>
      <c r="U635" s="30">
        <v>699.47500000000002</v>
      </c>
      <c r="V635">
        <f t="shared" si="113"/>
        <v>699475</v>
      </c>
      <c r="W635">
        <v>16165</v>
      </c>
      <c r="X635" s="16">
        <v>4129</v>
      </c>
      <c r="Z635" s="16">
        <v>4129</v>
      </c>
      <c r="AA635" s="16">
        <v>4129</v>
      </c>
    </row>
    <row r="636" spans="2:27">
      <c r="B636" t="s">
        <v>258</v>
      </c>
      <c r="C636">
        <v>1994</v>
      </c>
      <c r="D636" s="1">
        <v>495521</v>
      </c>
      <c r="E636" s="12">
        <f t="shared" si="117"/>
        <v>0.11299259908134272</v>
      </c>
      <c r="F636" s="1">
        <v>487073</v>
      </c>
      <c r="G636" s="11">
        <f t="shared" si="118"/>
        <v>0.11377813754813453</v>
      </c>
      <c r="H636">
        <v>3236782</v>
      </c>
      <c r="I636" s="12">
        <f t="shared" si="123"/>
        <v>0.15048063168912829</v>
      </c>
      <c r="J636" s="12">
        <f t="shared" si="115"/>
        <v>0.15309063137400047</v>
      </c>
      <c r="K636" s="1">
        <v>2617153</v>
      </c>
      <c r="L636">
        <v>121975</v>
      </c>
      <c r="M636" s="12">
        <f t="shared" si="116"/>
        <v>4.6605987498629237E-2</v>
      </c>
      <c r="N636">
        <v>37631</v>
      </c>
      <c r="O636">
        <v>84344</v>
      </c>
      <c r="P636" s="12">
        <f t="shared" si="120"/>
        <v>3.2227386018318378E-2</v>
      </c>
      <c r="Q636" s="12">
        <f t="shared" si="121"/>
        <v>0.69148596023775366</v>
      </c>
      <c r="R636">
        <v>53567</v>
      </c>
      <c r="S636">
        <v>6576</v>
      </c>
      <c r="T636">
        <v>708</v>
      </c>
      <c r="U636" s="30">
        <v>708.41600000000005</v>
      </c>
      <c r="V636">
        <f t="shared" si="113"/>
        <v>708416</v>
      </c>
      <c r="W636">
        <v>16853</v>
      </c>
      <c r="X636" s="16">
        <v>4466</v>
      </c>
      <c r="Y636" s="2">
        <v>4451</v>
      </c>
      <c r="Z636" s="7">
        <f>(Y636+X636)/2</f>
        <v>4458.5</v>
      </c>
      <c r="AA636" s="7">
        <v>4459</v>
      </c>
    </row>
    <row r="637" spans="2:27">
      <c r="B637" t="s">
        <v>258</v>
      </c>
      <c r="C637">
        <v>1995</v>
      </c>
      <c r="D637" s="1">
        <v>563423</v>
      </c>
      <c r="E637" s="12">
        <f t="shared" si="117"/>
        <v>0.13703152843169109</v>
      </c>
      <c r="F637" s="1">
        <v>554109</v>
      </c>
      <c r="G637" s="11">
        <f t="shared" si="118"/>
        <v>0.13763029361101931</v>
      </c>
      <c r="H637">
        <v>3441210</v>
      </c>
      <c r="I637" s="12">
        <f t="shared" si="123"/>
        <v>0.16102155927711473</v>
      </c>
      <c r="J637" s="12">
        <f t="shared" si="115"/>
        <v>0.1637281653836877</v>
      </c>
      <c r="K637" s="1">
        <v>2980188</v>
      </c>
      <c r="L637">
        <v>157391</v>
      </c>
      <c r="M637" s="12">
        <f t="shared" si="116"/>
        <v>5.2812440020562464E-2</v>
      </c>
      <c r="N637">
        <v>47319</v>
      </c>
      <c r="O637">
        <v>110072</v>
      </c>
      <c r="P637" s="12">
        <f t="shared" si="120"/>
        <v>3.6934582650490509E-2</v>
      </c>
      <c r="Q637" s="12">
        <f t="shared" si="121"/>
        <v>0.69935383852952204</v>
      </c>
      <c r="R637">
        <v>64138</v>
      </c>
      <c r="S637">
        <v>8327</v>
      </c>
      <c r="T637">
        <v>718</v>
      </c>
      <c r="U637" s="30">
        <v>718.26499999999999</v>
      </c>
      <c r="V637">
        <f t="shared" si="113"/>
        <v>718265</v>
      </c>
      <c r="W637">
        <v>17812</v>
      </c>
      <c r="X637" s="17">
        <v>4802</v>
      </c>
      <c r="Y637">
        <v>4799</v>
      </c>
      <c r="Z637" s="7">
        <f t="shared" ref="Z637:Z640" si="124">(Y637+X637)/2</f>
        <v>4800.5</v>
      </c>
      <c r="AA637" s="7">
        <v>4801</v>
      </c>
    </row>
    <row r="638" spans="2:27">
      <c r="B638" t="s">
        <v>258</v>
      </c>
      <c r="C638">
        <v>1996</v>
      </c>
      <c r="D638" s="1">
        <v>661888</v>
      </c>
      <c r="E638" s="12">
        <f t="shared" si="117"/>
        <v>0.17476212366197333</v>
      </c>
      <c r="F638" s="1">
        <v>633141</v>
      </c>
      <c r="G638" s="11">
        <f t="shared" si="118"/>
        <v>0.14262897733117491</v>
      </c>
      <c r="H638">
        <v>3614209</v>
      </c>
      <c r="I638" s="12">
        <f t="shared" si="123"/>
        <v>0.17518107004879907</v>
      </c>
      <c r="J638" s="12">
        <f t="shared" si="115"/>
        <v>0.18313495428736964</v>
      </c>
      <c r="K638" s="1">
        <v>3248174</v>
      </c>
      <c r="L638">
        <v>160996</v>
      </c>
      <c r="M638" s="12">
        <f t="shared" si="116"/>
        <v>4.9565078718073599E-2</v>
      </c>
      <c r="N638">
        <v>48433</v>
      </c>
      <c r="O638">
        <v>112563</v>
      </c>
      <c r="P638" s="12">
        <f t="shared" si="120"/>
        <v>3.4654239581992839E-2</v>
      </c>
      <c r="Q638" s="12">
        <f t="shared" si="121"/>
        <v>0.69916643891773711</v>
      </c>
      <c r="R638">
        <v>68235</v>
      </c>
      <c r="S638">
        <v>8030</v>
      </c>
      <c r="T638">
        <v>727</v>
      </c>
      <c r="U638" s="30">
        <v>727.09</v>
      </c>
      <c r="V638">
        <f t="shared" si="113"/>
        <v>727090</v>
      </c>
      <c r="W638">
        <v>19123</v>
      </c>
      <c r="X638" s="17">
        <v>5110</v>
      </c>
      <c r="Y638">
        <v>5107</v>
      </c>
      <c r="Z638" s="7">
        <f t="shared" si="124"/>
        <v>5108.5</v>
      </c>
      <c r="AA638" s="7">
        <v>5109</v>
      </c>
    </row>
    <row r="639" spans="2:27">
      <c r="B639" t="s">
        <v>258</v>
      </c>
      <c r="C639">
        <v>1997</v>
      </c>
      <c r="D639" s="1">
        <v>672129</v>
      </c>
      <c r="E639" s="12">
        <f t="shared" si="117"/>
        <v>1.5472406207696771E-2</v>
      </c>
      <c r="F639" s="1">
        <v>650430</v>
      </c>
      <c r="G639" s="11">
        <f t="shared" si="118"/>
        <v>2.7306713670414647E-2</v>
      </c>
      <c r="H639">
        <v>4210673</v>
      </c>
      <c r="I639" s="12">
        <f t="shared" si="123"/>
        <v>0.15447174359063265</v>
      </c>
      <c r="J639" s="12">
        <f t="shared" si="115"/>
        <v>0.1596250765613953</v>
      </c>
      <c r="K639" s="1">
        <v>3403619</v>
      </c>
      <c r="L639">
        <v>175441</v>
      </c>
      <c r="M639" s="12">
        <f t="shared" si="116"/>
        <v>5.1545428557074099E-2</v>
      </c>
      <c r="N639">
        <v>52294</v>
      </c>
      <c r="O639">
        <v>123147</v>
      </c>
      <c r="P639" s="12">
        <f t="shared" si="120"/>
        <v>3.6181194193592177E-2</v>
      </c>
      <c r="Q639" s="12">
        <f t="shared" si="121"/>
        <v>0.70192828358251491</v>
      </c>
      <c r="R639">
        <v>71883</v>
      </c>
      <c r="S639">
        <v>8185</v>
      </c>
      <c r="T639">
        <v>735</v>
      </c>
      <c r="U639" s="30">
        <v>735.024</v>
      </c>
      <c r="V639">
        <f t="shared" si="113"/>
        <v>735024</v>
      </c>
      <c r="W639">
        <v>19970</v>
      </c>
      <c r="X639" s="16">
        <v>5435</v>
      </c>
      <c r="Y639">
        <v>5432</v>
      </c>
      <c r="Z639" s="7">
        <f t="shared" si="124"/>
        <v>5433.5</v>
      </c>
      <c r="AA639" s="7">
        <v>5434</v>
      </c>
    </row>
    <row r="640" spans="2:27">
      <c r="B640" t="s">
        <v>74</v>
      </c>
      <c r="C640">
        <v>1998</v>
      </c>
      <c r="D640" s="1">
        <v>724706</v>
      </c>
      <c r="E640" s="12">
        <f t="shared" si="117"/>
        <v>7.8224567010201917E-2</v>
      </c>
      <c r="F640" s="1">
        <v>697214</v>
      </c>
      <c r="G640" s="11">
        <f t="shared" si="118"/>
        <v>7.1927801608166905E-2</v>
      </c>
      <c r="H640">
        <v>4593997</v>
      </c>
      <c r="I640" s="12">
        <f t="shared" si="123"/>
        <v>0.15176631591183015</v>
      </c>
      <c r="J640" s="12">
        <f t="shared" si="115"/>
        <v>0.15775064720329596</v>
      </c>
      <c r="K640" s="1">
        <v>3465428</v>
      </c>
      <c r="L640">
        <v>196495</v>
      </c>
      <c r="M640" s="12">
        <f t="shared" si="116"/>
        <v>5.6701509885647601E-2</v>
      </c>
      <c r="N640">
        <v>54276</v>
      </c>
      <c r="O640">
        <v>142219</v>
      </c>
      <c r="P640" s="12">
        <f t="shared" si="120"/>
        <v>4.1039375222916188E-2</v>
      </c>
      <c r="Q640" s="12">
        <f t="shared" si="121"/>
        <v>0.72377923102369013</v>
      </c>
      <c r="R640">
        <v>76495</v>
      </c>
      <c r="S640">
        <v>8612</v>
      </c>
      <c r="T640">
        <v>744</v>
      </c>
      <c r="U640" s="30">
        <v>744.06600000000003</v>
      </c>
      <c r="V640">
        <f t="shared" si="113"/>
        <v>744066</v>
      </c>
      <c r="W640">
        <v>21676</v>
      </c>
      <c r="X640" s="16">
        <v>5558</v>
      </c>
      <c r="Y640">
        <v>5554</v>
      </c>
      <c r="Z640" s="7">
        <f t="shared" si="124"/>
        <v>5556</v>
      </c>
      <c r="AA640" s="7">
        <v>5556</v>
      </c>
    </row>
    <row r="641" spans="1:27">
      <c r="B641" t="s">
        <v>228</v>
      </c>
      <c r="C641">
        <v>1999</v>
      </c>
      <c r="D641" s="1">
        <v>763836</v>
      </c>
      <c r="E641" s="12">
        <f t="shared" si="117"/>
        <v>5.3994309416508214E-2</v>
      </c>
      <c r="F641" s="1">
        <v>738287</v>
      </c>
      <c r="G641" s="11">
        <f t="shared" si="118"/>
        <v>5.8910176789335841E-2</v>
      </c>
      <c r="H641">
        <v>4540445</v>
      </c>
      <c r="I641" s="12">
        <f t="shared" si="123"/>
        <v>0.16260234404337021</v>
      </c>
      <c r="J641" s="12">
        <f t="shared" si="115"/>
        <v>0.16822932553967729</v>
      </c>
      <c r="K641" s="1">
        <v>3940802</v>
      </c>
      <c r="L641">
        <v>265112</v>
      </c>
      <c r="M641" s="12">
        <f t="shared" si="116"/>
        <v>6.7273615878189266E-2</v>
      </c>
      <c r="N641">
        <v>63359</v>
      </c>
      <c r="O641">
        <v>201753</v>
      </c>
      <c r="P641" s="12">
        <f t="shared" si="120"/>
        <v>5.1195924078398257E-2</v>
      </c>
      <c r="Q641" s="12">
        <f t="shared" si="121"/>
        <v>0.7610104408702737</v>
      </c>
      <c r="R641">
        <v>82850</v>
      </c>
      <c r="S641">
        <v>9309</v>
      </c>
      <c r="T641">
        <v>754</v>
      </c>
      <c r="U641" s="30">
        <v>753.53800000000001</v>
      </c>
      <c r="V641">
        <f t="shared" si="113"/>
        <v>753538</v>
      </c>
      <c r="W641">
        <v>22530</v>
      </c>
      <c r="X641" s="16">
        <v>6983</v>
      </c>
      <c r="Z641" s="16">
        <v>6983</v>
      </c>
      <c r="AA641" s="16">
        <v>6983</v>
      </c>
    </row>
    <row r="642" spans="1:27">
      <c r="B642" t="s">
        <v>313</v>
      </c>
      <c r="C642">
        <v>2000</v>
      </c>
      <c r="D642" s="1">
        <v>826747</v>
      </c>
      <c r="E642" s="12">
        <f t="shared" si="117"/>
        <v>8.2361920621704138E-2</v>
      </c>
      <c r="F642" s="1">
        <v>788693</v>
      </c>
      <c r="G642" s="11">
        <f t="shared" si="118"/>
        <v>6.8274261906277639E-2</v>
      </c>
      <c r="H642">
        <v>5161880</v>
      </c>
      <c r="I642" s="12">
        <f t="shared" si="123"/>
        <v>0.15279181228544639</v>
      </c>
      <c r="J642" s="12">
        <f t="shared" si="115"/>
        <v>0.16016393252070951</v>
      </c>
      <c r="K642" s="1">
        <v>4210656</v>
      </c>
      <c r="L642">
        <v>293678</v>
      </c>
      <c r="M642" s="12">
        <f t="shared" si="116"/>
        <v>6.9746376811594207E-2</v>
      </c>
      <c r="N642">
        <v>65602</v>
      </c>
      <c r="O642">
        <v>228076</v>
      </c>
      <c r="P642" s="12">
        <f t="shared" si="120"/>
        <v>5.4166381675444394E-2</v>
      </c>
      <c r="Q642" s="12">
        <f t="shared" si="121"/>
        <v>0.77661929051546252</v>
      </c>
      <c r="R642">
        <v>88800</v>
      </c>
      <c r="S642">
        <v>9429</v>
      </c>
      <c r="T642">
        <v>784</v>
      </c>
      <c r="U642" s="30">
        <v>786.37300000000005</v>
      </c>
      <c r="V642">
        <f t="shared" si="113"/>
        <v>786373</v>
      </c>
      <c r="W642">
        <v>24384</v>
      </c>
      <c r="X642" s="16">
        <v>6921</v>
      </c>
      <c r="Z642" s="16">
        <v>6921</v>
      </c>
      <c r="AA642" s="16">
        <v>6921</v>
      </c>
    </row>
    <row r="643" spans="1:27">
      <c r="B643" t="s">
        <v>313</v>
      </c>
      <c r="C643">
        <v>2001</v>
      </c>
      <c r="D643" s="1">
        <v>901160</v>
      </c>
      <c r="E643" s="12">
        <f t="shared" si="117"/>
        <v>9.000697916049287E-2</v>
      </c>
      <c r="F643" s="1">
        <v>868612</v>
      </c>
      <c r="G643" s="11">
        <f t="shared" si="118"/>
        <v>0.10133093611836291</v>
      </c>
      <c r="H643">
        <v>5114008</v>
      </c>
      <c r="I643" s="12">
        <f t="shared" si="123"/>
        <v>0.1698495583112111</v>
      </c>
      <c r="J643" s="12">
        <f t="shared" si="115"/>
        <v>0.17621403799133672</v>
      </c>
      <c r="K643" s="1">
        <v>4311551</v>
      </c>
      <c r="L643">
        <v>314246</v>
      </c>
      <c r="M643" s="12">
        <f t="shared" si="116"/>
        <v>7.28846765351958E-2</v>
      </c>
      <c r="N643">
        <v>66259</v>
      </c>
      <c r="O643">
        <v>247987</v>
      </c>
      <c r="P643" s="12">
        <f t="shared" si="120"/>
        <v>5.7516888933935841E-2</v>
      </c>
      <c r="Q643" s="12">
        <f t="shared" si="121"/>
        <v>0.78914926522533302</v>
      </c>
      <c r="R643">
        <v>97153</v>
      </c>
      <c r="S643">
        <v>9982</v>
      </c>
      <c r="T643">
        <v>795</v>
      </c>
      <c r="U643" s="30">
        <v>795.69899999999996</v>
      </c>
      <c r="V643">
        <f t="shared" si="113"/>
        <v>795699</v>
      </c>
      <c r="W643">
        <v>25750</v>
      </c>
      <c r="X643" s="16">
        <v>7003</v>
      </c>
      <c r="Z643" s="16">
        <v>7003</v>
      </c>
      <c r="AA643" s="16">
        <v>7003</v>
      </c>
    </row>
    <row r="644" spans="1:27">
      <c r="B644" t="s">
        <v>313</v>
      </c>
      <c r="C644">
        <v>2002</v>
      </c>
      <c r="D644" s="1">
        <v>923253</v>
      </c>
      <c r="E644" s="12">
        <f t="shared" si="117"/>
        <v>2.4516179146877357E-2</v>
      </c>
      <c r="F644" s="1">
        <v>892031</v>
      </c>
      <c r="G644" s="11">
        <f t="shared" si="118"/>
        <v>2.6961405092262136E-2</v>
      </c>
      <c r="H644">
        <v>4682495</v>
      </c>
      <c r="I644" s="12">
        <f t="shared" si="123"/>
        <v>0.19050335344725408</v>
      </c>
      <c r="J644" s="12">
        <f t="shared" si="115"/>
        <v>0.19717116622655229</v>
      </c>
      <c r="K644" s="1">
        <v>4644236</v>
      </c>
      <c r="L644">
        <v>273077</v>
      </c>
      <c r="M644" s="12">
        <f t="shared" si="116"/>
        <v>5.8799122180698826E-2</v>
      </c>
      <c r="N644">
        <v>70807</v>
      </c>
      <c r="O644">
        <v>202270</v>
      </c>
      <c r="P644" s="12">
        <f t="shared" si="120"/>
        <v>4.3552911609143034E-2</v>
      </c>
      <c r="Q644" s="12">
        <f t="shared" si="121"/>
        <v>0.74070683360370881</v>
      </c>
      <c r="R644">
        <v>103131</v>
      </c>
      <c r="S644">
        <v>10407</v>
      </c>
      <c r="T644">
        <v>804</v>
      </c>
      <c r="U644" s="30">
        <v>806.16899999999998</v>
      </c>
      <c r="V644">
        <f t="shared" si="113"/>
        <v>806169</v>
      </c>
      <c r="W644">
        <v>26695</v>
      </c>
      <c r="X644" s="16">
        <v>6778</v>
      </c>
      <c r="Z644" s="16">
        <v>6778</v>
      </c>
      <c r="AA644" s="16">
        <v>6778</v>
      </c>
    </row>
    <row r="645" spans="1:27">
      <c r="B645" t="s">
        <v>258</v>
      </c>
      <c r="C645">
        <v>2003</v>
      </c>
      <c r="D645" s="1">
        <v>994952</v>
      </c>
      <c r="E645" s="12">
        <f t="shared" si="117"/>
        <v>7.7659103192732656E-2</v>
      </c>
      <c r="F645" s="1">
        <v>959517</v>
      </c>
      <c r="G645" s="11">
        <f t="shared" si="118"/>
        <v>7.5654321430533245E-2</v>
      </c>
      <c r="H645">
        <v>5040703</v>
      </c>
      <c r="I645" s="12">
        <f t="shared" si="123"/>
        <v>0.19035380580843586</v>
      </c>
      <c r="J645" s="12">
        <f t="shared" si="115"/>
        <v>0.19738357923488054</v>
      </c>
      <c r="K645" s="1">
        <v>4857901</v>
      </c>
      <c r="L645">
        <v>284634</v>
      </c>
      <c r="M645" s="12">
        <f t="shared" si="116"/>
        <v>5.8591972129526722E-2</v>
      </c>
      <c r="N645">
        <v>78549</v>
      </c>
      <c r="O645">
        <v>206085</v>
      </c>
      <c r="P645" s="12">
        <f t="shared" si="120"/>
        <v>4.2422643030395224E-2</v>
      </c>
      <c r="Q645" s="12">
        <f t="shared" si="121"/>
        <v>0.72403507662471811</v>
      </c>
      <c r="R645">
        <v>106504</v>
      </c>
      <c r="S645">
        <v>10592</v>
      </c>
      <c r="T645">
        <v>815</v>
      </c>
      <c r="U645" s="30">
        <v>818.00300000000004</v>
      </c>
      <c r="V645">
        <f t="shared" si="113"/>
        <v>818003</v>
      </c>
      <c r="W645">
        <v>27586</v>
      </c>
      <c r="X645" s="16">
        <v>6794</v>
      </c>
      <c r="Z645" s="16">
        <v>6794</v>
      </c>
      <c r="AA645" s="16">
        <v>6794</v>
      </c>
    </row>
    <row r="646" spans="1:27">
      <c r="B646" t="s">
        <v>258</v>
      </c>
      <c r="C646">
        <v>2004</v>
      </c>
      <c r="D646" s="1">
        <v>1054363</v>
      </c>
      <c r="E646" s="12">
        <f t="shared" si="117"/>
        <v>5.9712428338251494E-2</v>
      </c>
      <c r="F646" s="1">
        <v>1022292</v>
      </c>
      <c r="G646" s="11">
        <f t="shared" si="118"/>
        <v>6.5423541219175901E-2</v>
      </c>
      <c r="H646">
        <v>5720339</v>
      </c>
      <c r="I646" s="12">
        <f t="shared" si="123"/>
        <v>0.17871178613715027</v>
      </c>
      <c r="J646" s="12">
        <f t="shared" si="115"/>
        <v>0.18431827204646437</v>
      </c>
      <c r="K646" s="1">
        <v>5387960</v>
      </c>
      <c r="L646">
        <v>281044</v>
      </c>
      <c r="M646" s="12">
        <f t="shared" si="116"/>
        <v>5.2161485979851374E-2</v>
      </c>
      <c r="N646">
        <v>78262</v>
      </c>
      <c r="O646">
        <v>202782</v>
      </c>
      <c r="P646" s="12">
        <f t="shared" si="120"/>
        <v>3.7636136868128195E-2</v>
      </c>
      <c r="Q646" s="12">
        <f t="shared" si="121"/>
        <v>0.72153114814762098</v>
      </c>
      <c r="R646">
        <v>118018</v>
      </c>
      <c r="S646">
        <v>10109</v>
      </c>
      <c r="T646">
        <v>827</v>
      </c>
      <c r="U646" s="30">
        <v>830.803</v>
      </c>
      <c r="V646">
        <f t="shared" si="113"/>
        <v>830803</v>
      </c>
      <c r="W646">
        <v>29521</v>
      </c>
      <c r="X646" s="16">
        <v>6927</v>
      </c>
      <c r="Z646" s="16">
        <v>6927</v>
      </c>
      <c r="AA646" s="16">
        <v>6927</v>
      </c>
    </row>
    <row r="647" spans="1:27">
      <c r="B647" t="s">
        <v>258</v>
      </c>
      <c r="C647">
        <v>2005</v>
      </c>
      <c r="D647" s="1">
        <v>1157400</v>
      </c>
      <c r="E647" s="12">
        <f t="shared" si="117"/>
        <v>9.7724408007488883E-2</v>
      </c>
      <c r="F647" s="1">
        <v>1122606</v>
      </c>
      <c r="G647" s="11">
        <f t="shared" si="118"/>
        <v>9.8126562665070249E-2</v>
      </c>
      <c r="H647">
        <v>6164602</v>
      </c>
      <c r="I647" s="12">
        <f t="shared" si="123"/>
        <v>0.18210518700152906</v>
      </c>
      <c r="J647" s="12">
        <f t="shared" si="115"/>
        <v>0.18774934699758394</v>
      </c>
      <c r="K647" s="1">
        <v>5964014</v>
      </c>
      <c r="L647">
        <v>304202</v>
      </c>
      <c r="M647" s="12">
        <f t="shared" si="116"/>
        <v>5.1006251829724077E-2</v>
      </c>
      <c r="N647">
        <v>86186</v>
      </c>
      <c r="O647">
        <v>218016</v>
      </c>
      <c r="P647" s="12">
        <f t="shared" si="120"/>
        <v>3.6555246181514664E-2</v>
      </c>
      <c r="Q647" s="12">
        <f t="shared" si="121"/>
        <v>0.71668167862144239</v>
      </c>
      <c r="R647">
        <v>126708</v>
      </c>
      <c r="S647">
        <v>10651</v>
      </c>
      <c r="T647">
        <v>841</v>
      </c>
      <c r="U647" s="30">
        <v>845.15</v>
      </c>
      <c r="V647">
        <f t="shared" si="113"/>
        <v>845150</v>
      </c>
      <c r="W647">
        <v>31170</v>
      </c>
      <c r="X647" s="16">
        <v>6966</v>
      </c>
      <c r="Z647" s="16">
        <v>6966</v>
      </c>
      <c r="AA647" s="16">
        <v>6966</v>
      </c>
    </row>
    <row r="648" spans="1:27">
      <c r="B648" t="s">
        <v>258</v>
      </c>
      <c r="C648">
        <v>2006</v>
      </c>
      <c r="D648" s="1">
        <v>1218950</v>
      </c>
      <c r="E648" s="12">
        <f t="shared" si="117"/>
        <v>5.3179540349058231E-2</v>
      </c>
      <c r="F648" s="1">
        <v>1176604</v>
      </c>
      <c r="G648" s="11">
        <f t="shared" si="118"/>
        <v>4.810058025700914E-2</v>
      </c>
      <c r="H648">
        <v>6847171</v>
      </c>
      <c r="I648" s="12">
        <f t="shared" si="123"/>
        <v>0.17183797512870644</v>
      </c>
      <c r="J648" s="12">
        <f t="shared" si="115"/>
        <v>0.17802242707243621</v>
      </c>
      <c r="K648" s="1">
        <v>6527061</v>
      </c>
      <c r="L648">
        <v>346055</v>
      </c>
      <c r="M648" s="12">
        <f t="shared" si="116"/>
        <v>5.3018502508249882E-2</v>
      </c>
      <c r="N648">
        <v>101319</v>
      </c>
      <c r="O648">
        <v>244736</v>
      </c>
      <c r="P648" s="12">
        <f t="shared" si="120"/>
        <v>3.7495589515710054E-2</v>
      </c>
      <c r="Q648" s="12">
        <f t="shared" si="121"/>
        <v>0.70721706087182679</v>
      </c>
      <c r="R648">
        <v>137928</v>
      </c>
      <c r="S648">
        <v>11674</v>
      </c>
      <c r="T648">
        <v>853</v>
      </c>
      <c r="U648" s="30">
        <v>859.26800000000003</v>
      </c>
      <c r="V648">
        <f t="shared" ref="V648:V658" si="125">(U648*1000)</f>
        <v>859268</v>
      </c>
      <c r="W648">
        <v>33307</v>
      </c>
      <c r="X648" s="16">
        <v>7186</v>
      </c>
      <c r="Z648" s="16">
        <v>7186</v>
      </c>
      <c r="AA648" s="16">
        <v>7186</v>
      </c>
    </row>
    <row r="649" spans="1:27">
      <c r="B649" t="s">
        <v>16</v>
      </c>
      <c r="C649">
        <v>2007</v>
      </c>
      <c r="D649" s="1">
        <v>1241741</v>
      </c>
      <c r="E649" s="12">
        <f t="shared" si="117"/>
        <v>1.8697239427376021E-2</v>
      </c>
      <c r="F649" s="1">
        <v>1196071</v>
      </c>
      <c r="G649" s="11">
        <f t="shared" si="118"/>
        <v>1.6545073788632368E-2</v>
      </c>
      <c r="H649">
        <v>7432741</v>
      </c>
      <c r="I649" s="12">
        <f t="shared" si="123"/>
        <v>0.16091923558213586</v>
      </c>
      <c r="J649" s="12">
        <f t="shared" si="115"/>
        <v>0.16706367139659514</v>
      </c>
      <c r="K649" s="1">
        <v>6735984</v>
      </c>
      <c r="L649">
        <v>370799</v>
      </c>
      <c r="M649" s="12">
        <f t="shared" si="116"/>
        <v>5.5047488236314099E-2</v>
      </c>
      <c r="N649">
        <v>104878</v>
      </c>
      <c r="O649">
        <v>265921</v>
      </c>
      <c r="P649" s="12">
        <f t="shared" si="120"/>
        <v>3.9477676906595975E-2</v>
      </c>
      <c r="Q649" s="12">
        <f t="shared" si="121"/>
        <v>0.71715673451115025</v>
      </c>
      <c r="R649">
        <v>144822</v>
      </c>
      <c r="S649">
        <v>11729</v>
      </c>
      <c r="T649">
        <v>865</v>
      </c>
      <c r="U649" s="30">
        <v>871.74900000000002</v>
      </c>
      <c r="V649">
        <f t="shared" si="125"/>
        <v>871749</v>
      </c>
      <c r="W649">
        <v>34537</v>
      </c>
      <c r="X649" s="16">
        <v>7276</v>
      </c>
      <c r="Z649" s="16">
        <v>7276</v>
      </c>
      <c r="AA649" s="16">
        <v>7276</v>
      </c>
    </row>
    <row r="650" spans="1:27">
      <c r="B650" t="s">
        <v>16</v>
      </c>
      <c r="C650">
        <v>2008</v>
      </c>
      <c r="D650" s="1">
        <v>1335675</v>
      </c>
      <c r="E650" s="12">
        <f t="shared" si="117"/>
        <v>7.5647014957225381E-2</v>
      </c>
      <c r="F650" s="1">
        <v>1283662</v>
      </c>
      <c r="G650" s="11">
        <f t="shared" si="118"/>
        <v>7.3232274672657388E-2</v>
      </c>
      <c r="H650">
        <v>6658241</v>
      </c>
      <c r="I650" s="12">
        <f t="shared" si="123"/>
        <v>0.19279296138424548</v>
      </c>
      <c r="J650" s="12">
        <f t="shared" si="115"/>
        <v>0.20060478435670923</v>
      </c>
      <c r="K650" s="1">
        <v>7151941</v>
      </c>
      <c r="L650">
        <v>394306</v>
      </c>
      <c r="M650" s="12">
        <f t="shared" si="116"/>
        <v>5.5132725507662884E-2</v>
      </c>
      <c r="N650">
        <v>113596</v>
      </c>
      <c r="O650">
        <v>280710</v>
      </c>
      <c r="P650" s="12">
        <f t="shared" si="120"/>
        <v>3.9249484860123987E-2</v>
      </c>
      <c r="Q650" s="12">
        <f t="shared" si="121"/>
        <v>0.71190902497045438</v>
      </c>
      <c r="R650">
        <v>143297</v>
      </c>
      <c r="S650">
        <v>12432</v>
      </c>
      <c r="T650">
        <v>876</v>
      </c>
      <c r="U650" s="30">
        <v>883.87400000000002</v>
      </c>
      <c r="V650">
        <f t="shared" si="125"/>
        <v>883874</v>
      </c>
      <c r="W650">
        <v>35377</v>
      </c>
      <c r="X650" s="16">
        <v>7075</v>
      </c>
      <c r="Z650" s="16">
        <v>7075</v>
      </c>
      <c r="AA650" s="16">
        <v>7075</v>
      </c>
    </row>
    <row r="651" spans="1:27">
      <c r="A651">
        <v>8</v>
      </c>
      <c r="B651" t="s">
        <v>159</v>
      </c>
      <c r="C651">
        <v>2009</v>
      </c>
      <c r="D651" s="10">
        <v>1575270</v>
      </c>
      <c r="E651" s="12">
        <f t="shared" si="117"/>
        <v>0.17938121174686955</v>
      </c>
      <c r="F651" s="4"/>
      <c r="G651" s="4"/>
      <c r="H651" s="10">
        <v>5780559</v>
      </c>
      <c r="I651" s="3"/>
      <c r="J651" s="12">
        <f t="shared" si="115"/>
        <v>0.27251170691277438</v>
      </c>
      <c r="K651" s="10">
        <v>7360953</v>
      </c>
      <c r="L651" s="3"/>
      <c r="M651" s="3"/>
      <c r="N651" s="10">
        <v>106079</v>
      </c>
      <c r="O651" s="10">
        <v>272763</v>
      </c>
      <c r="P651" s="12">
        <f t="shared" si="120"/>
        <v>3.7055392148272102E-2</v>
      </c>
      <c r="Q651" s="3"/>
      <c r="R651" s="3"/>
      <c r="U651" s="30">
        <v>891.73</v>
      </c>
      <c r="V651">
        <f t="shared" si="125"/>
        <v>891730</v>
      </c>
      <c r="X651" s="16">
        <v>6775</v>
      </c>
      <c r="Z651" s="16">
        <v>6775</v>
      </c>
      <c r="AA651" s="16">
        <v>6775</v>
      </c>
    </row>
    <row r="652" spans="1:27">
      <c r="B652" t="s">
        <v>159</v>
      </c>
      <c r="C652">
        <v>2010</v>
      </c>
      <c r="D652" s="10">
        <v>2035019</v>
      </c>
      <c r="E652" s="12">
        <f t="shared" si="117"/>
        <v>0.29185409485358066</v>
      </c>
      <c r="F652" s="4"/>
      <c r="G652" s="4"/>
      <c r="H652" s="10">
        <v>7968952</v>
      </c>
      <c r="I652" s="3"/>
      <c r="J652" s="12">
        <f t="shared" si="115"/>
        <v>0.25536845999323377</v>
      </c>
      <c r="K652" s="10">
        <v>7826826</v>
      </c>
      <c r="L652" s="3"/>
      <c r="M652" s="3"/>
      <c r="N652" s="10">
        <v>105368</v>
      </c>
      <c r="O652" s="10">
        <v>261950</v>
      </c>
      <c r="P652" s="12">
        <f t="shared" si="120"/>
        <v>3.3468228372522911E-2</v>
      </c>
      <c r="Q652" s="3"/>
      <c r="R652" s="3"/>
      <c r="U652" s="30">
        <v>899.71199999999999</v>
      </c>
      <c r="V652">
        <f t="shared" si="125"/>
        <v>899712</v>
      </c>
      <c r="X652" s="16">
        <v>6615</v>
      </c>
      <c r="Z652" s="16">
        <v>6615</v>
      </c>
      <c r="AA652" s="16">
        <v>6615</v>
      </c>
    </row>
    <row r="653" spans="1:27">
      <c r="B653" t="s">
        <v>159</v>
      </c>
      <c r="C653">
        <v>2011</v>
      </c>
      <c r="D653" s="10">
        <v>1890925</v>
      </c>
      <c r="E653" s="12">
        <f t="shared" si="117"/>
        <v>-7.0807201308685563E-2</v>
      </c>
      <c r="F653" s="4"/>
      <c r="G653" s="4"/>
      <c r="H653" s="10">
        <v>9135156</v>
      </c>
      <c r="I653" s="3"/>
      <c r="J653" s="12">
        <f t="shared" ref="J653:J658" si="126">D653/H653</f>
        <v>0.206994275740885</v>
      </c>
      <c r="K653" s="10">
        <v>7936467</v>
      </c>
      <c r="L653" s="3"/>
      <c r="M653" s="3"/>
      <c r="N653" s="10">
        <v>114070</v>
      </c>
      <c r="O653" s="10">
        <v>266666</v>
      </c>
      <c r="P653" s="12">
        <f t="shared" si="120"/>
        <v>3.3600089309260658E-2</v>
      </c>
      <c r="Q653" s="3"/>
      <c r="R653" s="3"/>
      <c r="U653" s="30">
        <v>907.88400000000001</v>
      </c>
      <c r="V653">
        <f t="shared" si="125"/>
        <v>907884</v>
      </c>
      <c r="X653" s="16">
        <v>6739</v>
      </c>
      <c r="Z653" s="16">
        <v>6739</v>
      </c>
      <c r="AA653" s="16">
        <v>6739</v>
      </c>
    </row>
    <row r="654" spans="1:27">
      <c r="B654" t="s">
        <v>159</v>
      </c>
      <c r="C654">
        <v>2012</v>
      </c>
      <c r="D654" s="21"/>
      <c r="E654" s="12"/>
      <c r="F654" s="4"/>
      <c r="G654" s="4"/>
      <c r="H654" s="21"/>
      <c r="I654" s="4"/>
      <c r="J654" s="12"/>
      <c r="K654" s="21"/>
      <c r="L654" s="4"/>
      <c r="M654" s="4"/>
      <c r="N654" s="21"/>
      <c r="O654" s="21"/>
      <c r="P654" s="12"/>
      <c r="Q654" s="4"/>
      <c r="R654" s="4"/>
      <c r="U654" s="30">
        <v>916.86800000000005</v>
      </c>
      <c r="V654">
        <f t="shared" si="125"/>
        <v>916868</v>
      </c>
      <c r="X654" s="16">
        <v>6914</v>
      </c>
      <c r="Z654" s="16">
        <v>6914</v>
      </c>
      <c r="AA654" s="16">
        <v>6914</v>
      </c>
    </row>
    <row r="655" spans="1:27">
      <c r="B655" t="s">
        <v>159</v>
      </c>
      <c r="C655">
        <v>2013</v>
      </c>
      <c r="D655" s="21">
        <v>1996011</v>
      </c>
      <c r="E655" s="12"/>
      <c r="F655" s="21">
        <v>1929185</v>
      </c>
      <c r="G655" s="4"/>
      <c r="H655" s="21">
        <v>8908038</v>
      </c>
      <c r="I655" s="4"/>
      <c r="J655" s="12">
        <f t="shared" si="126"/>
        <v>0.22406853226265985</v>
      </c>
      <c r="K655" s="21">
        <v>8648250</v>
      </c>
      <c r="L655" s="4"/>
      <c r="M655" s="4"/>
      <c r="N655" s="21">
        <v>126436</v>
      </c>
      <c r="O655" s="21">
        <v>282015</v>
      </c>
      <c r="P655" s="12">
        <f t="shared" si="120"/>
        <v>3.2609487468563007E-2</v>
      </c>
      <c r="Q655" s="4"/>
      <c r="R655" s="4"/>
      <c r="U655" s="30">
        <v>925.11400000000003</v>
      </c>
      <c r="V655">
        <f t="shared" si="125"/>
        <v>925114</v>
      </c>
      <c r="X655" s="16">
        <v>7004</v>
      </c>
      <c r="Z655" s="16">
        <v>7004</v>
      </c>
      <c r="AA655" s="16">
        <v>7004</v>
      </c>
    </row>
    <row r="656" spans="1:27">
      <c r="B656" t="s">
        <v>159</v>
      </c>
      <c r="C656">
        <v>2014</v>
      </c>
      <c r="D656" s="21">
        <v>2101677</v>
      </c>
      <c r="E656" s="12">
        <f t="shared" ref="E656:E658" si="127">(D656-D655)/(D655)</f>
        <v>5.2938586009796541E-2</v>
      </c>
      <c r="F656" s="21">
        <v>2031222</v>
      </c>
      <c r="G656" s="4"/>
      <c r="H656" s="21">
        <v>9298130</v>
      </c>
      <c r="I656" s="4"/>
      <c r="J656" s="12">
        <f t="shared" si="126"/>
        <v>0.22603222368368694</v>
      </c>
      <c r="K656" s="21">
        <v>8786763</v>
      </c>
      <c r="L656" s="4"/>
      <c r="M656" s="4"/>
      <c r="N656" s="21">
        <v>121044</v>
      </c>
      <c r="O656" s="21">
        <v>291531</v>
      </c>
      <c r="P656" s="12">
        <f t="shared" si="120"/>
        <v>3.3178429872297681E-2</v>
      </c>
      <c r="Q656" s="4"/>
      <c r="R656" s="4"/>
      <c r="U656" s="30">
        <v>934.80499999999995</v>
      </c>
      <c r="V656">
        <f t="shared" si="125"/>
        <v>934805</v>
      </c>
      <c r="X656" s="16">
        <v>6955</v>
      </c>
      <c r="Z656" s="16">
        <v>6955</v>
      </c>
      <c r="AA656" s="16">
        <v>6955</v>
      </c>
    </row>
    <row r="657" spans="2:27">
      <c r="B657" t="s">
        <v>159</v>
      </c>
      <c r="C657">
        <v>2015</v>
      </c>
      <c r="D657" s="10">
        <v>1974674</v>
      </c>
      <c r="E657" s="12">
        <f t="shared" si="127"/>
        <v>-6.0429361885770271E-2</v>
      </c>
      <c r="F657" s="3"/>
      <c r="G657" s="3"/>
      <c r="H657" s="10">
        <v>8268967</v>
      </c>
      <c r="I657" s="3"/>
      <c r="J657" s="12">
        <f t="shared" si="126"/>
        <v>0.23880540338351816</v>
      </c>
      <c r="K657" s="10">
        <v>9036319</v>
      </c>
      <c r="L657" s="3"/>
      <c r="M657" s="3"/>
      <c r="N657" s="10">
        <v>133120</v>
      </c>
      <c r="O657" s="10">
        <v>302261</v>
      </c>
      <c r="P657" s="12">
        <f t="shared" si="120"/>
        <v>3.3449571667401291E-2</v>
      </c>
      <c r="Q657" s="3"/>
      <c r="R657" s="3"/>
      <c r="U657" s="30">
        <v>944.10699999999997</v>
      </c>
      <c r="V657">
        <f t="shared" si="125"/>
        <v>944107</v>
      </c>
      <c r="X657" s="16">
        <v>6654</v>
      </c>
      <c r="Z657" s="16">
        <v>6654</v>
      </c>
      <c r="AA657" s="16">
        <v>6654</v>
      </c>
    </row>
    <row r="658" spans="2:27">
      <c r="B658" t="s">
        <v>258</v>
      </c>
      <c r="C658">
        <v>2016</v>
      </c>
      <c r="D658" s="1">
        <v>2231253</v>
      </c>
      <c r="E658" s="12">
        <f t="shared" si="127"/>
        <v>0.12993486519800229</v>
      </c>
      <c r="F658" s="3"/>
      <c r="G658" s="3"/>
      <c r="H658" s="1">
        <v>8083659</v>
      </c>
      <c r="I658" s="3"/>
      <c r="J658" s="12">
        <f t="shared" si="126"/>
        <v>0.27602017848600491</v>
      </c>
      <c r="K658" s="1">
        <v>9378888</v>
      </c>
      <c r="L658" s="3"/>
      <c r="M658" s="3"/>
      <c r="N658" s="1">
        <v>132830</v>
      </c>
      <c r="O658" s="1">
        <v>308341</v>
      </c>
      <c r="P658" s="12">
        <f t="shared" ref="P658" si="128">(O658/K658)</f>
        <v>3.2876072301961594E-2</v>
      </c>
      <c r="Q658" s="3"/>
      <c r="R658" s="3"/>
      <c r="U658" s="30">
        <v>952.69799999999998</v>
      </c>
      <c r="V658">
        <f t="shared" si="125"/>
        <v>952698</v>
      </c>
      <c r="X658" s="16">
        <v>6585</v>
      </c>
      <c r="Z658" s="16">
        <v>6585</v>
      </c>
      <c r="AA658" s="16">
        <v>6585</v>
      </c>
    </row>
    <row r="659" spans="2:27"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U659" s="30"/>
    </row>
    <row r="660" spans="2:27"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2:27">
      <c r="B661" t="s">
        <v>259</v>
      </c>
      <c r="C661">
        <v>1880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2:27">
      <c r="B662" t="s">
        <v>259</v>
      </c>
      <c r="C662">
        <v>1890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X662" s="16">
        <v>374</v>
      </c>
      <c r="Z662" s="16">
        <v>374</v>
      </c>
      <c r="AA662" s="16">
        <v>374</v>
      </c>
    </row>
    <row r="663" spans="2:27">
      <c r="B663" t="s">
        <v>259</v>
      </c>
      <c r="C663">
        <v>1904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U663" s="30">
        <v>599</v>
      </c>
      <c r="V663">
        <f>(U663*1000)</f>
        <v>599000</v>
      </c>
      <c r="X663" s="16">
        <v>1105</v>
      </c>
      <c r="Z663" s="16">
        <v>1105</v>
      </c>
      <c r="AA663" s="16">
        <v>1105</v>
      </c>
    </row>
    <row r="664" spans="2:27">
      <c r="B664" t="s">
        <v>259</v>
      </c>
      <c r="C664">
        <v>1910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U664" s="30">
        <v>756</v>
      </c>
      <c r="V664">
        <f t="shared" ref="V664:V732" si="129">(U664*1000)</f>
        <v>756000</v>
      </c>
      <c r="X664" s="16">
        <v>1297</v>
      </c>
      <c r="Z664" s="16">
        <v>1297</v>
      </c>
      <c r="AA664" s="16">
        <v>1297</v>
      </c>
    </row>
    <row r="665" spans="2:27">
      <c r="B665" t="s">
        <v>259</v>
      </c>
      <c r="C665">
        <v>1923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U665" s="30">
        <v>1097</v>
      </c>
      <c r="V665">
        <f t="shared" si="129"/>
        <v>1097000</v>
      </c>
      <c r="X665" s="16">
        <v>1368</v>
      </c>
      <c r="Z665" s="16">
        <v>1368</v>
      </c>
      <c r="AA665" s="16">
        <v>1368</v>
      </c>
    </row>
    <row r="666" spans="2:27">
      <c r="B666" t="s">
        <v>259</v>
      </c>
      <c r="C666">
        <v>1930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U666" s="30">
        <v>1471</v>
      </c>
      <c r="V666">
        <f t="shared" si="129"/>
        <v>1471000</v>
      </c>
      <c r="X666" s="16">
        <v>1592</v>
      </c>
      <c r="Z666" s="16">
        <v>1592</v>
      </c>
      <c r="AA666" s="16">
        <v>1592</v>
      </c>
    </row>
    <row r="667" spans="2:27">
      <c r="B667" t="s">
        <v>259</v>
      </c>
      <c r="C667">
        <v>1940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U667" s="30">
        <v>1915</v>
      </c>
      <c r="V667">
        <f t="shared" si="129"/>
        <v>1915000</v>
      </c>
      <c r="X667" s="16">
        <v>3648</v>
      </c>
      <c r="Z667" s="16">
        <v>3648</v>
      </c>
      <c r="AA667" s="16">
        <v>3648</v>
      </c>
    </row>
    <row r="668" spans="2:27">
      <c r="B668" t="s">
        <v>259</v>
      </c>
      <c r="C668">
        <v>1941</v>
      </c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U668" s="30">
        <v>2017</v>
      </c>
      <c r="V668">
        <f t="shared" si="129"/>
        <v>2017000</v>
      </c>
      <c r="Z668" s="16"/>
      <c r="AA668" s="16">
        <f>AA667+(AA669-AA667)/2</f>
        <v>3799</v>
      </c>
    </row>
    <row r="669" spans="2:27">
      <c r="B669" t="s">
        <v>259</v>
      </c>
      <c r="C669">
        <v>1942</v>
      </c>
      <c r="D669" s="1">
        <v>11558</v>
      </c>
      <c r="E669" s="1"/>
      <c r="F669" s="1">
        <v>11542</v>
      </c>
      <c r="G669" s="1"/>
      <c r="H669">
        <v>86321</v>
      </c>
      <c r="I669" s="12">
        <f t="shared" ref="I669:I704" si="130">(F669/H669)</f>
        <v>0.13371022115128417</v>
      </c>
      <c r="J669" s="12">
        <f>D669/H669</f>
        <v>0.13389557581585015</v>
      </c>
      <c r="K669" s="1">
        <v>77363</v>
      </c>
      <c r="L669">
        <v>2145</v>
      </c>
      <c r="M669" s="12">
        <f>(L669/K669)</f>
        <v>2.7726432532347505E-2</v>
      </c>
      <c r="N669" s="3"/>
      <c r="O669" s="3"/>
      <c r="P669" s="3"/>
      <c r="Q669" s="3"/>
      <c r="R669" s="3"/>
      <c r="T669">
        <v>2151</v>
      </c>
      <c r="U669" s="30">
        <v>2151</v>
      </c>
      <c r="V669">
        <f t="shared" si="129"/>
        <v>2151000</v>
      </c>
      <c r="W669">
        <v>1720</v>
      </c>
      <c r="AA669" s="1">
        <f>AA667+302</f>
        <v>3950</v>
      </c>
    </row>
    <row r="670" spans="2:27">
      <c r="B670" t="s">
        <v>259</v>
      </c>
      <c r="C670">
        <v>1943</v>
      </c>
      <c r="D670" s="1"/>
      <c r="E670" s="1"/>
      <c r="F670" s="1"/>
      <c r="G670" s="1"/>
      <c r="I670" s="12"/>
      <c r="J670" s="12"/>
      <c r="K670" s="1"/>
      <c r="M670" s="12"/>
      <c r="N670" s="3"/>
      <c r="O670" s="3"/>
      <c r="P670" s="3"/>
      <c r="Q670" s="3"/>
      <c r="R670" s="3"/>
      <c r="U670" s="30">
        <v>2451</v>
      </c>
      <c r="V670">
        <f t="shared" si="129"/>
        <v>2451000</v>
      </c>
      <c r="AA670" s="1">
        <f>AA669+(AA671-AA669)/2</f>
        <v>4101</v>
      </c>
    </row>
    <row r="671" spans="2:27">
      <c r="B671" t="s">
        <v>259</v>
      </c>
      <c r="C671">
        <v>1944</v>
      </c>
      <c r="D671" s="1">
        <v>19816</v>
      </c>
      <c r="E671" s="12">
        <f>(D671-D669)/(D669)</f>
        <v>0.71448347464959339</v>
      </c>
      <c r="F671" s="1">
        <v>19285</v>
      </c>
      <c r="G671" s="11">
        <f>(F671-F669)/(F669)</f>
        <v>0.67085427135678388</v>
      </c>
      <c r="H671">
        <v>108445</v>
      </c>
      <c r="I671" s="12">
        <f t="shared" si="130"/>
        <v>0.1778320807782747</v>
      </c>
      <c r="J671" s="12">
        <f t="shared" ref="J671:J737" si="131">D671/H671</f>
        <v>0.18272857208723317</v>
      </c>
      <c r="K671" s="1">
        <v>76537</v>
      </c>
      <c r="L671">
        <v>1997</v>
      </c>
      <c r="M671" s="12">
        <f t="shared" ref="M671:M735" si="132">(L671/K671)</f>
        <v>2.6091955524778866E-2</v>
      </c>
      <c r="N671" s="3"/>
      <c r="O671" s="3"/>
      <c r="P671" s="3"/>
      <c r="Q671" s="3"/>
      <c r="R671" s="3"/>
      <c r="T671">
        <v>2420</v>
      </c>
      <c r="U671" s="30">
        <v>2420</v>
      </c>
      <c r="V671">
        <f t="shared" si="129"/>
        <v>2420000</v>
      </c>
      <c r="W671">
        <v>2826</v>
      </c>
      <c r="AA671" s="1">
        <f>AA669+302</f>
        <v>4252</v>
      </c>
    </row>
    <row r="672" spans="2:27">
      <c r="B672" t="s">
        <v>259</v>
      </c>
      <c r="C672">
        <v>1945</v>
      </c>
      <c r="D672" s="1"/>
      <c r="E672" s="12"/>
      <c r="F672" s="1"/>
      <c r="G672" s="11"/>
      <c r="I672" s="12"/>
      <c r="J672" s="12"/>
      <c r="K672" s="1"/>
      <c r="M672" s="12"/>
      <c r="N672" s="3"/>
      <c r="O672" s="3"/>
      <c r="P672" s="3"/>
      <c r="Q672" s="3"/>
      <c r="R672" s="3"/>
      <c r="U672" s="30">
        <v>2465</v>
      </c>
      <c r="V672">
        <f t="shared" si="129"/>
        <v>2465000</v>
      </c>
      <c r="AA672" s="1">
        <f>AA671+(AA673-AA671)/2</f>
        <v>4403</v>
      </c>
    </row>
    <row r="673" spans="2:27">
      <c r="B673" t="s">
        <v>259</v>
      </c>
      <c r="C673">
        <v>1946</v>
      </c>
      <c r="D673" s="1">
        <v>16948</v>
      </c>
      <c r="E673" s="12">
        <f>(D673-D671)/(D671)</f>
        <v>-0.14473153007670569</v>
      </c>
      <c r="F673" s="1">
        <v>16069</v>
      </c>
      <c r="G673" s="11">
        <f>(F673-F671)/(F671)</f>
        <v>-0.16676173191599689</v>
      </c>
      <c r="H673">
        <v>148351</v>
      </c>
      <c r="I673" s="12">
        <f t="shared" si="130"/>
        <v>0.10831743635027738</v>
      </c>
      <c r="J673" s="12">
        <f t="shared" si="131"/>
        <v>0.1142425733564317</v>
      </c>
      <c r="K673" s="1">
        <v>105806</v>
      </c>
      <c r="L673">
        <v>2215</v>
      </c>
      <c r="M673" s="12">
        <f t="shared" si="132"/>
        <v>2.0934540574258548E-2</v>
      </c>
      <c r="N673" s="3"/>
      <c r="O673" s="3"/>
      <c r="P673" s="3"/>
      <c r="Q673" s="3"/>
      <c r="R673" s="3"/>
      <c r="T673">
        <v>2440</v>
      </c>
      <c r="U673" s="30">
        <v>2440</v>
      </c>
      <c r="V673">
        <f t="shared" si="129"/>
        <v>2440000</v>
      </c>
      <c r="W673">
        <v>2874</v>
      </c>
      <c r="AA673" s="1">
        <f>AA671+302</f>
        <v>4554</v>
      </c>
    </row>
    <row r="674" spans="2:27">
      <c r="B674" t="s">
        <v>259</v>
      </c>
      <c r="C674">
        <v>1947</v>
      </c>
      <c r="D674" s="1"/>
      <c r="E674" s="12"/>
      <c r="F674" s="1"/>
      <c r="G674" s="11"/>
      <c r="I674" s="12"/>
      <c r="J674" s="12"/>
      <c r="K674" s="1"/>
      <c r="M674" s="12"/>
      <c r="N674" s="3"/>
      <c r="O674" s="3"/>
      <c r="P674" s="3"/>
      <c r="Q674" s="3"/>
      <c r="R674" s="3"/>
      <c r="U674" s="30">
        <v>2528</v>
      </c>
      <c r="V674">
        <f t="shared" si="129"/>
        <v>2528000</v>
      </c>
      <c r="AA674" s="1">
        <f>AA673+(AA675-AA673)/2</f>
        <v>4705</v>
      </c>
    </row>
    <row r="675" spans="2:27">
      <c r="B675" t="s">
        <v>259</v>
      </c>
      <c r="C675">
        <v>1948</v>
      </c>
      <c r="D675" s="1">
        <v>37450</v>
      </c>
      <c r="E675" s="12">
        <f>(D675-D673)/(D673)</f>
        <v>1.209700259617654</v>
      </c>
      <c r="F675" s="1">
        <v>36064</v>
      </c>
      <c r="G675" s="11">
        <f>(F675-F673)/(F673)</f>
        <v>1.2443213641172444</v>
      </c>
      <c r="H675">
        <v>195192</v>
      </c>
      <c r="I675" s="12">
        <f t="shared" si="130"/>
        <v>0.18476167056026888</v>
      </c>
      <c r="J675" s="12">
        <f t="shared" si="131"/>
        <v>0.1918623714086643</v>
      </c>
      <c r="K675" s="1">
        <v>206732</v>
      </c>
      <c r="L675">
        <v>4149</v>
      </c>
      <c r="M675" s="12">
        <f t="shared" si="132"/>
        <v>2.0069461912040711E-2</v>
      </c>
      <c r="N675" s="3"/>
      <c r="O675" s="3"/>
      <c r="P675" s="3"/>
      <c r="Q675" s="3"/>
      <c r="R675" s="3"/>
      <c r="T675">
        <v>2578</v>
      </c>
      <c r="U675" s="30">
        <v>2578</v>
      </c>
      <c r="V675">
        <f t="shared" si="129"/>
        <v>2578000</v>
      </c>
      <c r="W675">
        <v>3082</v>
      </c>
      <c r="AA675" s="1">
        <f t="shared" ref="AA675" si="133">AA673+302</f>
        <v>4856</v>
      </c>
    </row>
    <row r="676" spans="2:27">
      <c r="B676" t="s">
        <v>259</v>
      </c>
      <c r="C676">
        <v>1949</v>
      </c>
      <c r="D676" s="1"/>
      <c r="E676" s="12"/>
      <c r="F676" s="1"/>
      <c r="G676" s="11"/>
      <c r="I676" s="12"/>
      <c r="J676" s="12"/>
      <c r="K676" s="1"/>
      <c r="M676" s="12"/>
      <c r="N676" s="3"/>
      <c r="O676" s="3"/>
      <c r="P676" s="3"/>
      <c r="Q676" s="3"/>
      <c r="R676" s="3"/>
      <c r="U676" s="30">
        <v>2668</v>
      </c>
      <c r="V676">
        <f t="shared" si="129"/>
        <v>2668000</v>
      </c>
      <c r="AA676" s="1">
        <f>AA675+(AA677-AA675)/2</f>
        <v>5007.5</v>
      </c>
    </row>
    <row r="677" spans="2:27">
      <c r="B677" t="s">
        <v>259</v>
      </c>
      <c r="C677">
        <v>1950</v>
      </c>
      <c r="D677" s="1">
        <v>49656</v>
      </c>
      <c r="E677" s="12">
        <f>(D677-D675)/(D675)</f>
        <v>0.32592790387182913</v>
      </c>
      <c r="F677" s="1">
        <v>47539</v>
      </c>
      <c r="G677" s="11">
        <f>(F677-F675)/(F675)</f>
        <v>0.31818433895297249</v>
      </c>
      <c r="H677">
        <v>249238</v>
      </c>
      <c r="I677" s="12">
        <f t="shared" si="130"/>
        <v>0.19073736749612819</v>
      </c>
      <c r="J677" s="12">
        <f t="shared" si="131"/>
        <v>0.19923125687094265</v>
      </c>
      <c r="K677" s="1">
        <v>244060</v>
      </c>
      <c r="L677">
        <v>5412</v>
      </c>
      <c r="M677" s="12">
        <f t="shared" si="132"/>
        <v>2.2174875030730148E-2</v>
      </c>
      <c r="N677" s="3"/>
      <c r="O677" s="3"/>
      <c r="P677" s="3"/>
      <c r="Q677" s="3"/>
      <c r="R677" s="3"/>
      <c r="T677">
        <v>2810</v>
      </c>
      <c r="U677" s="30">
        <v>2810</v>
      </c>
      <c r="V677">
        <f t="shared" si="129"/>
        <v>2810000</v>
      </c>
      <c r="W677">
        <v>3649</v>
      </c>
      <c r="X677" s="16">
        <v>5159</v>
      </c>
      <c r="Z677" s="16">
        <v>5159</v>
      </c>
      <c r="AA677" s="16">
        <v>5159</v>
      </c>
    </row>
    <row r="678" spans="2:27">
      <c r="B678" t="s">
        <v>259</v>
      </c>
      <c r="C678">
        <v>1951</v>
      </c>
      <c r="D678" s="1">
        <v>56181</v>
      </c>
      <c r="E678" s="12">
        <f t="shared" ref="E678:E738" si="134">(D678-D677)/(D677)</f>
        <v>0.13140405993233445</v>
      </c>
      <c r="F678" s="1">
        <v>54116</v>
      </c>
      <c r="G678" s="11">
        <f t="shared" ref="G678:G735" si="135">(F678-F677)/(F677)</f>
        <v>0.13834956561980691</v>
      </c>
      <c r="H678">
        <v>293922</v>
      </c>
      <c r="I678" s="12">
        <f t="shared" si="130"/>
        <v>0.1841168745449473</v>
      </c>
      <c r="J678" s="12">
        <f t="shared" si="131"/>
        <v>0.19114254802294486</v>
      </c>
      <c r="K678" s="1">
        <v>289894</v>
      </c>
      <c r="L678">
        <v>4721</v>
      </c>
      <c r="M678" s="12">
        <f t="shared" si="132"/>
        <v>1.6285262889193981E-2</v>
      </c>
      <c r="N678">
        <v>2028</v>
      </c>
      <c r="O678">
        <v>2314</v>
      </c>
      <c r="P678" s="12">
        <f>(O678/K678)</f>
        <v>7.9822279867813751E-3</v>
      </c>
      <c r="Q678" s="12">
        <f>(O678/L678)</f>
        <v>0.49015039186613008</v>
      </c>
      <c r="R678" s="2">
        <v>1128</v>
      </c>
      <c r="S678" s="2">
        <v>710</v>
      </c>
      <c r="T678">
        <v>2980</v>
      </c>
      <c r="U678" s="30">
        <v>2980</v>
      </c>
      <c r="V678">
        <f t="shared" si="129"/>
        <v>2980000</v>
      </c>
      <c r="W678">
        <v>4121</v>
      </c>
      <c r="AA678" s="1">
        <f>AA677+214</f>
        <v>5373</v>
      </c>
    </row>
    <row r="679" spans="2:27">
      <c r="B679" t="s">
        <v>259</v>
      </c>
      <c r="C679">
        <v>1952</v>
      </c>
      <c r="D679" s="1">
        <v>56286</v>
      </c>
      <c r="E679" s="12">
        <f t="shared" si="134"/>
        <v>1.8689592566882042E-3</v>
      </c>
      <c r="F679" s="1">
        <v>53877</v>
      </c>
      <c r="G679" s="11">
        <f t="shared" si="135"/>
        <v>-4.4164387611796878E-3</v>
      </c>
      <c r="H679">
        <v>322211</v>
      </c>
      <c r="I679" s="12">
        <f t="shared" si="130"/>
        <v>0.16721030628997768</v>
      </c>
      <c r="J679" s="12">
        <f t="shared" si="131"/>
        <v>0.17468677357383827</v>
      </c>
      <c r="K679" s="1">
        <v>302732</v>
      </c>
      <c r="L679">
        <v>4780</v>
      </c>
      <c r="M679" s="12">
        <f t="shared" si="132"/>
        <v>1.578954322635202E-2</v>
      </c>
      <c r="N679">
        <v>1984</v>
      </c>
      <c r="O679">
        <v>2290</v>
      </c>
      <c r="P679" s="12">
        <f t="shared" ref="P679:P742" si="136">(O679/K679)</f>
        <v>7.5644464410765961E-3</v>
      </c>
      <c r="Q679" s="12">
        <f t="shared" ref="Q679:Q735" si="137">(O679/L679)</f>
        <v>0.47907949790794979</v>
      </c>
      <c r="R679" s="2">
        <v>1499</v>
      </c>
      <c r="S679" s="2">
        <v>174</v>
      </c>
      <c r="T679">
        <v>3157</v>
      </c>
      <c r="U679" s="30">
        <v>3157</v>
      </c>
      <c r="V679">
        <f t="shared" si="129"/>
        <v>3157000</v>
      </c>
      <c r="W679">
        <v>4638</v>
      </c>
      <c r="AA679" s="1">
        <f t="shared" ref="AA679:AA686" si="138">AA678+214</f>
        <v>5587</v>
      </c>
    </row>
    <row r="680" spans="2:27">
      <c r="B680" t="s">
        <v>259</v>
      </c>
      <c r="C680">
        <v>1953</v>
      </c>
      <c r="D680" s="1">
        <v>52499</v>
      </c>
      <c r="E680" s="12">
        <f t="shared" si="134"/>
        <v>-6.7281384358455029E-2</v>
      </c>
      <c r="F680" s="1">
        <v>50136</v>
      </c>
      <c r="G680" s="11">
        <f t="shared" si="135"/>
        <v>-6.9435937412996265E-2</v>
      </c>
      <c r="H680">
        <v>344556</v>
      </c>
      <c r="I680" s="12">
        <f t="shared" si="130"/>
        <v>0.1455090028906767</v>
      </c>
      <c r="J680" s="12">
        <f t="shared" si="131"/>
        <v>0.15236710433137138</v>
      </c>
      <c r="K680" s="1">
        <v>309040</v>
      </c>
      <c r="L680">
        <v>5321</v>
      </c>
      <c r="M680" s="12">
        <f t="shared" si="132"/>
        <v>1.7217835878850635E-2</v>
      </c>
      <c r="N680">
        <v>2207</v>
      </c>
      <c r="O680">
        <v>2470</v>
      </c>
      <c r="P680" s="12">
        <f t="shared" si="136"/>
        <v>7.9924928811804293E-3</v>
      </c>
      <c r="Q680" s="12">
        <f t="shared" si="137"/>
        <v>0.46419845893629019</v>
      </c>
      <c r="R680" s="2">
        <v>1514</v>
      </c>
      <c r="S680" s="2">
        <v>673</v>
      </c>
      <c r="T680">
        <v>3310</v>
      </c>
      <c r="U680" s="30">
        <v>3310</v>
      </c>
      <c r="V680">
        <f t="shared" si="129"/>
        <v>3310000</v>
      </c>
      <c r="W680">
        <v>5168</v>
      </c>
      <c r="AA680" s="1">
        <f t="shared" si="138"/>
        <v>5801</v>
      </c>
    </row>
    <row r="681" spans="2:27">
      <c r="B681" t="s">
        <v>259</v>
      </c>
      <c r="C681">
        <v>1954</v>
      </c>
      <c r="D681" s="1">
        <v>56898</v>
      </c>
      <c r="E681" s="12">
        <f t="shared" si="134"/>
        <v>8.3792072229947237E-2</v>
      </c>
      <c r="F681" s="1">
        <v>53946</v>
      </c>
      <c r="G681" s="11">
        <f t="shared" si="135"/>
        <v>7.5993298228817618E-2</v>
      </c>
      <c r="H681">
        <v>366385</v>
      </c>
      <c r="I681" s="12">
        <f t="shared" si="130"/>
        <v>0.1472385605305894</v>
      </c>
      <c r="J681" s="12">
        <f t="shared" si="131"/>
        <v>0.15529565893800237</v>
      </c>
      <c r="K681" s="1">
        <v>342661</v>
      </c>
      <c r="L681">
        <v>6429</v>
      </c>
      <c r="M681" s="12">
        <f t="shared" si="132"/>
        <v>1.876198341801372E-2</v>
      </c>
      <c r="N681">
        <v>2541</v>
      </c>
      <c r="O681">
        <v>3260</v>
      </c>
      <c r="P681" s="12">
        <f t="shared" si="136"/>
        <v>9.5137760060234455E-3</v>
      </c>
      <c r="Q681" s="12">
        <f t="shared" si="137"/>
        <v>0.50707730595738065</v>
      </c>
      <c r="R681">
        <v>1733</v>
      </c>
      <c r="S681">
        <v>179</v>
      </c>
      <c r="T681">
        <v>3505</v>
      </c>
      <c r="U681" s="30">
        <v>3505</v>
      </c>
      <c r="V681">
        <f t="shared" si="129"/>
        <v>3505000</v>
      </c>
      <c r="W681">
        <v>5451</v>
      </c>
      <c r="AA681" s="1">
        <f t="shared" si="138"/>
        <v>6015</v>
      </c>
    </row>
    <row r="682" spans="2:27">
      <c r="B682" t="s">
        <v>259</v>
      </c>
      <c r="C682">
        <v>1955</v>
      </c>
      <c r="D682" s="1">
        <v>70687</v>
      </c>
      <c r="E682" s="12">
        <f t="shared" si="134"/>
        <v>0.24234595240605997</v>
      </c>
      <c r="F682" s="1">
        <v>63620</v>
      </c>
      <c r="G682" s="11">
        <f t="shared" si="135"/>
        <v>0.17932747562377191</v>
      </c>
      <c r="H682">
        <v>410358</v>
      </c>
      <c r="I682" s="12">
        <f t="shared" si="130"/>
        <v>0.15503535936913621</v>
      </c>
      <c r="J682" s="12">
        <f t="shared" si="131"/>
        <v>0.1722569073833092</v>
      </c>
      <c r="K682" s="1">
        <v>401738</v>
      </c>
      <c r="L682">
        <v>7534</v>
      </c>
      <c r="M682" s="12">
        <f t="shared" si="132"/>
        <v>1.8753515973096893E-2</v>
      </c>
      <c r="N682">
        <v>2590</v>
      </c>
      <c r="O682">
        <v>3802</v>
      </c>
      <c r="P682" s="12">
        <f t="shared" si="136"/>
        <v>9.4638794438166168E-3</v>
      </c>
      <c r="Q682" s="12">
        <f t="shared" si="137"/>
        <v>0.50464560658348823</v>
      </c>
      <c r="R682" s="2">
        <v>1777</v>
      </c>
      <c r="S682" s="2">
        <v>1162</v>
      </c>
      <c r="T682">
        <v>3747</v>
      </c>
      <c r="U682" s="30">
        <v>3747</v>
      </c>
      <c r="V682">
        <f t="shared" si="129"/>
        <v>3747000</v>
      </c>
      <c r="W682">
        <v>6249</v>
      </c>
      <c r="AA682" s="1">
        <f t="shared" si="138"/>
        <v>6229</v>
      </c>
    </row>
    <row r="683" spans="2:27">
      <c r="B683" t="s">
        <v>259</v>
      </c>
      <c r="C683">
        <v>1956</v>
      </c>
      <c r="D683" s="1">
        <v>88639</v>
      </c>
      <c r="E683" s="12">
        <f t="shared" si="134"/>
        <v>0.25396466111166127</v>
      </c>
      <c r="F683" s="1">
        <v>67991</v>
      </c>
      <c r="G683" s="11">
        <f t="shared" si="135"/>
        <v>6.87048098082364E-2</v>
      </c>
      <c r="H683">
        <v>480960</v>
      </c>
      <c r="I683" s="12">
        <f t="shared" si="130"/>
        <v>0.14136518629407852</v>
      </c>
      <c r="J683" s="12">
        <f t="shared" si="131"/>
        <v>0.18429599135063207</v>
      </c>
      <c r="K683" s="1">
        <v>465728</v>
      </c>
      <c r="L683">
        <v>8028</v>
      </c>
      <c r="M683" s="12">
        <f t="shared" si="132"/>
        <v>1.7237529201594062E-2</v>
      </c>
      <c r="N683">
        <v>3024</v>
      </c>
      <c r="O683">
        <v>4209</v>
      </c>
      <c r="P683" s="12">
        <f t="shared" si="136"/>
        <v>9.037463927442627E-3</v>
      </c>
      <c r="Q683" s="12">
        <f t="shared" si="137"/>
        <v>0.52428998505231694</v>
      </c>
      <c r="R683" s="2">
        <v>2057</v>
      </c>
      <c r="S683" s="2">
        <v>653</v>
      </c>
      <c r="T683">
        <v>4047</v>
      </c>
      <c r="U683" s="30">
        <v>4047</v>
      </c>
      <c r="V683">
        <f t="shared" si="129"/>
        <v>4047000</v>
      </c>
      <c r="W683">
        <v>7239</v>
      </c>
      <c r="AA683" s="1">
        <f t="shared" si="138"/>
        <v>6443</v>
      </c>
    </row>
    <row r="684" spans="2:27">
      <c r="B684" t="s">
        <v>259</v>
      </c>
      <c r="C684">
        <v>1957</v>
      </c>
      <c r="D684" s="1">
        <v>85424</v>
      </c>
      <c r="E684" s="12">
        <f t="shared" si="134"/>
        <v>-3.6270716050496962E-2</v>
      </c>
      <c r="F684" s="1">
        <v>81303</v>
      </c>
      <c r="G684" s="11">
        <f t="shared" si="135"/>
        <v>0.19579061934667824</v>
      </c>
      <c r="H684">
        <v>531555</v>
      </c>
      <c r="I684" s="12">
        <f t="shared" si="130"/>
        <v>0.1529531280864633</v>
      </c>
      <c r="J684" s="12">
        <f t="shared" si="131"/>
        <v>0.16070585358053258</v>
      </c>
      <c r="K684" s="1">
        <v>540973</v>
      </c>
      <c r="L684">
        <v>10929</v>
      </c>
      <c r="M684" s="12">
        <f t="shared" si="132"/>
        <v>2.0202487000275431E-2</v>
      </c>
      <c r="N684">
        <v>4685</v>
      </c>
      <c r="O684" s="2">
        <v>4899</v>
      </c>
      <c r="P684" s="12">
        <f t="shared" si="136"/>
        <v>9.0559048233460823E-3</v>
      </c>
      <c r="Q684" s="12">
        <f t="shared" si="137"/>
        <v>0.44825693110074116</v>
      </c>
      <c r="R684" s="2">
        <v>2202</v>
      </c>
      <c r="S684" s="2">
        <v>1542</v>
      </c>
      <c r="T684">
        <v>4372</v>
      </c>
      <c r="U684" s="30">
        <v>4372</v>
      </c>
      <c r="V684">
        <f t="shared" si="129"/>
        <v>4372000</v>
      </c>
      <c r="W684">
        <v>8013</v>
      </c>
      <c r="AA684" s="1">
        <f t="shared" si="138"/>
        <v>6657</v>
      </c>
    </row>
    <row r="685" spans="2:27">
      <c r="B685" t="s">
        <v>259</v>
      </c>
      <c r="C685">
        <v>1958</v>
      </c>
      <c r="D685" s="1">
        <v>108899</v>
      </c>
      <c r="E685" s="12">
        <f t="shared" si="134"/>
        <v>0.27480567522007865</v>
      </c>
      <c r="F685" s="1">
        <v>102712</v>
      </c>
      <c r="G685" s="11">
        <f t="shared" si="135"/>
        <v>0.26332361659471359</v>
      </c>
      <c r="H685">
        <v>621779</v>
      </c>
      <c r="I685" s="12">
        <f t="shared" si="130"/>
        <v>0.1651905258942486</v>
      </c>
      <c r="J685" s="12">
        <f t="shared" si="131"/>
        <v>0.17514100669208835</v>
      </c>
      <c r="K685" s="1">
        <v>641168</v>
      </c>
      <c r="L685">
        <v>15768</v>
      </c>
      <c r="M685" s="12">
        <f t="shared" si="132"/>
        <v>2.4592618471289896E-2</v>
      </c>
      <c r="N685">
        <v>6215</v>
      </c>
      <c r="O685" s="2">
        <v>8031</v>
      </c>
      <c r="P685" s="12">
        <f t="shared" si="136"/>
        <v>1.252557831956679E-2</v>
      </c>
      <c r="Q685" s="12">
        <f t="shared" si="137"/>
        <v>0.50932267884322679</v>
      </c>
      <c r="R685" s="2">
        <v>3316</v>
      </c>
      <c r="S685" s="2">
        <v>776</v>
      </c>
      <c r="T685">
        <v>4630</v>
      </c>
      <c r="U685" s="30">
        <v>4630</v>
      </c>
      <c r="V685">
        <f t="shared" si="129"/>
        <v>4630000</v>
      </c>
      <c r="W685">
        <v>8711</v>
      </c>
      <c r="AA685" s="1">
        <f t="shared" si="138"/>
        <v>6871</v>
      </c>
    </row>
    <row r="686" spans="2:27">
      <c r="B686" t="s">
        <v>259</v>
      </c>
      <c r="C686">
        <v>1959</v>
      </c>
      <c r="D686" s="1">
        <v>133049</v>
      </c>
      <c r="E686" s="12">
        <f t="shared" si="134"/>
        <v>0.22176512181011762</v>
      </c>
      <c r="F686" s="1">
        <v>123225</v>
      </c>
      <c r="G686" s="11">
        <f t="shared" si="135"/>
        <v>0.19971376275410857</v>
      </c>
      <c r="H686">
        <v>694667</v>
      </c>
      <c r="I686" s="12">
        <f t="shared" si="130"/>
        <v>0.17738715096585847</v>
      </c>
      <c r="J686" s="12">
        <f t="shared" si="131"/>
        <v>0.19152917872880099</v>
      </c>
      <c r="K686" s="1">
        <v>707137</v>
      </c>
      <c r="L686">
        <v>16539</v>
      </c>
      <c r="M686" s="12">
        <f t="shared" si="132"/>
        <v>2.3388678572893229E-2</v>
      </c>
      <c r="N686">
        <v>6126</v>
      </c>
      <c r="O686">
        <v>9276</v>
      </c>
      <c r="P686" s="12">
        <f t="shared" si="136"/>
        <v>1.3117684409103186E-2</v>
      </c>
      <c r="Q686" s="12">
        <f t="shared" si="137"/>
        <v>0.5608561581715944</v>
      </c>
      <c r="R686">
        <v>3381</v>
      </c>
      <c r="S686">
        <v>1374</v>
      </c>
      <c r="T686">
        <v>4808</v>
      </c>
      <c r="U686" s="30">
        <v>4808</v>
      </c>
      <c r="V686">
        <f t="shared" si="129"/>
        <v>4808000</v>
      </c>
      <c r="W686">
        <v>9621</v>
      </c>
      <c r="AA686" s="1">
        <f t="shared" si="138"/>
        <v>7085</v>
      </c>
    </row>
    <row r="687" spans="2:27">
      <c r="B687" t="s">
        <v>259</v>
      </c>
      <c r="C687">
        <v>1960</v>
      </c>
      <c r="D687" s="1">
        <v>179632</v>
      </c>
      <c r="E687" s="12">
        <f t="shared" si="134"/>
        <v>0.3501191290426835</v>
      </c>
      <c r="F687" s="1">
        <v>171371</v>
      </c>
      <c r="G687" s="11">
        <f t="shared" si="135"/>
        <v>0.39071616960843986</v>
      </c>
      <c r="H687">
        <v>812496</v>
      </c>
      <c r="I687" s="12">
        <f t="shared" si="130"/>
        <v>0.2109191922175617</v>
      </c>
      <c r="J687" s="12">
        <f t="shared" si="131"/>
        <v>0.22108662688800929</v>
      </c>
      <c r="K687" s="1">
        <v>764831</v>
      </c>
      <c r="L687">
        <v>19577</v>
      </c>
      <c r="M687" s="12">
        <f t="shared" si="132"/>
        <v>2.5596504325792233E-2</v>
      </c>
      <c r="N687">
        <v>6605</v>
      </c>
      <c r="O687">
        <v>12972</v>
      </c>
      <c r="P687" s="12">
        <f t="shared" si="136"/>
        <v>1.696060959872181E-2</v>
      </c>
      <c r="Q687" s="12">
        <f t="shared" si="137"/>
        <v>0.66261429228175917</v>
      </c>
      <c r="R687">
        <v>3580</v>
      </c>
      <c r="S687">
        <v>641</v>
      </c>
      <c r="T687">
        <v>5004</v>
      </c>
      <c r="U687" s="30">
        <v>5004</v>
      </c>
      <c r="V687">
        <f t="shared" si="129"/>
        <v>5004000</v>
      </c>
      <c r="W687">
        <v>10087</v>
      </c>
      <c r="X687" s="16">
        <v>7303</v>
      </c>
      <c r="Z687" s="16">
        <v>7303</v>
      </c>
      <c r="AA687" s="16">
        <v>7303</v>
      </c>
    </row>
    <row r="688" spans="2:27">
      <c r="B688" t="s">
        <v>259</v>
      </c>
      <c r="C688">
        <v>1961</v>
      </c>
      <c r="D688" s="1">
        <v>166195</v>
      </c>
      <c r="E688" s="12">
        <f t="shared" si="134"/>
        <v>-7.4802930435557136E-2</v>
      </c>
      <c r="F688" s="1">
        <v>159180</v>
      </c>
      <c r="G688" s="11">
        <f t="shared" si="135"/>
        <v>-7.1138057197542168E-2</v>
      </c>
      <c r="H688">
        <v>816698</v>
      </c>
      <c r="I688" s="12">
        <f t="shared" si="130"/>
        <v>0.19490680765717561</v>
      </c>
      <c r="J688" s="12">
        <f t="shared" si="131"/>
        <v>0.20349627402050696</v>
      </c>
      <c r="K688" s="1">
        <v>787736</v>
      </c>
      <c r="L688">
        <v>20479</v>
      </c>
      <c r="M688" s="12">
        <f t="shared" si="132"/>
        <v>2.5997288431657307E-2</v>
      </c>
      <c r="N688">
        <v>7003</v>
      </c>
      <c r="O688">
        <v>13476</v>
      </c>
      <c r="P688" s="12">
        <f t="shared" si="136"/>
        <v>1.7107254206993206E-2</v>
      </c>
      <c r="Q688" s="12">
        <f t="shared" si="137"/>
        <v>0.6580399433566092</v>
      </c>
      <c r="R688">
        <v>3786</v>
      </c>
      <c r="S688">
        <v>1891</v>
      </c>
      <c r="T688">
        <v>5243</v>
      </c>
      <c r="U688" s="30">
        <v>5243</v>
      </c>
      <c r="V688">
        <f t="shared" si="129"/>
        <v>5243000</v>
      </c>
      <c r="W688">
        <v>10665</v>
      </c>
      <c r="AA688" s="1">
        <f>AA687+133</f>
        <v>7436</v>
      </c>
    </row>
    <row r="689" spans="2:27">
      <c r="B689" t="s">
        <v>259</v>
      </c>
      <c r="C689">
        <v>1962</v>
      </c>
      <c r="D689" s="1">
        <v>157304</v>
      </c>
      <c r="E689" s="12">
        <f t="shared" si="134"/>
        <v>-5.3497397635307919E-2</v>
      </c>
      <c r="F689" s="1">
        <v>148440</v>
      </c>
      <c r="G689" s="11">
        <f t="shared" si="135"/>
        <v>-6.7470787787410474E-2</v>
      </c>
      <c r="H689">
        <v>864277</v>
      </c>
      <c r="I689" s="12">
        <f t="shared" si="130"/>
        <v>0.17175049202975434</v>
      </c>
      <c r="J689" s="12">
        <f t="shared" si="131"/>
        <v>0.18200646320566208</v>
      </c>
      <c r="K689" s="1">
        <v>798218</v>
      </c>
      <c r="L689">
        <v>18625</v>
      </c>
      <c r="M689" s="12">
        <f t="shared" si="132"/>
        <v>2.3333224758148776E-2</v>
      </c>
      <c r="N689">
        <v>7544</v>
      </c>
      <c r="O689">
        <v>11081</v>
      </c>
      <c r="P689" s="12">
        <f t="shared" si="136"/>
        <v>1.3882172539331361E-2</v>
      </c>
      <c r="Q689" s="12">
        <f t="shared" si="137"/>
        <v>0.59495302013422824</v>
      </c>
      <c r="R689">
        <v>4074</v>
      </c>
      <c r="S689">
        <v>801</v>
      </c>
      <c r="T689">
        <v>5458</v>
      </c>
      <c r="U689" s="30">
        <v>5458</v>
      </c>
      <c r="V689">
        <f t="shared" si="129"/>
        <v>5458000</v>
      </c>
      <c r="W689">
        <v>11519</v>
      </c>
      <c r="AA689" s="1">
        <f t="shared" ref="AA689:AA696" si="139">AA688+133</f>
        <v>7569</v>
      </c>
    </row>
    <row r="690" spans="2:27">
      <c r="B690" t="s">
        <v>259</v>
      </c>
      <c r="C690">
        <v>1963</v>
      </c>
      <c r="D690" s="1">
        <v>171618</v>
      </c>
      <c r="E690" s="12">
        <f t="shared" si="134"/>
        <v>9.0995778874027364E-2</v>
      </c>
      <c r="F690" s="1">
        <v>161368</v>
      </c>
      <c r="G690" s="11">
        <f t="shared" si="135"/>
        <v>8.7092427917003501E-2</v>
      </c>
      <c r="H690">
        <v>927262</v>
      </c>
      <c r="I690" s="12">
        <f t="shared" si="130"/>
        <v>0.1740263269712336</v>
      </c>
      <c r="J690" s="12">
        <f t="shared" si="131"/>
        <v>0.18508037642004094</v>
      </c>
      <c r="K690" s="1">
        <v>932851</v>
      </c>
      <c r="L690">
        <v>19378</v>
      </c>
      <c r="M690" s="12">
        <f t="shared" si="132"/>
        <v>2.0772877983729447E-2</v>
      </c>
      <c r="N690">
        <v>7754</v>
      </c>
      <c r="O690">
        <v>11624</v>
      </c>
      <c r="P690" s="12">
        <f t="shared" si="136"/>
        <v>1.246072523907891E-2</v>
      </c>
      <c r="Q690" s="12">
        <f t="shared" si="137"/>
        <v>0.59985550624419448</v>
      </c>
      <c r="R690">
        <v>4092</v>
      </c>
      <c r="S690">
        <v>2832</v>
      </c>
      <c r="T690">
        <v>5628</v>
      </c>
      <c r="U690" s="30">
        <v>5628</v>
      </c>
      <c r="V690">
        <f t="shared" si="129"/>
        <v>5628000</v>
      </c>
      <c r="W690">
        <v>12367</v>
      </c>
      <c r="AA690" s="1">
        <f t="shared" si="139"/>
        <v>7702</v>
      </c>
    </row>
    <row r="691" spans="2:27">
      <c r="B691" t="s">
        <v>259</v>
      </c>
      <c r="C691">
        <v>1964</v>
      </c>
      <c r="D691" s="1">
        <v>234249</v>
      </c>
      <c r="E691" s="12">
        <f t="shared" si="134"/>
        <v>0.36494423661853653</v>
      </c>
      <c r="F691" s="1">
        <v>225242</v>
      </c>
      <c r="G691" s="11">
        <f t="shared" si="135"/>
        <v>0.39582816915373559</v>
      </c>
      <c r="H691">
        <v>1112087</v>
      </c>
      <c r="I691" s="12">
        <f t="shared" si="130"/>
        <v>0.20253990919775161</v>
      </c>
      <c r="J691" s="12">
        <f t="shared" si="131"/>
        <v>0.21063909568226227</v>
      </c>
      <c r="K691" s="1">
        <v>1032089</v>
      </c>
      <c r="L691">
        <v>22887</v>
      </c>
      <c r="M691" s="12">
        <f t="shared" si="132"/>
        <v>2.2175413166887738E-2</v>
      </c>
      <c r="N691">
        <v>8833</v>
      </c>
      <c r="O691">
        <v>14054</v>
      </c>
      <c r="P691" s="12">
        <f t="shared" si="136"/>
        <v>1.3617042716277375E-2</v>
      </c>
      <c r="Q691" s="12">
        <f t="shared" si="137"/>
        <v>0.61406038362389126</v>
      </c>
      <c r="R691">
        <v>5077</v>
      </c>
      <c r="S691">
        <v>1222</v>
      </c>
      <c r="T691">
        <v>5781</v>
      </c>
      <c r="U691" s="30">
        <v>5781</v>
      </c>
      <c r="V691">
        <f t="shared" si="129"/>
        <v>5781000</v>
      </c>
      <c r="W691">
        <v>13565</v>
      </c>
      <c r="AA691" s="1">
        <f t="shared" si="139"/>
        <v>7835</v>
      </c>
    </row>
    <row r="692" spans="2:27">
      <c r="B692" t="s">
        <v>259</v>
      </c>
      <c r="C692">
        <v>1965</v>
      </c>
      <c r="D692" s="1">
        <v>240895</v>
      </c>
      <c r="E692" s="12">
        <f t="shared" si="134"/>
        <v>2.8371519195386108E-2</v>
      </c>
      <c r="F692" s="1">
        <v>230312</v>
      </c>
      <c r="G692" s="11">
        <f t="shared" si="135"/>
        <v>2.2509123520480196E-2</v>
      </c>
      <c r="H692">
        <v>1197156</v>
      </c>
      <c r="I692" s="12">
        <f t="shared" si="130"/>
        <v>0.1923826134605682</v>
      </c>
      <c r="J692" s="12">
        <f t="shared" si="131"/>
        <v>0.20122273120629225</v>
      </c>
      <c r="K692" s="1">
        <v>1145196</v>
      </c>
      <c r="L692">
        <v>28793</v>
      </c>
      <c r="M692" s="12">
        <f t="shared" si="132"/>
        <v>2.5142421035351154E-2</v>
      </c>
      <c r="N692">
        <v>9953</v>
      </c>
      <c r="O692">
        <v>18840</v>
      </c>
      <c r="P692" s="12">
        <f t="shared" si="136"/>
        <v>1.6451332348349102E-2</v>
      </c>
      <c r="Q692" s="12">
        <f t="shared" si="137"/>
        <v>0.65432570416420655</v>
      </c>
      <c r="R692">
        <v>5453</v>
      </c>
      <c r="S692">
        <v>2552</v>
      </c>
      <c r="T692">
        <v>5954</v>
      </c>
      <c r="U692" s="30">
        <v>5954</v>
      </c>
      <c r="V692">
        <f t="shared" si="129"/>
        <v>5954000</v>
      </c>
      <c r="W692">
        <v>14845</v>
      </c>
      <c r="AA692" s="1">
        <f t="shared" si="139"/>
        <v>7968</v>
      </c>
    </row>
    <row r="693" spans="2:27">
      <c r="B693" t="s">
        <v>259</v>
      </c>
      <c r="C693">
        <v>1966</v>
      </c>
      <c r="D693" s="1">
        <v>283943</v>
      </c>
      <c r="E693" s="12">
        <f t="shared" si="134"/>
        <v>0.17870026360032379</v>
      </c>
      <c r="F693" s="1">
        <v>273254</v>
      </c>
      <c r="G693" s="11">
        <f t="shared" si="135"/>
        <v>0.18645142241828477</v>
      </c>
      <c r="H693">
        <v>1320193</v>
      </c>
      <c r="I693" s="12">
        <f t="shared" si="130"/>
        <v>0.20698034302560309</v>
      </c>
      <c r="J693" s="12">
        <f t="shared" si="131"/>
        <v>0.21507688648553658</v>
      </c>
      <c r="K693" s="1">
        <v>1206977</v>
      </c>
      <c r="L693">
        <v>26695</v>
      </c>
      <c r="M693" s="12">
        <f t="shared" si="132"/>
        <v>2.2117240013687086E-2</v>
      </c>
      <c r="N693">
        <v>11517</v>
      </c>
      <c r="O693">
        <v>15178</v>
      </c>
      <c r="P693" s="12">
        <f t="shared" si="136"/>
        <v>1.2575218914693487E-2</v>
      </c>
      <c r="Q693" s="12">
        <f t="shared" si="137"/>
        <v>0.56857089342573519</v>
      </c>
      <c r="R693">
        <v>6406</v>
      </c>
      <c r="S693">
        <v>880</v>
      </c>
      <c r="T693">
        <v>6104</v>
      </c>
      <c r="U693" s="30">
        <v>6104</v>
      </c>
      <c r="V693">
        <f t="shared" si="129"/>
        <v>6104000</v>
      </c>
      <c r="W693">
        <v>16335</v>
      </c>
      <c r="AA693" s="1">
        <f t="shared" si="139"/>
        <v>8101</v>
      </c>
    </row>
    <row r="694" spans="2:27">
      <c r="B694" t="s">
        <v>259</v>
      </c>
      <c r="C694">
        <v>1967</v>
      </c>
      <c r="D694" s="1">
        <v>332025</v>
      </c>
      <c r="E694" s="12">
        <f t="shared" si="134"/>
        <v>0.16933680351338121</v>
      </c>
      <c r="F694" s="1">
        <v>319605</v>
      </c>
      <c r="G694" s="11">
        <f t="shared" si="135"/>
        <v>0.16962606219854054</v>
      </c>
      <c r="H694">
        <v>1440581</v>
      </c>
      <c r="I694" s="12">
        <f t="shared" si="130"/>
        <v>0.22185840296380419</v>
      </c>
      <c r="J694" s="12">
        <f t="shared" si="131"/>
        <v>0.23047992441938356</v>
      </c>
      <c r="K694" s="1">
        <v>1363312</v>
      </c>
      <c r="L694">
        <v>28373</v>
      </c>
      <c r="M694" s="12">
        <f t="shared" si="132"/>
        <v>2.0811817104228525E-2</v>
      </c>
      <c r="N694">
        <v>11998</v>
      </c>
      <c r="O694">
        <v>16375</v>
      </c>
      <c r="P694" s="12">
        <f t="shared" si="136"/>
        <v>1.2011190395155328E-2</v>
      </c>
      <c r="Q694" s="12">
        <f t="shared" si="137"/>
        <v>0.57713319000458185</v>
      </c>
      <c r="R694">
        <v>6848</v>
      </c>
      <c r="S694">
        <v>3692</v>
      </c>
      <c r="T694">
        <v>6242</v>
      </c>
      <c r="U694" s="30">
        <v>6242</v>
      </c>
      <c r="V694">
        <f t="shared" si="129"/>
        <v>6242000</v>
      </c>
      <c r="W694">
        <v>18115</v>
      </c>
      <c r="AA694" s="1">
        <f t="shared" si="139"/>
        <v>8234</v>
      </c>
    </row>
    <row r="695" spans="2:27">
      <c r="B695" t="s">
        <v>259</v>
      </c>
      <c r="C695">
        <v>1968</v>
      </c>
      <c r="D695" s="1">
        <v>341490</v>
      </c>
      <c r="E695" s="12">
        <f t="shared" si="134"/>
        <v>2.8506889541450191E-2</v>
      </c>
      <c r="F695" s="1">
        <v>327711</v>
      </c>
      <c r="G695" s="11">
        <f t="shared" si="135"/>
        <v>2.5362556906181066E-2</v>
      </c>
      <c r="H695">
        <v>1564937</v>
      </c>
      <c r="I695" s="12">
        <f t="shared" si="130"/>
        <v>0.20940842986011576</v>
      </c>
      <c r="J695" s="12">
        <f t="shared" si="131"/>
        <v>0.21821325714709283</v>
      </c>
      <c r="K695" s="1">
        <v>1499181</v>
      </c>
      <c r="L695">
        <v>32149</v>
      </c>
      <c r="M695" s="12">
        <f t="shared" si="132"/>
        <v>2.1444375295578053E-2</v>
      </c>
      <c r="N695">
        <v>13096</v>
      </c>
      <c r="O695">
        <v>19053</v>
      </c>
      <c r="P695" s="12">
        <f t="shared" si="136"/>
        <v>1.2708939080738084E-2</v>
      </c>
      <c r="Q695" s="12">
        <f t="shared" si="137"/>
        <v>0.59264673862328532</v>
      </c>
      <c r="R695">
        <v>6170</v>
      </c>
      <c r="S695">
        <v>6004</v>
      </c>
      <c r="T695">
        <v>6433</v>
      </c>
      <c r="U695" s="30">
        <v>6433</v>
      </c>
      <c r="V695">
        <f t="shared" si="129"/>
        <v>6433000</v>
      </c>
      <c r="W695">
        <v>20831</v>
      </c>
      <c r="AA695" s="1">
        <f t="shared" si="139"/>
        <v>8367</v>
      </c>
    </row>
    <row r="696" spans="2:27">
      <c r="B696" t="s">
        <v>259</v>
      </c>
      <c r="C696">
        <v>1969</v>
      </c>
      <c r="D696" s="1">
        <v>360808</v>
      </c>
      <c r="E696" s="12">
        <f t="shared" si="134"/>
        <v>5.6569738498931155E-2</v>
      </c>
      <c r="F696" s="1">
        <v>345626</v>
      </c>
      <c r="G696" s="11">
        <f t="shared" si="135"/>
        <v>5.46670694605918E-2</v>
      </c>
      <c r="H696">
        <v>1962094</v>
      </c>
      <c r="I696" s="12">
        <f t="shared" si="130"/>
        <v>0.17615160129942806</v>
      </c>
      <c r="J696" s="12">
        <f t="shared" si="131"/>
        <v>0.18388925301234293</v>
      </c>
      <c r="K696" s="1">
        <v>1846790</v>
      </c>
      <c r="L696">
        <v>40397</v>
      </c>
      <c r="M696" s="12">
        <f t="shared" si="132"/>
        <v>2.1874170858624965E-2</v>
      </c>
      <c r="N696">
        <v>16582</v>
      </c>
      <c r="O696">
        <v>23815</v>
      </c>
      <c r="P696" s="12">
        <f t="shared" si="136"/>
        <v>1.28953481446185E-2</v>
      </c>
      <c r="Q696" s="12">
        <f t="shared" si="137"/>
        <v>0.58952397455256578</v>
      </c>
      <c r="R696">
        <v>6832</v>
      </c>
      <c r="S696">
        <v>6497</v>
      </c>
      <c r="T696">
        <v>6641</v>
      </c>
      <c r="U696" s="30">
        <v>6641</v>
      </c>
      <c r="V696">
        <f t="shared" si="129"/>
        <v>6641000</v>
      </c>
      <c r="W696">
        <v>24290</v>
      </c>
      <c r="AA696" s="1">
        <f t="shared" si="139"/>
        <v>8500</v>
      </c>
    </row>
    <row r="697" spans="2:27">
      <c r="B697" t="s">
        <v>259</v>
      </c>
      <c r="C697">
        <v>1970</v>
      </c>
      <c r="D697" s="1">
        <v>403315</v>
      </c>
      <c r="E697" s="12">
        <f t="shared" si="134"/>
        <v>0.1178105806966586</v>
      </c>
      <c r="F697" s="1">
        <v>385525</v>
      </c>
      <c r="G697" s="11">
        <f t="shared" si="135"/>
        <v>0.1154398106623923</v>
      </c>
      <c r="H697">
        <v>2226037</v>
      </c>
      <c r="I697" s="12">
        <f t="shared" si="130"/>
        <v>0.17318894519722719</v>
      </c>
      <c r="J697" s="12">
        <f t="shared" si="131"/>
        <v>0.18118072610652922</v>
      </c>
      <c r="K697" s="1">
        <v>2116316</v>
      </c>
      <c r="L697">
        <v>51845</v>
      </c>
      <c r="M697" s="12">
        <f t="shared" si="132"/>
        <v>2.449775931382648E-2</v>
      </c>
      <c r="N697">
        <v>19850</v>
      </c>
      <c r="O697">
        <v>31995</v>
      </c>
      <c r="P697" s="12">
        <f t="shared" si="136"/>
        <v>1.5118252661700804E-2</v>
      </c>
      <c r="Q697" s="12">
        <f t="shared" si="137"/>
        <v>0.61712797762561478</v>
      </c>
      <c r="R697">
        <v>7707</v>
      </c>
      <c r="S697">
        <v>9002</v>
      </c>
      <c r="T697">
        <v>6791</v>
      </c>
      <c r="U697" s="30">
        <v>6791.4179999999997</v>
      </c>
      <c r="V697">
        <f t="shared" si="129"/>
        <v>6791418</v>
      </c>
      <c r="W697">
        <v>27368</v>
      </c>
      <c r="X697" s="16">
        <v>8633</v>
      </c>
      <c r="Z697" s="16">
        <v>8633</v>
      </c>
      <c r="AA697" s="16">
        <v>8633</v>
      </c>
    </row>
    <row r="698" spans="2:27">
      <c r="B698" t="s">
        <v>259</v>
      </c>
      <c r="C698">
        <v>1971</v>
      </c>
      <c r="D698" s="1">
        <v>508295</v>
      </c>
      <c r="E698" s="12">
        <f t="shared" si="134"/>
        <v>0.26029282322750208</v>
      </c>
      <c r="F698" s="1">
        <v>493137</v>
      </c>
      <c r="G698" s="11">
        <f t="shared" si="135"/>
        <v>0.27913105505479541</v>
      </c>
      <c r="H698">
        <v>2548063</v>
      </c>
      <c r="I698" s="12">
        <f t="shared" si="130"/>
        <v>0.19353406882011945</v>
      </c>
      <c r="J698" s="12">
        <f t="shared" si="131"/>
        <v>0.19948290132543819</v>
      </c>
      <c r="K698" s="1">
        <v>2537555</v>
      </c>
      <c r="L698">
        <v>65068</v>
      </c>
      <c r="M698" s="12">
        <f t="shared" si="132"/>
        <v>2.5642005789037085E-2</v>
      </c>
      <c r="N698">
        <v>29011</v>
      </c>
      <c r="O698">
        <v>36057</v>
      </c>
      <c r="P698" s="12">
        <f t="shared" si="136"/>
        <v>1.4209347186563444E-2</v>
      </c>
      <c r="Q698" s="12">
        <f t="shared" si="137"/>
        <v>0.55414335771807954</v>
      </c>
      <c r="R698">
        <v>8428</v>
      </c>
      <c r="S698">
        <v>9618</v>
      </c>
      <c r="T698">
        <v>7158</v>
      </c>
      <c r="U698" s="30">
        <v>7158.3040000000001</v>
      </c>
      <c r="V698">
        <f t="shared" si="129"/>
        <v>7158304</v>
      </c>
      <c r="W698">
        <v>30669</v>
      </c>
      <c r="AA698" s="1">
        <f>AA697+1498</f>
        <v>10131</v>
      </c>
    </row>
    <row r="699" spans="2:27">
      <c r="B699" t="s">
        <v>259</v>
      </c>
      <c r="C699">
        <v>1972</v>
      </c>
      <c r="D699" s="1">
        <v>639372</v>
      </c>
      <c r="E699" s="12">
        <f t="shared" si="134"/>
        <v>0.25787583981742884</v>
      </c>
      <c r="F699" s="1">
        <v>622072</v>
      </c>
      <c r="G699" s="11">
        <f t="shared" si="135"/>
        <v>0.26145878325901323</v>
      </c>
      <c r="H699">
        <v>3149195</v>
      </c>
      <c r="I699" s="12">
        <f t="shared" si="130"/>
        <v>0.19753365542622797</v>
      </c>
      <c r="J699" s="12">
        <f t="shared" si="131"/>
        <v>0.20302712280439922</v>
      </c>
      <c r="K699" s="1">
        <v>2862509</v>
      </c>
      <c r="L699">
        <v>84688</v>
      </c>
      <c r="M699" s="12">
        <f t="shared" si="132"/>
        <v>2.9585234491839151E-2</v>
      </c>
      <c r="N699">
        <v>34921</v>
      </c>
      <c r="O699">
        <v>49767</v>
      </c>
      <c r="P699" s="12">
        <f t="shared" si="136"/>
        <v>1.7385796865616841E-2</v>
      </c>
      <c r="Q699" s="12">
        <f t="shared" si="137"/>
        <v>0.58765114301908183</v>
      </c>
      <c r="R699">
        <v>9740</v>
      </c>
      <c r="S699">
        <v>15134</v>
      </c>
      <c r="T699">
        <v>7511</v>
      </c>
      <c r="U699" s="30">
        <v>7511.4629999999997</v>
      </c>
      <c r="V699">
        <f t="shared" si="129"/>
        <v>7511463</v>
      </c>
      <c r="W699">
        <v>35315</v>
      </c>
      <c r="AA699" s="1">
        <f t="shared" ref="AA699:AA703" si="140">AA698+1498</f>
        <v>11629</v>
      </c>
    </row>
    <row r="700" spans="2:27">
      <c r="B700" t="s">
        <v>259</v>
      </c>
      <c r="C700">
        <v>1973</v>
      </c>
      <c r="D700" s="1">
        <v>762920</v>
      </c>
      <c r="E700" s="12">
        <f t="shared" si="134"/>
        <v>0.19323336023473034</v>
      </c>
      <c r="F700" s="1">
        <v>742754</v>
      </c>
      <c r="G700" s="11">
        <f t="shared" si="135"/>
        <v>0.19400005144099075</v>
      </c>
      <c r="H700">
        <v>3882857</v>
      </c>
      <c r="I700" s="12">
        <f t="shared" si="130"/>
        <v>0.19129058834770377</v>
      </c>
      <c r="J700" s="12">
        <f t="shared" si="131"/>
        <v>0.19648418677278098</v>
      </c>
      <c r="K700" s="1">
        <v>3449745</v>
      </c>
      <c r="L700">
        <v>115742</v>
      </c>
      <c r="M700" s="12">
        <f t="shared" si="132"/>
        <v>3.3550885645170878E-2</v>
      </c>
      <c r="N700">
        <v>40338</v>
      </c>
      <c r="O700">
        <v>75404</v>
      </c>
      <c r="P700" s="12">
        <f t="shared" si="136"/>
        <v>2.1857847464087924E-2</v>
      </c>
      <c r="Q700" s="12">
        <f t="shared" si="137"/>
        <v>0.65148347185982614</v>
      </c>
      <c r="R700">
        <v>17353</v>
      </c>
      <c r="S700">
        <v>16994</v>
      </c>
      <c r="T700">
        <v>7914</v>
      </c>
      <c r="U700" s="30">
        <v>7913.6959999999999</v>
      </c>
      <c r="V700">
        <f t="shared" si="129"/>
        <v>7913696</v>
      </c>
      <c r="W700">
        <v>41353</v>
      </c>
      <c r="AA700" s="1">
        <f t="shared" si="140"/>
        <v>13127</v>
      </c>
    </row>
    <row r="701" spans="2:27">
      <c r="B701" t="s">
        <v>259</v>
      </c>
      <c r="C701">
        <v>1974</v>
      </c>
      <c r="D701" s="1">
        <v>796748</v>
      </c>
      <c r="E701" s="12">
        <f t="shared" si="134"/>
        <v>4.434016672783516E-2</v>
      </c>
      <c r="F701" s="1">
        <v>760779</v>
      </c>
      <c r="G701" s="11">
        <f t="shared" si="135"/>
        <v>2.4267792566583284E-2</v>
      </c>
      <c r="H701">
        <v>4326520</v>
      </c>
      <c r="I701" s="12">
        <f t="shared" si="130"/>
        <v>0.17584086055305417</v>
      </c>
      <c r="J701" s="12">
        <f t="shared" si="131"/>
        <v>0.18415447056756931</v>
      </c>
      <c r="K701" s="1">
        <v>4084511</v>
      </c>
      <c r="L701">
        <v>147844</v>
      </c>
      <c r="M701" s="12">
        <f t="shared" si="132"/>
        <v>3.619625458224987E-2</v>
      </c>
      <c r="N701">
        <v>47874</v>
      </c>
      <c r="O701">
        <v>99970</v>
      </c>
      <c r="P701" s="12">
        <f t="shared" si="136"/>
        <v>2.4475390077294441E-2</v>
      </c>
      <c r="Q701" s="12">
        <f t="shared" si="137"/>
        <v>0.6761857092611131</v>
      </c>
      <c r="R701">
        <v>26967</v>
      </c>
      <c r="S701">
        <v>14662</v>
      </c>
      <c r="T701">
        <v>8299</v>
      </c>
      <c r="U701" s="30">
        <v>8298.7620000000006</v>
      </c>
      <c r="V701">
        <f t="shared" si="129"/>
        <v>8298762.0000000009</v>
      </c>
      <c r="W701">
        <v>46502</v>
      </c>
      <c r="AA701" s="1">
        <f t="shared" si="140"/>
        <v>14625</v>
      </c>
    </row>
    <row r="702" spans="2:27">
      <c r="B702" t="s">
        <v>259</v>
      </c>
      <c r="C702">
        <v>1975</v>
      </c>
      <c r="D702" s="1">
        <v>1023773</v>
      </c>
      <c r="E702" s="12">
        <f t="shared" si="134"/>
        <v>0.28493952918614168</v>
      </c>
      <c r="F702" s="1">
        <v>991221</v>
      </c>
      <c r="G702" s="11">
        <f t="shared" si="135"/>
        <v>0.30290268264502568</v>
      </c>
      <c r="H702">
        <v>4666797</v>
      </c>
      <c r="I702" s="12">
        <f t="shared" si="130"/>
        <v>0.21239856801142196</v>
      </c>
      <c r="J702" s="12">
        <f t="shared" si="131"/>
        <v>0.21937380177453616</v>
      </c>
      <c r="K702" s="1">
        <v>4901551</v>
      </c>
      <c r="L702">
        <v>194131</v>
      </c>
      <c r="M702" s="12">
        <f t="shared" si="132"/>
        <v>3.9606034906094011E-2</v>
      </c>
      <c r="N702">
        <v>53966</v>
      </c>
      <c r="O702">
        <v>140165</v>
      </c>
      <c r="P702" s="12">
        <f t="shared" si="136"/>
        <v>2.8596050515438887E-2</v>
      </c>
      <c r="Q702" s="12">
        <f t="shared" si="137"/>
        <v>0.72201245550684845</v>
      </c>
      <c r="R702">
        <v>32997</v>
      </c>
      <c r="S702">
        <v>15982</v>
      </c>
      <c r="T702">
        <v>8518</v>
      </c>
      <c r="U702" s="30">
        <v>8518.4220000000005</v>
      </c>
      <c r="V702">
        <f t="shared" si="129"/>
        <v>8518422</v>
      </c>
      <c r="W702">
        <v>50408</v>
      </c>
      <c r="AA702" s="1">
        <f t="shared" si="140"/>
        <v>16123</v>
      </c>
    </row>
    <row r="703" spans="2:27">
      <c r="B703" t="s">
        <v>259</v>
      </c>
      <c r="C703">
        <v>1976</v>
      </c>
      <c r="D703" s="1">
        <v>1057697</v>
      </c>
      <c r="E703" s="12">
        <f t="shared" si="134"/>
        <v>3.3136251883962561E-2</v>
      </c>
      <c r="F703" s="1">
        <v>1029688</v>
      </c>
      <c r="G703" s="11">
        <f t="shared" si="135"/>
        <v>3.8807692734516321E-2</v>
      </c>
      <c r="H703">
        <v>5178835</v>
      </c>
      <c r="I703" s="12">
        <f t="shared" si="130"/>
        <v>0.19882618388112383</v>
      </c>
      <c r="J703" s="12">
        <f t="shared" si="131"/>
        <v>0.20423454309704789</v>
      </c>
      <c r="K703" s="1">
        <v>5157603</v>
      </c>
      <c r="L703">
        <v>217195</v>
      </c>
      <c r="M703" s="12">
        <f t="shared" si="132"/>
        <v>4.2111616578476473E-2</v>
      </c>
      <c r="N703">
        <v>54792</v>
      </c>
      <c r="O703">
        <v>162403</v>
      </c>
      <c r="P703" s="12">
        <f t="shared" si="136"/>
        <v>3.1488076922554918E-2</v>
      </c>
      <c r="Q703" s="12">
        <f t="shared" si="137"/>
        <v>0.74772899928635561</v>
      </c>
      <c r="R703">
        <v>30945</v>
      </c>
      <c r="S703">
        <v>15861</v>
      </c>
      <c r="T703">
        <v>8667</v>
      </c>
      <c r="U703" s="30">
        <v>8667.3790000000008</v>
      </c>
      <c r="V703">
        <f t="shared" si="129"/>
        <v>8667379</v>
      </c>
      <c r="W703">
        <v>55303</v>
      </c>
      <c r="AA703" s="1">
        <f t="shared" si="140"/>
        <v>17621</v>
      </c>
    </row>
    <row r="704" spans="2:27">
      <c r="B704" t="s">
        <v>259</v>
      </c>
      <c r="C704">
        <v>1977</v>
      </c>
      <c r="D704" s="1">
        <v>1153534</v>
      </c>
      <c r="E704" s="12">
        <f t="shared" si="134"/>
        <v>9.0609125297698684E-2</v>
      </c>
      <c r="F704" s="1">
        <v>1126802</v>
      </c>
      <c r="G704" s="11">
        <f t="shared" si="135"/>
        <v>9.4314005795930411E-2</v>
      </c>
      <c r="H704">
        <v>5707077</v>
      </c>
      <c r="I704" s="12">
        <f t="shared" si="130"/>
        <v>0.19743942477033338</v>
      </c>
      <c r="J704" s="12">
        <f t="shared" si="131"/>
        <v>0.20212343376478012</v>
      </c>
      <c r="K704" s="1">
        <v>5391507</v>
      </c>
      <c r="L704">
        <v>239569</v>
      </c>
      <c r="M704" s="12">
        <f t="shared" si="132"/>
        <v>4.443451524777766E-2</v>
      </c>
      <c r="N704">
        <v>65294</v>
      </c>
      <c r="O704">
        <v>174275</v>
      </c>
      <c r="P704" s="12">
        <f t="shared" si="136"/>
        <v>3.2323986595955451E-2</v>
      </c>
      <c r="Q704" s="12">
        <f t="shared" si="137"/>
        <v>0.7274522162717213</v>
      </c>
      <c r="R704">
        <v>32787</v>
      </c>
      <c r="S704">
        <v>18105</v>
      </c>
      <c r="T704">
        <v>8856</v>
      </c>
      <c r="U704" s="30">
        <v>8856.1830000000009</v>
      </c>
      <c r="V704">
        <f t="shared" si="129"/>
        <v>8856183</v>
      </c>
      <c r="W704">
        <v>61970</v>
      </c>
      <c r="X704" s="16">
        <v>19125</v>
      </c>
      <c r="Z704" s="16">
        <v>19125</v>
      </c>
      <c r="AA704" s="16">
        <v>19125</v>
      </c>
    </row>
    <row r="705" spans="2:27">
      <c r="B705" t="s">
        <v>259</v>
      </c>
      <c r="C705">
        <v>1978</v>
      </c>
      <c r="D705" s="1">
        <v>1387281</v>
      </c>
      <c r="E705" s="12">
        <f t="shared" si="134"/>
        <v>0.2026355530049396</v>
      </c>
      <c r="F705" s="1">
        <v>1350175</v>
      </c>
      <c r="G705" s="11">
        <f t="shared" si="135"/>
        <v>0.19823624736200327</v>
      </c>
      <c r="H705">
        <v>6442069</v>
      </c>
      <c r="I705" s="12">
        <f t="shared" ref="I705:I735" si="141">(F705/H705)</f>
        <v>0.20958716834607019</v>
      </c>
      <c r="J705" s="12">
        <f t="shared" si="131"/>
        <v>0.21534711906997581</v>
      </c>
      <c r="K705" s="1">
        <v>5712824</v>
      </c>
      <c r="L705">
        <v>246683</v>
      </c>
      <c r="M705" s="12">
        <f t="shared" si="132"/>
        <v>4.3180570589956911E-2</v>
      </c>
      <c r="N705">
        <v>64868</v>
      </c>
      <c r="O705">
        <v>181815</v>
      </c>
      <c r="P705" s="12">
        <f t="shared" si="136"/>
        <v>3.182576603095072E-2</v>
      </c>
      <c r="Q705" s="12">
        <f t="shared" si="137"/>
        <v>0.73703903390180925</v>
      </c>
      <c r="R705">
        <v>35757</v>
      </c>
      <c r="S705">
        <v>19288</v>
      </c>
      <c r="T705">
        <v>9102</v>
      </c>
      <c r="U705" s="30">
        <v>9102.0319999999992</v>
      </c>
      <c r="V705">
        <f t="shared" si="129"/>
        <v>9102032</v>
      </c>
      <c r="W705">
        <v>71600</v>
      </c>
      <c r="X705" s="16">
        <v>20377</v>
      </c>
      <c r="Z705" s="16">
        <v>20377</v>
      </c>
      <c r="AA705" s="16">
        <v>20377</v>
      </c>
    </row>
    <row r="706" spans="2:27">
      <c r="B706" t="s">
        <v>259</v>
      </c>
      <c r="C706">
        <v>1979</v>
      </c>
      <c r="D706" s="1">
        <v>1450111</v>
      </c>
      <c r="E706" s="12">
        <f t="shared" si="134"/>
        <v>4.5290031363508905E-2</v>
      </c>
      <c r="F706" s="1">
        <v>1413924</v>
      </c>
      <c r="G706" s="11">
        <f t="shared" si="135"/>
        <v>4.7215360971725885E-2</v>
      </c>
      <c r="H706">
        <v>7286206</v>
      </c>
      <c r="I706" s="12">
        <f t="shared" si="141"/>
        <v>0.19405490319653329</v>
      </c>
      <c r="J706" s="12">
        <f t="shared" si="131"/>
        <v>0.19902141114319305</v>
      </c>
      <c r="K706" s="1">
        <v>6461546</v>
      </c>
      <c r="L706">
        <v>270896</v>
      </c>
      <c r="M706" s="12">
        <f t="shared" si="132"/>
        <v>4.1924332040660241E-2</v>
      </c>
      <c r="N706">
        <v>76848</v>
      </c>
      <c r="O706">
        <v>194048</v>
      </c>
      <c r="P706" s="12">
        <f t="shared" si="136"/>
        <v>3.0031203058834527E-2</v>
      </c>
      <c r="Q706" s="12">
        <f t="shared" si="137"/>
        <v>0.71631917783946608</v>
      </c>
      <c r="R706">
        <v>39170</v>
      </c>
      <c r="S706">
        <v>19820</v>
      </c>
      <c r="T706">
        <v>9426</v>
      </c>
      <c r="U706" s="30">
        <v>9426.1589999999997</v>
      </c>
      <c r="V706">
        <f t="shared" si="129"/>
        <v>9426159</v>
      </c>
      <c r="W706">
        <v>82686</v>
      </c>
      <c r="X706" s="16">
        <v>19232</v>
      </c>
      <c r="Z706" s="16">
        <v>19232</v>
      </c>
      <c r="AA706" s="16">
        <v>19232</v>
      </c>
    </row>
    <row r="707" spans="2:27">
      <c r="B707" t="s">
        <v>259</v>
      </c>
      <c r="C707">
        <v>1980</v>
      </c>
      <c r="D707" s="1">
        <v>1790579</v>
      </c>
      <c r="E707" s="12">
        <f t="shared" si="134"/>
        <v>0.23478754385009148</v>
      </c>
      <c r="F707" s="1">
        <v>1742244</v>
      </c>
      <c r="G707" s="11">
        <f t="shared" si="135"/>
        <v>0.2322048426931009</v>
      </c>
      <c r="H707">
        <v>8222693</v>
      </c>
      <c r="I707" s="12">
        <f t="shared" si="141"/>
        <v>0.21188240884099649</v>
      </c>
      <c r="J707" s="12">
        <f t="shared" si="131"/>
        <v>0.21776065335286141</v>
      </c>
      <c r="K707" s="1">
        <v>7386754</v>
      </c>
      <c r="L707">
        <v>290144</v>
      </c>
      <c r="M707" s="12">
        <f t="shared" si="132"/>
        <v>3.9278957983439007E-2</v>
      </c>
      <c r="N707">
        <v>85503</v>
      </c>
      <c r="O707">
        <v>204641</v>
      </c>
      <c r="P707" s="12">
        <f t="shared" si="136"/>
        <v>2.7703778953515983E-2</v>
      </c>
      <c r="Q707" s="12">
        <f t="shared" si="137"/>
        <v>0.7053083985882872</v>
      </c>
      <c r="R707">
        <v>48519</v>
      </c>
      <c r="S707">
        <v>22777</v>
      </c>
      <c r="T707">
        <v>9746</v>
      </c>
      <c r="U707" s="30">
        <v>9839.8349999999991</v>
      </c>
      <c r="V707">
        <f t="shared" si="129"/>
        <v>9839835</v>
      </c>
      <c r="W707">
        <v>97624</v>
      </c>
      <c r="X707" s="16">
        <v>20457</v>
      </c>
      <c r="Y707">
        <v>17833</v>
      </c>
      <c r="Z707" s="1">
        <f>(Y707+X707)/2</f>
        <v>19145</v>
      </c>
      <c r="AA707" s="1">
        <v>19145</v>
      </c>
    </row>
    <row r="708" spans="2:27">
      <c r="B708" t="s">
        <v>259</v>
      </c>
      <c r="C708">
        <v>1981</v>
      </c>
      <c r="D708" s="1">
        <v>1971345</v>
      </c>
      <c r="E708" s="12">
        <f t="shared" si="134"/>
        <v>0.10095393724599697</v>
      </c>
      <c r="F708" s="1">
        <v>1916484</v>
      </c>
      <c r="G708" s="11">
        <f t="shared" si="135"/>
        <v>0.10000895396970803</v>
      </c>
      <c r="H708">
        <v>9028662</v>
      </c>
      <c r="I708" s="12">
        <f t="shared" si="141"/>
        <v>0.21226666808437397</v>
      </c>
      <c r="J708" s="12">
        <f t="shared" si="131"/>
        <v>0.21834298371120769</v>
      </c>
      <c r="K708" s="1">
        <v>8273745</v>
      </c>
      <c r="L708">
        <v>321973</v>
      </c>
      <c r="M708" s="12">
        <f t="shared" si="132"/>
        <v>3.8915025783366544E-2</v>
      </c>
      <c r="N708">
        <v>97488</v>
      </c>
      <c r="O708">
        <v>224485</v>
      </c>
      <c r="P708" s="12">
        <f t="shared" si="136"/>
        <v>2.7132211592211266E-2</v>
      </c>
      <c r="Q708" s="12">
        <f t="shared" si="137"/>
        <v>0.69721684737540102</v>
      </c>
      <c r="R708">
        <v>52948</v>
      </c>
      <c r="S708">
        <v>25090</v>
      </c>
      <c r="T708">
        <v>10193</v>
      </c>
      <c r="U708" s="30">
        <v>10192.773999999999</v>
      </c>
      <c r="V708">
        <f t="shared" si="129"/>
        <v>10192774</v>
      </c>
      <c r="W708">
        <v>113148</v>
      </c>
      <c r="X708" s="16">
        <v>23277</v>
      </c>
      <c r="Z708" s="16">
        <v>23277</v>
      </c>
      <c r="AA708" s="1">
        <f>AA707+2715</f>
        <v>21860</v>
      </c>
    </row>
    <row r="709" spans="2:27">
      <c r="B709" t="s">
        <v>259</v>
      </c>
      <c r="C709">
        <v>1982</v>
      </c>
      <c r="D709" s="1">
        <v>1925500</v>
      </c>
      <c r="E709" s="12">
        <f t="shared" si="134"/>
        <v>-2.3255695984213825E-2</v>
      </c>
      <c r="F709" s="1">
        <v>1873540</v>
      </c>
      <c r="G709" s="11">
        <f t="shared" si="135"/>
        <v>-2.2407700768699346E-2</v>
      </c>
      <c r="H709">
        <v>9363821</v>
      </c>
      <c r="I709" s="12">
        <f t="shared" si="141"/>
        <v>0.20008285079349553</v>
      </c>
      <c r="J709" s="12">
        <f t="shared" si="131"/>
        <v>0.20563186758909638</v>
      </c>
      <c r="K709" s="1">
        <v>9322355</v>
      </c>
      <c r="L709">
        <v>368475</v>
      </c>
      <c r="M709" s="12">
        <f t="shared" si="132"/>
        <v>3.9525956692273573E-2</v>
      </c>
      <c r="N709">
        <v>127114</v>
      </c>
      <c r="O709">
        <v>241361</v>
      </c>
      <c r="P709" s="12">
        <f t="shared" si="136"/>
        <v>2.589056091513357E-2</v>
      </c>
      <c r="Q709" s="12">
        <f t="shared" si="137"/>
        <v>0.65502679964719457</v>
      </c>
      <c r="R709">
        <v>61170</v>
      </c>
      <c r="S709">
        <v>30706</v>
      </c>
      <c r="T709">
        <v>10471</v>
      </c>
      <c r="U709" s="30">
        <v>10471.406999999999</v>
      </c>
      <c r="V709">
        <f t="shared" si="129"/>
        <v>10471407</v>
      </c>
      <c r="W709">
        <v>122328</v>
      </c>
      <c r="X709" s="16">
        <v>27565</v>
      </c>
      <c r="Z709" s="16">
        <v>27565</v>
      </c>
      <c r="AA709" s="1">
        <f t="shared" ref="AA709:AA720" si="142">AA708+2715</f>
        <v>24575</v>
      </c>
    </row>
    <row r="710" spans="2:27">
      <c r="B710" t="s">
        <v>259</v>
      </c>
      <c r="C710">
        <v>1983</v>
      </c>
      <c r="D710" s="1">
        <v>1963069</v>
      </c>
      <c r="E710" s="12">
        <f t="shared" si="134"/>
        <v>1.951129576733316E-2</v>
      </c>
      <c r="F710" s="1">
        <v>1884745</v>
      </c>
      <c r="G710" s="11">
        <f t="shared" si="135"/>
        <v>5.9806569382025469E-3</v>
      </c>
      <c r="H710">
        <v>10569129</v>
      </c>
      <c r="I710" s="12">
        <f t="shared" si="141"/>
        <v>0.17832547980065339</v>
      </c>
      <c r="J710" s="12">
        <f t="shared" si="131"/>
        <v>0.18573611884195945</v>
      </c>
      <c r="K710" s="1">
        <v>9873718</v>
      </c>
      <c r="L710">
        <v>409220</v>
      </c>
      <c r="M710" s="12">
        <f t="shared" si="132"/>
        <v>4.1445380554721127E-2</v>
      </c>
      <c r="N710">
        <v>116188</v>
      </c>
      <c r="O710">
        <v>293032</v>
      </c>
      <c r="P710" s="12">
        <f t="shared" si="136"/>
        <v>2.9677979460219543E-2</v>
      </c>
      <c r="Q710" s="12">
        <f t="shared" si="137"/>
        <v>0.71607448316309075</v>
      </c>
      <c r="R710">
        <v>181677</v>
      </c>
      <c r="S710">
        <v>32212</v>
      </c>
      <c r="T710">
        <v>10750</v>
      </c>
      <c r="U710" s="30">
        <v>10749.851000000001</v>
      </c>
      <c r="V710">
        <f t="shared" si="129"/>
        <v>10749851</v>
      </c>
      <c r="W710">
        <v>135879</v>
      </c>
      <c r="X710" s="16">
        <v>26229</v>
      </c>
      <c r="Z710" s="16">
        <v>26229</v>
      </c>
      <c r="AA710" s="1">
        <f t="shared" si="142"/>
        <v>27290</v>
      </c>
    </row>
    <row r="711" spans="2:27">
      <c r="B711" t="s">
        <v>259</v>
      </c>
      <c r="C711">
        <v>1984</v>
      </c>
      <c r="D711" s="1">
        <v>2101642</v>
      </c>
      <c r="E711" s="12">
        <f t="shared" si="134"/>
        <v>7.0589979262063632E-2</v>
      </c>
      <c r="F711" s="1">
        <v>2052950</v>
      </c>
      <c r="G711" s="11">
        <f t="shared" si="135"/>
        <v>8.9245494748626475E-2</v>
      </c>
      <c r="H711">
        <v>11896319</v>
      </c>
      <c r="I711" s="12">
        <f t="shared" si="141"/>
        <v>0.17257018746723252</v>
      </c>
      <c r="J711" s="12">
        <f t="shared" si="131"/>
        <v>0.17666321826104361</v>
      </c>
      <c r="K711" s="1">
        <v>10320305</v>
      </c>
      <c r="L711">
        <v>481220</v>
      </c>
      <c r="M711" s="12">
        <f t="shared" si="132"/>
        <v>4.6628466891240131E-2</v>
      </c>
      <c r="N711">
        <v>122714</v>
      </c>
      <c r="O711">
        <v>358506</v>
      </c>
      <c r="P711" s="12">
        <f t="shared" si="136"/>
        <v>3.4737926834526693E-2</v>
      </c>
      <c r="Q711" s="12">
        <f t="shared" si="137"/>
        <v>0.74499397365030551</v>
      </c>
      <c r="R711">
        <v>185008</v>
      </c>
      <c r="S711">
        <v>35536</v>
      </c>
      <c r="T711">
        <v>11040</v>
      </c>
      <c r="U711" s="30">
        <v>11039.924999999999</v>
      </c>
      <c r="V711">
        <f t="shared" si="129"/>
        <v>11039925</v>
      </c>
      <c r="W711">
        <v>151446</v>
      </c>
      <c r="X711" s="16">
        <v>26906</v>
      </c>
      <c r="Z711" s="16">
        <v>26906</v>
      </c>
      <c r="AA711" s="1">
        <f t="shared" si="142"/>
        <v>30005</v>
      </c>
    </row>
    <row r="712" spans="2:27">
      <c r="B712" t="s">
        <v>259</v>
      </c>
      <c r="C712">
        <v>1985</v>
      </c>
      <c r="D712" s="1">
        <v>2372980</v>
      </c>
      <c r="E712" s="12">
        <f t="shared" si="134"/>
        <v>0.12910762156447197</v>
      </c>
      <c r="F712" s="1">
        <v>2326202</v>
      </c>
      <c r="G712" s="11">
        <f t="shared" si="135"/>
        <v>0.13310212133758736</v>
      </c>
      <c r="H712" s="2">
        <v>13768320</v>
      </c>
      <c r="I712" s="12">
        <f t="shared" si="141"/>
        <v>0.16895322014595826</v>
      </c>
      <c r="J712" s="12">
        <f t="shared" si="131"/>
        <v>0.17235072979128899</v>
      </c>
      <c r="K712" s="1">
        <v>12853957</v>
      </c>
      <c r="L712">
        <v>563091</v>
      </c>
      <c r="M712" s="12">
        <f t="shared" si="132"/>
        <v>4.3806821510294455E-2</v>
      </c>
      <c r="N712">
        <v>151094</v>
      </c>
      <c r="O712">
        <v>411997</v>
      </c>
      <c r="P712" s="12">
        <f t="shared" si="136"/>
        <v>3.2052153278558503E-2</v>
      </c>
      <c r="Q712" s="12">
        <f t="shared" si="137"/>
        <v>0.73167036944294972</v>
      </c>
      <c r="R712">
        <v>203256</v>
      </c>
      <c r="S712">
        <v>37241</v>
      </c>
      <c r="T712">
        <v>11351</v>
      </c>
      <c r="U712" s="30">
        <v>11351.118</v>
      </c>
      <c r="V712">
        <f t="shared" si="129"/>
        <v>11351118</v>
      </c>
      <c r="W712">
        <v>166214</v>
      </c>
      <c r="X712" s="16">
        <v>28172</v>
      </c>
      <c r="Z712" s="16">
        <v>28172</v>
      </c>
      <c r="AA712" s="1">
        <f t="shared" si="142"/>
        <v>32720</v>
      </c>
    </row>
    <row r="713" spans="2:27">
      <c r="B713" t="s">
        <v>259</v>
      </c>
      <c r="C713">
        <v>1986</v>
      </c>
      <c r="D713" s="1">
        <v>2709768</v>
      </c>
      <c r="E713" s="12">
        <f t="shared" si="134"/>
        <v>0.14192618563999695</v>
      </c>
      <c r="F713" s="1">
        <v>2612283</v>
      </c>
      <c r="G713" s="11">
        <f t="shared" si="135"/>
        <v>0.12298201102053906</v>
      </c>
      <c r="H713">
        <v>15850334</v>
      </c>
      <c r="I713" s="12">
        <f t="shared" si="141"/>
        <v>0.1648093346171759</v>
      </c>
      <c r="J713" s="12">
        <f t="shared" si="131"/>
        <v>0.17095967819984109</v>
      </c>
      <c r="K713" s="1">
        <v>13759262</v>
      </c>
      <c r="L713">
        <v>606403</v>
      </c>
      <c r="M713" s="12">
        <f t="shared" si="132"/>
        <v>4.4072349229195576E-2</v>
      </c>
      <c r="N713">
        <v>168424</v>
      </c>
      <c r="O713">
        <v>437979</v>
      </c>
      <c r="P713" s="12">
        <f t="shared" si="136"/>
        <v>3.1831576431933628E-2</v>
      </c>
      <c r="Q713" s="12">
        <f t="shared" si="137"/>
        <v>0.72225731073230182</v>
      </c>
      <c r="R713">
        <v>235856</v>
      </c>
      <c r="S713">
        <v>40465</v>
      </c>
      <c r="T713">
        <v>11668</v>
      </c>
      <c r="U713" s="30">
        <v>11667.504999999999</v>
      </c>
      <c r="V713">
        <f t="shared" si="129"/>
        <v>11667505</v>
      </c>
      <c r="W713">
        <v>179572</v>
      </c>
      <c r="X713" s="16">
        <v>31641</v>
      </c>
      <c r="Z713" s="16">
        <v>31641</v>
      </c>
      <c r="AA713" s="1">
        <f t="shared" si="142"/>
        <v>35435</v>
      </c>
    </row>
    <row r="714" spans="2:27">
      <c r="B714" t="s">
        <v>259</v>
      </c>
      <c r="C714">
        <v>1987</v>
      </c>
      <c r="D714" s="1">
        <v>2902105</v>
      </c>
      <c r="E714" s="12">
        <f t="shared" si="134"/>
        <v>7.0979139173538097E-2</v>
      </c>
      <c r="F714" s="1">
        <v>2799133</v>
      </c>
      <c r="G714" s="11">
        <f t="shared" si="135"/>
        <v>7.1527472329759062E-2</v>
      </c>
      <c r="H714">
        <v>17394340</v>
      </c>
      <c r="I714" s="12">
        <f t="shared" si="141"/>
        <v>0.16092205855467928</v>
      </c>
      <c r="J714" s="12">
        <f t="shared" si="131"/>
        <v>0.16684191524369421</v>
      </c>
      <c r="K714" s="1">
        <v>15426277</v>
      </c>
      <c r="L714">
        <v>715179</v>
      </c>
      <c r="M714" s="12">
        <f t="shared" si="132"/>
        <v>4.6361088939346803E-2</v>
      </c>
      <c r="N714">
        <v>206985</v>
      </c>
      <c r="O714">
        <v>508194</v>
      </c>
      <c r="P714" s="12">
        <f t="shared" si="136"/>
        <v>3.2943399110491794E-2</v>
      </c>
      <c r="Q714" s="12">
        <f t="shared" si="137"/>
        <v>0.71058294496902175</v>
      </c>
      <c r="R714">
        <v>259363</v>
      </c>
      <c r="S714">
        <v>44891</v>
      </c>
      <c r="T714">
        <v>11997</v>
      </c>
      <c r="U714" s="30">
        <v>11997.282999999999</v>
      </c>
      <c r="V714">
        <f t="shared" si="129"/>
        <v>11997283</v>
      </c>
      <c r="W714">
        <v>194277</v>
      </c>
      <c r="X714" s="16">
        <v>31924</v>
      </c>
      <c r="Z714" s="16">
        <v>31924</v>
      </c>
      <c r="AA714" s="1">
        <f t="shared" si="142"/>
        <v>38150</v>
      </c>
    </row>
    <row r="715" spans="2:27">
      <c r="B715" t="s">
        <v>259</v>
      </c>
      <c r="C715">
        <v>1988</v>
      </c>
      <c r="D715" s="1">
        <v>3235790</v>
      </c>
      <c r="E715" s="12">
        <f t="shared" si="134"/>
        <v>0.11498033324087172</v>
      </c>
      <c r="F715" s="1">
        <v>3109415</v>
      </c>
      <c r="G715" s="11">
        <f t="shared" si="135"/>
        <v>0.11084932370130322</v>
      </c>
      <c r="H715">
        <v>19392851</v>
      </c>
      <c r="I715" s="12">
        <f t="shared" si="141"/>
        <v>0.1603382091679042</v>
      </c>
      <c r="J715" s="12">
        <f t="shared" si="131"/>
        <v>0.1668547858177222</v>
      </c>
      <c r="K715" s="1">
        <v>17833097</v>
      </c>
      <c r="L715">
        <v>870835</v>
      </c>
      <c r="M715" s="12">
        <f t="shared" si="132"/>
        <v>4.8832516303814195E-2</v>
      </c>
      <c r="N715">
        <v>216598</v>
      </c>
      <c r="O715">
        <v>654237</v>
      </c>
      <c r="P715" s="12">
        <f t="shared" si="136"/>
        <v>3.6686673100022951E-2</v>
      </c>
      <c r="Q715" s="12">
        <f t="shared" si="137"/>
        <v>0.75127549995119625</v>
      </c>
      <c r="R715">
        <v>300066</v>
      </c>
      <c r="S715">
        <v>55544</v>
      </c>
      <c r="T715">
        <v>12306</v>
      </c>
      <c r="U715" s="30">
        <v>12306.395</v>
      </c>
      <c r="V715">
        <f t="shared" si="129"/>
        <v>12306395</v>
      </c>
      <c r="W715">
        <v>212795</v>
      </c>
      <c r="X715" s="16">
        <v>34327</v>
      </c>
      <c r="Z715" s="16">
        <v>34327</v>
      </c>
      <c r="AA715" s="1">
        <f t="shared" si="142"/>
        <v>40865</v>
      </c>
    </row>
    <row r="716" spans="2:27">
      <c r="B716" t="s">
        <v>259</v>
      </c>
      <c r="C716">
        <v>1989</v>
      </c>
      <c r="D716" s="1">
        <v>3626033</v>
      </c>
      <c r="E716" s="12">
        <f t="shared" si="134"/>
        <v>0.12060207862685773</v>
      </c>
      <c r="F716" s="1">
        <v>3546388</v>
      </c>
      <c r="G716" s="11">
        <f t="shared" si="135"/>
        <v>0.14053222229904982</v>
      </c>
      <c r="H716">
        <v>22159704</v>
      </c>
      <c r="I716" s="12">
        <f t="shared" si="141"/>
        <v>0.16003769725443986</v>
      </c>
      <c r="J716" s="12">
        <f t="shared" si="131"/>
        <v>0.16363183371041418</v>
      </c>
      <c r="K716" s="1">
        <v>19977374</v>
      </c>
      <c r="L716">
        <v>966056</v>
      </c>
      <c r="M716" s="12">
        <f t="shared" si="132"/>
        <v>4.8357506847496574E-2</v>
      </c>
      <c r="N716">
        <v>207337</v>
      </c>
      <c r="O716">
        <v>758719</v>
      </c>
      <c r="P716" s="12">
        <f t="shared" si="136"/>
        <v>3.7978915547158501E-2</v>
      </c>
      <c r="Q716" s="12">
        <f t="shared" si="137"/>
        <v>0.7853778662934654</v>
      </c>
      <c r="R716">
        <v>350888</v>
      </c>
      <c r="S716">
        <v>63505</v>
      </c>
      <c r="T716">
        <v>12638</v>
      </c>
      <c r="U716" s="30">
        <v>12637.715</v>
      </c>
      <c r="V716">
        <f t="shared" si="129"/>
        <v>12637715</v>
      </c>
      <c r="W716">
        <v>236759</v>
      </c>
      <c r="X716" s="16">
        <v>39566</v>
      </c>
      <c r="Z716" s="16">
        <v>39566</v>
      </c>
      <c r="AA716" s="1">
        <f t="shared" si="142"/>
        <v>43580</v>
      </c>
    </row>
    <row r="717" spans="2:27">
      <c r="B717" t="s">
        <v>259</v>
      </c>
      <c r="C717">
        <v>1990</v>
      </c>
      <c r="D717" s="1">
        <v>4154239</v>
      </c>
      <c r="E717" s="12">
        <f t="shared" si="134"/>
        <v>0.14567048893377418</v>
      </c>
      <c r="F717" s="1">
        <v>3998886</v>
      </c>
      <c r="G717" s="11">
        <f t="shared" si="135"/>
        <v>0.12759404780300407</v>
      </c>
      <c r="H717">
        <v>23868131</v>
      </c>
      <c r="I717" s="12">
        <f t="shared" si="141"/>
        <v>0.16754080996119888</v>
      </c>
      <c r="J717" s="12">
        <f t="shared" si="131"/>
        <v>0.17404961452574566</v>
      </c>
      <c r="K717" s="1">
        <v>21722518</v>
      </c>
      <c r="L717">
        <v>1051895</v>
      </c>
      <c r="M717" s="12">
        <f t="shared" si="132"/>
        <v>4.8424174398198218E-2</v>
      </c>
      <c r="N717">
        <v>193677</v>
      </c>
      <c r="O717">
        <v>858218</v>
      </c>
      <c r="P717" s="12">
        <f t="shared" si="136"/>
        <v>3.950821907478682E-2</v>
      </c>
      <c r="Q717" s="12">
        <f t="shared" si="137"/>
        <v>0.81587801063794385</v>
      </c>
      <c r="R717">
        <v>409118</v>
      </c>
      <c r="S717">
        <v>76316</v>
      </c>
      <c r="T717">
        <v>12938</v>
      </c>
      <c r="U717" s="30">
        <v>13018.365</v>
      </c>
      <c r="V717">
        <f t="shared" si="129"/>
        <v>13018365</v>
      </c>
      <c r="W717">
        <v>253324</v>
      </c>
      <c r="X717" s="16">
        <v>43992</v>
      </c>
      <c r="Z717" s="16">
        <v>43992</v>
      </c>
      <c r="AA717" s="1">
        <f t="shared" si="142"/>
        <v>46295</v>
      </c>
    </row>
    <row r="718" spans="2:27">
      <c r="B718" t="s">
        <v>259</v>
      </c>
      <c r="C718">
        <v>1991</v>
      </c>
      <c r="D718" s="1">
        <v>4826682</v>
      </c>
      <c r="E718" s="12">
        <f t="shared" si="134"/>
        <v>0.16186911730403572</v>
      </c>
      <c r="F718" s="1">
        <v>4581729</v>
      </c>
      <c r="G718" s="11">
        <f t="shared" si="135"/>
        <v>0.14575134174867702</v>
      </c>
      <c r="H718">
        <v>24496377</v>
      </c>
      <c r="I718" s="12">
        <f t="shared" si="141"/>
        <v>0.18703700551310098</v>
      </c>
      <c r="J718" s="12">
        <f t="shared" si="131"/>
        <v>0.19703656585624887</v>
      </c>
      <c r="K718" s="1">
        <v>25167779</v>
      </c>
      <c r="L718">
        <v>1175919</v>
      </c>
      <c r="M718" s="12">
        <f t="shared" si="132"/>
        <v>4.6723193174892388E-2</v>
      </c>
      <c r="N718">
        <v>251709</v>
      </c>
      <c r="O718">
        <v>924210</v>
      </c>
      <c r="P718" s="12">
        <f t="shared" si="136"/>
        <v>3.6721953097251847E-2</v>
      </c>
      <c r="Q718" s="12">
        <f t="shared" si="137"/>
        <v>0.78594699124684608</v>
      </c>
      <c r="R718">
        <v>422983</v>
      </c>
      <c r="S718">
        <v>80770</v>
      </c>
      <c r="T718">
        <v>13289</v>
      </c>
      <c r="U718" s="30">
        <v>13289.496999999999</v>
      </c>
      <c r="V718">
        <f t="shared" si="129"/>
        <v>13289497</v>
      </c>
      <c r="W718">
        <v>264396</v>
      </c>
      <c r="X718" s="16">
        <v>46449</v>
      </c>
      <c r="Z718" s="16">
        <v>46449</v>
      </c>
      <c r="AA718" s="1">
        <f t="shared" si="142"/>
        <v>49010</v>
      </c>
    </row>
    <row r="719" spans="2:27">
      <c r="B719" t="s">
        <v>259</v>
      </c>
      <c r="C719">
        <v>1992</v>
      </c>
      <c r="D719" s="1">
        <v>5711452</v>
      </c>
      <c r="E719" s="12">
        <f t="shared" si="134"/>
        <v>0.1833081193250353</v>
      </c>
      <c r="F719" s="1">
        <v>5406514</v>
      </c>
      <c r="G719" s="11">
        <f t="shared" si="135"/>
        <v>0.18001610309121294</v>
      </c>
      <c r="H719">
        <v>28403173</v>
      </c>
      <c r="I719" s="12">
        <f t="shared" si="141"/>
        <v>0.19034894446476103</v>
      </c>
      <c r="J719" s="12">
        <f t="shared" si="131"/>
        <v>0.2010849984964708</v>
      </c>
      <c r="K719" s="1">
        <v>27237535</v>
      </c>
      <c r="L719">
        <v>1261305</v>
      </c>
      <c r="M719" s="12">
        <f t="shared" si="132"/>
        <v>4.6307604561132275E-2</v>
      </c>
      <c r="N719">
        <v>224694</v>
      </c>
      <c r="O719">
        <v>1036611</v>
      </c>
      <c r="P719" s="12">
        <f t="shared" si="136"/>
        <v>3.8058179640705375E-2</v>
      </c>
      <c r="Q719" s="12">
        <f t="shared" si="137"/>
        <v>0.82185593492454245</v>
      </c>
      <c r="R719">
        <v>449719</v>
      </c>
      <c r="S719">
        <v>111968</v>
      </c>
      <c r="T719">
        <v>13505</v>
      </c>
      <c r="U719" s="30">
        <v>13504.775</v>
      </c>
      <c r="V719">
        <f t="shared" si="129"/>
        <v>13504775</v>
      </c>
      <c r="W719">
        <v>279479</v>
      </c>
      <c r="X719" s="16">
        <v>48302</v>
      </c>
      <c r="Z719" s="16">
        <v>48302</v>
      </c>
      <c r="AA719" s="1">
        <f t="shared" si="142"/>
        <v>51725</v>
      </c>
    </row>
    <row r="720" spans="2:27">
      <c r="B720" t="s">
        <v>259</v>
      </c>
      <c r="C720">
        <v>1993</v>
      </c>
      <c r="D720" s="1">
        <v>7233647</v>
      </c>
      <c r="E720" s="12">
        <f t="shared" si="134"/>
        <v>0.26651629042842345</v>
      </c>
      <c r="F720" s="1">
        <v>6996405</v>
      </c>
      <c r="G720" s="11">
        <f t="shared" si="135"/>
        <v>0.29406952428126515</v>
      </c>
      <c r="H720">
        <v>33215721</v>
      </c>
      <c r="I720" s="12">
        <f t="shared" si="141"/>
        <v>0.21063534944793161</v>
      </c>
      <c r="J720" s="12">
        <f t="shared" si="131"/>
        <v>0.21777781069391811</v>
      </c>
      <c r="K720" s="1">
        <v>30103196</v>
      </c>
      <c r="L720">
        <v>1272183</v>
      </c>
      <c r="M720" s="12">
        <f t="shared" si="132"/>
        <v>4.226072872793972E-2</v>
      </c>
      <c r="N720">
        <v>199571</v>
      </c>
      <c r="O720">
        <v>1072612</v>
      </c>
      <c r="P720" s="12">
        <f t="shared" si="136"/>
        <v>3.5631166870122362E-2</v>
      </c>
      <c r="Q720" s="12">
        <f t="shared" si="137"/>
        <v>0.84312712872283313</v>
      </c>
      <c r="R720">
        <v>433499</v>
      </c>
      <c r="S720">
        <v>111278</v>
      </c>
      <c r="T720">
        <v>13714</v>
      </c>
      <c r="U720" s="30">
        <v>13713.593000000001</v>
      </c>
      <c r="V720">
        <f t="shared" si="129"/>
        <v>13713593</v>
      </c>
      <c r="W720">
        <v>295218</v>
      </c>
      <c r="X720" s="16">
        <v>53048</v>
      </c>
      <c r="Z720" s="16">
        <v>53048</v>
      </c>
      <c r="AA720" s="1">
        <f t="shared" si="142"/>
        <v>54440</v>
      </c>
    </row>
    <row r="721" spans="1:27">
      <c r="B721" t="s">
        <v>259</v>
      </c>
      <c r="C721">
        <v>1994</v>
      </c>
      <c r="D721" s="1">
        <v>7406684</v>
      </c>
      <c r="E721" s="12">
        <f t="shared" si="134"/>
        <v>2.3921128581474878E-2</v>
      </c>
      <c r="F721" s="1">
        <v>7084441</v>
      </c>
      <c r="G721" s="11">
        <f t="shared" si="135"/>
        <v>1.2583033715172292E-2</v>
      </c>
      <c r="H721">
        <v>34804817</v>
      </c>
      <c r="I721" s="12">
        <f t="shared" si="141"/>
        <v>0.20354771582335859</v>
      </c>
      <c r="J721" s="12">
        <f t="shared" si="131"/>
        <v>0.212806290577537</v>
      </c>
      <c r="K721" s="1">
        <v>31463648</v>
      </c>
      <c r="L721">
        <v>1466504</v>
      </c>
      <c r="M721" s="12">
        <f t="shared" si="132"/>
        <v>4.6609471349285371E-2</v>
      </c>
      <c r="N721">
        <v>219897</v>
      </c>
      <c r="O721">
        <v>1246607</v>
      </c>
      <c r="P721" s="12">
        <f t="shared" si="136"/>
        <v>3.962054876789875E-2</v>
      </c>
      <c r="Q721" s="12">
        <f t="shared" si="137"/>
        <v>0.85005359685346915</v>
      </c>
      <c r="R721">
        <v>475490</v>
      </c>
      <c r="S721">
        <v>112130</v>
      </c>
      <c r="T721">
        <v>13962</v>
      </c>
      <c r="U721" s="30">
        <v>13961.798000000001</v>
      </c>
      <c r="V721">
        <f t="shared" si="129"/>
        <v>13961798</v>
      </c>
      <c r="W721">
        <v>312116</v>
      </c>
      <c r="X721" s="16">
        <v>57168</v>
      </c>
      <c r="Y721" s="2">
        <v>57168</v>
      </c>
      <c r="Z721" s="7">
        <f>(Y721+X721)/2</f>
        <v>57168</v>
      </c>
      <c r="AA721" s="7">
        <f>(Z721+Y721)/2</f>
        <v>57168</v>
      </c>
    </row>
    <row r="722" spans="1:27">
      <c r="B722" t="s">
        <v>259</v>
      </c>
      <c r="C722">
        <v>1995</v>
      </c>
      <c r="D722" s="1">
        <v>7972736</v>
      </c>
      <c r="E722" s="12">
        <f t="shared" si="134"/>
        <v>7.6424483615069844E-2</v>
      </c>
      <c r="F722" s="1">
        <v>7641728</v>
      </c>
      <c r="G722" s="11">
        <f t="shared" si="135"/>
        <v>7.8663510642547521E-2</v>
      </c>
      <c r="H722">
        <v>37359429</v>
      </c>
      <c r="I722" s="12">
        <f t="shared" si="141"/>
        <v>0.20454616691277588</v>
      </c>
      <c r="J722" s="12">
        <f t="shared" si="131"/>
        <v>0.21340625950145009</v>
      </c>
      <c r="K722" s="1">
        <v>34749505</v>
      </c>
      <c r="L722">
        <v>1880185</v>
      </c>
      <c r="M722" s="12">
        <f t="shared" si="132"/>
        <v>5.4106813895622399E-2</v>
      </c>
      <c r="N722">
        <v>280926</v>
      </c>
      <c r="O722">
        <v>1599259</v>
      </c>
      <c r="P722" s="12">
        <f t="shared" si="136"/>
        <v>4.6022497298882387E-2</v>
      </c>
      <c r="Q722" s="12">
        <f t="shared" si="137"/>
        <v>0.85058597957115922</v>
      </c>
      <c r="R722">
        <v>458022</v>
      </c>
      <c r="S722">
        <v>118444</v>
      </c>
      <c r="T722">
        <v>14185</v>
      </c>
      <c r="U722" s="30">
        <v>14185.403</v>
      </c>
      <c r="V722">
        <f t="shared" si="129"/>
        <v>14185403</v>
      </c>
      <c r="W722">
        <v>334574</v>
      </c>
      <c r="X722" s="17">
        <v>63879</v>
      </c>
      <c r="Y722">
        <v>63879</v>
      </c>
      <c r="Z722" s="7">
        <f t="shared" ref="Z722:AA725" si="143">(Y722+X722)/2</f>
        <v>63879</v>
      </c>
      <c r="AA722" s="7">
        <f t="shared" si="143"/>
        <v>63879</v>
      </c>
    </row>
    <row r="723" spans="1:27">
      <c r="B723" t="s">
        <v>259</v>
      </c>
      <c r="C723">
        <v>1996</v>
      </c>
      <c r="D723" s="1">
        <v>8493292</v>
      </c>
      <c r="E723" s="12">
        <f t="shared" si="134"/>
        <v>6.5292015187759886E-2</v>
      </c>
      <c r="F723" s="1">
        <v>8171025</v>
      </c>
      <c r="G723" s="11">
        <f t="shared" si="135"/>
        <v>6.9264046037754809E-2</v>
      </c>
      <c r="H723">
        <v>41708897</v>
      </c>
      <c r="I723" s="12">
        <f t="shared" si="141"/>
        <v>0.19590604373930098</v>
      </c>
      <c r="J723" s="12">
        <f t="shared" si="131"/>
        <v>0.20363262063727075</v>
      </c>
      <c r="K723" s="1">
        <v>36454217</v>
      </c>
      <c r="L723">
        <v>1942357</v>
      </c>
      <c r="M723" s="12">
        <f t="shared" si="132"/>
        <v>5.3282093536668199E-2</v>
      </c>
      <c r="N723">
        <v>295435</v>
      </c>
      <c r="O723">
        <v>1646922</v>
      </c>
      <c r="P723" s="12">
        <f t="shared" si="136"/>
        <v>4.5177818522339951E-2</v>
      </c>
      <c r="Q723" s="12">
        <f t="shared" si="137"/>
        <v>0.84789871274951001</v>
      </c>
      <c r="R723">
        <v>492953</v>
      </c>
      <c r="S723">
        <v>128631</v>
      </c>
      <c r="T723">
        <v>14427</v>
      </c>
      <c r="U723" s="30">
        <v>14426.911</v>
      </c>
      <c r="V723">
        <f t="shared" si="129"/>
        <v>14426911</v>
      </c>
      <c r="W723">
        <v>357219</v>
      </c>
      <c r="X723" s="17">
        <v>63763</v>
      </c>
      <c r="Y723">
        <v>63763</v>
      </c>
      <c r="Z723" s="7">
        <f t="shared" si="143"/>
        <v>63763</v>
      </c>
      <c r="AA723" s="7">
        <f t="shared" si="143"/>
        <v>63763</v>
      </c>
    </row>
    <row r="724" spans="1:27">
      <c r="B724" t="s">
        <v>259</v>
      </c>
      <c r="C724">
        <v>1997</v>
      </c>
      <c r="D724" s="1">
        <v>8297195</v>
      </c>
      <c r="E724" s="12">
        <f t="shared" si="134"/>
        <v>-2.3088456160461693E-2</v>
      </c>
      <c r="F724" s="1">
        <v>7947478</v>
      </c>
      <c r="G724" s="11">
        <f t="shared" si="135"/>
        <v>-2.735850153438522E-2</v>
      </c>
      <c r="H724">
        <v>41337536</v>
      </c>
      <c r="I724" s="12">
        <f t="shared" si="141"/>
        <v>0.19225814523632953</v>
      </c>
      <c r="J724" s="12">
        <f t="shared" si="131"/>
        <v>0.20071818020309676</v>
      </c>
      <c r="K724" s="1">
        <v>37463858</v>
      </c>
      <c r="L724">
        <v>2168904</v>
      </c>
      <c r="M724" s="12">
        <f t="shared" si="132"/>
        <v>5.7893236729650216E-2</v>
      </c>
      <c r="N724">
        <v>319706</v>
      </c>
      <c r="O724">
        <v>1849198</v>
      </c>
      <c r="P724" s="12">
        <f t="shared" si="136"/>
        <v>4.9359518712675028E-2</v>
      </c>
      <c r="Q724" s="12">
        <f t="shared" si="137"/>
        <v>0.85259559667002316</v>
      </c>
      <c r="R724">
        <v>522462</v>
      </c>
      <c r="S724">
        <v>127744</v>
      </c>
      <c r="T724">
        <v>14683</v>
      </c>
      <c r="U724" s="30">
        <v>14683.35</v>
      </c>
      <c r="V724">
        <f t="shared" si="129"/>
        <v>14683350</v>
      </c>
      <c r="W724">
        <v>378429</v>
      </c>
      <c r="X724" s="16">
        <v>64626</v>
      </c>
      <c r="Y724">
        <v>64626</v>
      </c>
      <c r="Z724" s="7">
        <f t="shared" si="143"/>
        <v>64626</v>
      </c>
      <c r="AA724" s="7">
        <f t="shared" si="143"/>
        <v>64626</v>
      </c>
    </row>
    <row r="725" spans="1:27">
      <c r="B725" t="s">
        <v>75</v>
      </c>
      <c r="C725">
        <v>1998</v>
      </c>
      <c r="D725" s="1">
        <v>8301851</v>
      </c>
      <c r="E725" s="12">
        <f t="shared" si="134"/>
        <v>5.6115349826055673E-4</v>
      </c>
      <c r="F725" s="1">
        <v>7922246</v>
      </c>
      <c r="G725" s="11">
        <f t="shared" si="135"/>
        <v>-3.1748436422220985E-3</v>
      </c>
      <c r="H725">
        <v>51743930</v>
      </c>
      <c r="I725" s="12">
        <f t="shared" si="141"/>
        <v>0.15310483761090432</v>
      </c>
      <c r="J725" s="12">
        <f t="shared" si="131"/>
        <v>0.16044106042969677</v>
      </c>
      <c r="K725" s="1">
        <v>39214010</v>
      </c>
      <c r="L725">
        <v>2269579</v>
      </c>
      <c r="M725" s="12">
        <f t="shared" si="132"/>
        <v>5.7876738441184669E-2</v>
      </c>
      <c r="N725">
        <v>337665</v>
      </c>
      <c r="O725">
        <v>1931914</v>
      </c>
      <c r="P725" s="12">
        <f t="shared" si="136"/>
        <v>4.9265912871445688E-2</v>
      </c>
      <c r="Q725" s="12">
        <f t="shared" si="137"/>
        <v>0.85122130580164868</v>
      </c>
      <c r="R725">
        <v>571917</v>
      </c>
      <c r="S725">
        <v>122584</v>
      </c>
      <c r="T725">
        <v>14908</v>
      </c>
      <c r="U725" s="30">
        <v>14908.23</v>
      </c>
      <c r="V725">
        <f t="shared" si="129"/>
        <v>14908230</v>
      </c>
      <c r="W725">
        <v>409670</v>
      </c>
      <c r="X725" s="16">
        <v>67224</v>
      </c>
      <c r="Y725">
        <v>67224</v>
      </c>
      <c r="Z725" s="7">
        <f t="shared" si="143"/>
        <v>67224</v>
      </c>
      <c r="AA725" s="7">
        <f t="shared" si="143"/>
        <v>67224</v>
      </c>
    </row>
    <row r="726" spans="1:27">
      <c r="B726" t="s">
        <v>98</v>
      </c>
      <c r="C726">
        <v>1999</v>
      </c>
      <c r="D726" s="1">
        <v>9090699</v>
      </c>
      <c r="E726" s="12">
        <f t="shared" si="134"/>
        <v>9.5020736941677217E-2</v>
      </c>
      <c r="F726" s="1">
        <v>8722880</v>
      </c>
      <c r="G726" s="11">
        <f t="shared" si="135"/>
        <v>0.10106149190519961</v>
      </c>
      <c r="H726" s="2">
        <v>49208745</v>
      </c>
      <c r="I726" s="12">
        <f t="shared" si="141"/>
        <v>0.1772628015609827</v>
      </c>
      <c r="J726" s="12">
        <f t="shared" si="131"/>
        <v>0.18473746891939635</v>
      </c>
      <c r="K726" s="1">
        <v>42458875</v>
      </c>
      <c r="L726">
        <v>2450313</v>
      </c>
      <c r="M726" s="12">
        <f t="shared" si="132"/>
        <v>5.7710266699247212E-2</v>
      </c>
      <c r="N726">
        <v>342867</v>
      </c>
      <c r="O726">
        <v>2107446</v>
      </c>
      <c r="P726" s="12">
        <f t="shared" si="136"/>
        <v>4.963499386170736E-2</v>
      </c>
      <c r="Q726" s="12">
        <f t="shared" si="137"/>
        <v>0.86007216220948102</v>
      </c>
      <c r="R726">
        <v>633894</v>
      </c>
      <c r="S726">
        <v>134484</v>
      </c>
      <c r="T726">
        <v>15111</v>
      </c>
      <c r="U726" s="30">
        <v>15111.244000000001</v>
      </c>
      <c r="V726">
        <f t="shared" si="129"/>
        <v>15111244</v>
      </c>
      <c r="W726">
        <v>430694</v>
      </c>
      <c r="X726" s="16">
        <v>69596</v>
      </c>
      <c r="Z726" s="16">
        <v>69596</v>
      </c>
      <c r="AA726" s="16">
        <v>69596</v>
      </c>
    </row>
    <row r="727" spans="1:27">
      <c r="B727" t="s">
        <v>208</v>
      </c>
      <c r="C727">
        <v>2000</v>
      </c>
      <c r="D727" s="1">
        <v>10271245</v>
      </c>
      <c r="E727" s="12">
        <f t="shared" si="134"/>
        <v>0.12986306113534285</v>
      </c>
      <c r="F727" s="1">
        <v>9905209</v>
      </c>
      <c r="G727" s="11">
        <f t="shared" si="135"/>
        <v>0.13554342143879086</v>
      </c>
      <c r="H727">
        <v>51621214</v>
      </c>
      <c r="I727" s="12">
        <f t="shared" si="141"/>
        <v>0.19188252721061538</v>
      </c>
      <c r="J727" s="12">
        <f t="shared" si="131"/>
        <v>0.1989733329402133</v>
      </c>
      <c r="K727" s="1">
        <v>45207930</v>
      </c>
      <c r="L727">
        <v>2588540</v>
      </c>
      <c r="M727" s="12">
        <f t="shared" si="132"/>
        <v>5.7258538490924049E-2</v>
      </c>
      <c r="N727">
        <v>369837</v>
      </c>
      <c r="O727">
        <v>2218703</v>
      </c>
      <c r="P727" s="12">
        <f t="shared" si="136"/>
        <v>4.9077739237341766E-2</v>
      </c>
      <c r="Q727" s="12">
        <f t="shared" si="137"/>
        <v>0.85712525207259693</v>
      </c>
      <c r="R727">
        <v>701519</v>
      </c>
      <c r="S727">
        <v>137234</v>
      </c>
      <c r="T727">
        <v>15982</v>
      </c>
      <c r="U727" s="30">
        <v>16047.514999999999</v>
      </c>
      <c r="V727">
        <f t="shared" si="129"/>
        <v>16047515</v>
      </c>
      <c r="W727">
        <v>466644</v>
      </c>
      <c r="X727" s="16">
        <v>71319</v>
      </c>
      <c r="Z727" s="16">
        <v>71319</v>
      </c>
      <c r="AA727" s="16">
        <v>71319</v>
      </c>
    </row>
    <row r="728" spans="1:27">
      <c r="B728" t="s">
        <v>98</v>
      </c>
      <c r="C728">
        <v>2001</v>
      </c>
      <c r="D728" s="1">
        <v>11838853</v>
      </c>
      <c r="E728" s="12">
        <f t="shared" si="134"/>
        <v>0.15262103084874326</v>
      </c>
      <c r="F728" s="1">
        <v>11736986</v>
      </c>
      <c r="G728" s="11">
        <f t="shared" si="135"/>
        <v>0.18493067637442076</v>
      </c>
      <c r="H728">
        <v>46370565</v>
      </c>
      <c r="I728" s="12">
        <f t="shared" si="141"/>
        <v>0.25311285294884805</v>
      </c>
      <c r="J728" s="12">
        <f t="shared" si="131"/>
        <v>0.25530965602856037</v>
      </c>
      <c r="K728" s="1">
        <v>50264767</v>
      </c>
      <c r="L728">
        <v>2646832</v>
      </c>
      <c r="M728" s="12">
        <f t="shared" si="132"/>
        <v>5.2657799050376576E-2</v>
      </c>
      <c r="N728">
        <v>398715</v>
      </c>
      <c r="O728">
        <v>2248117</v>
      </c>
      <c r="P728" s="12">
        <f t="shared" si="136"/>
        <v>4.4725503253601077E-2</v>
      </c>
      <c r="Q728" s="12">
        <f t="shared" si="137"/>
        <v>0.84936142528124192</v>
      </c>
      <c r="R728">
        <v>751929</v>
      </c>
      <c r="S728">
        <v>138446</v>
      </c>
      <c r="T728">
        <v>16354</v>
      </c>
      <c r="U728" s="30">
        <v>16356.966</v>
      </c>
      <c r="V728">
        <f t="shared" si="129"/>
        <v>16356966</v>
      </c>
      <c r="W728">
        <v>487504</v>
      </c>
      <c r="X728" s="16">
        <v>72404</v>
      </c>
      <c r="Z728" s="16">
        <v>72404</v>
      </c>
      <c r="AA728" s="16">
        <v>72404</v>
      </c>
    </row>
    <row r="729" spans="1:27">
      <c r="B729" t="s">
        <v>314</v>
      </c>
      <c r="C729">
        <v>2002</v>
      </c>
      <c r="D729" s="1">
        <v>13140984</v>
      </c>
      <c r="E729" s="12">
        <f t="shared" si="134"/>
        <v>0.10998793548665567</v>
      </c>
      <c r="F729" s="1">
        <v>12785500</v>
      </c>
      <c r="G729" s="11">
        <f t="shared" si="135"/>
        <v>8.9334178297562933E-2</v>
      </c>
      <c r="H729">
        <v>48489136</v>
      </c>
      <c r="I729" s="12">
        <f t="shared" si="141"/>
        <v>0.26367762048802024</v>
      </c>
      <c r="J729" s="12">
        <f t="shared" si="131"/>
        <v>0.2710088296891906</v>
      </c>
      <c r="K729" s="1">
        <v>51838351</v>
      </c>
      <c r="L729">
        <v>2624896</v>
      </c>
      <c r="M729" s="12">
        <f t="shared" si="132"/>
        <v>5.0636178608382043E-2</v>
      </c>
      <c r="N729">
        <v>425266</v>
      </c>
      <c r="O729">
        <v>2199630</v>
      </c>
      <c r="P729" s="12">
        <f t="shared" si="136"/>
        <v>4.2432484011692424E-2</v>
      </c>
      <c r="Q729" s="12">
        <f t="shared" si="137"/>
        <v>0.83798748598039696</v>
      </c>
      <c r="R729">
        <v>797940</v>
      </c>
      <c r="S729">
        <v>145393</v>
      </c>
      <c r="T729">
        <v>16680</v>
      </c>
      <c r="U729" s="30">
        <v>16689.37</v>
      </c>
      <c r="V729">
        <f t="shared" si="129"/>
        <v>16689369.999999998</v>
      </c>
      <c r="W729">
        <v>508402</v>
      </c>
      <c r="X729" s="16">
        <v>75210</v>
      </c>
      <c r="Z729" s="16">
        <v>75210</v>
      </c>
      <c r="AA729" s="16">
        <v>75210</v>
      </c>
    </row>
    <row r="730" spans="1:27">
      <c r="B730" t="s">
        <v>259</v>
      </c>
      <c r="C730">
        <v>2003</v>
      </c>
      <c r="D730" s="1">
        <v>12850982</v>
      </c>
      <c r="E730" s="12">
        <f t="shared" si="134"/>
        <v>-2.2068514808327899E-2</v>
      </c>
      <c r="F730" s="1">
        <v>12746716</v>
      </c>
      <c r="G730" s="11">
        <f t="shared" si="135"/>
        <v>-3.0334363145751047E-3</v>
      </c>
      <c r="H730">
        <v>55212605</v>
      </c>
      <c r="I730" s="12">
        <f t="shared" si="141"/>
        <v>0.2308660495189459</v>
      </c>
      <c r="J730" s="12">
        <f t="shared" si="131"/>
        <v>0.23275449510125451</v>
      </c>
      <c r="K730" s="1">
        <v>56317331</v>
      </c>
      <c r="L730">
        <v>2557043</v>
      </c>
      <c r="M730" s="12">
        <f t="shared" si="132"/>
        <v>4.540419360427432E-2</v>
      </c>
      <c r="N730">
        <v>415772</v>
      </c>
      <c r="O730">
        <v>2141271</v>
      </c>
      <c r="P730" s="12">
        <f t="shared" si="136"/>
        <v>3.8021528399490384E-2</v>
      </c>
      <c r="Q730" s="12">
        <f t="shared" si="137"/>
        <v>0.83740124823868822</v>
      </c>
      <c r="R730">
        <v>792358</v>
      </c>
      <c r="S730">
        <v>150853</v>
      </c>
      <c r="T730">
        <v>16981</v>
      </c>
      <c r="U730" s="30">
        <v>17004.084999999999</v>
      </c>
      <c r="V730">
        <f t="shared" si="129"/>
        <v>17004085</v>
      </c>
      <c r="W730">
        <v>531216</v>
      </c>
      <c r="X730" s="16">
        <v>82012</v>
      </c>
      <c r="Z730" s="16">
        <v>82012</v>
      </c>
      <c r="AA730" s="16">
        <v>82012</v>
      </c>
    </row>
    <row r="731" spans="1:27">
      <c r="B731" t="s">
        <v>259</v>
      </c>
      <c r="C731">
        <v>2004</v>
      </c>
      <c r="D731" s="1">
        <v>17427448</v>
      </c>
      <c r="E731" s="12">
        <f t="shared" si="134"/>
        <v>0.35611799938712857</v>
      </c>
      <c r="F731" s="1">
        <v>17255953</v>
      </c>
      <c r="G731" s="11">
        <f t="shared" si="135"/>
        <v>0.35375676370290199</v>
      </c>
      <c r="H731">
        <v>74691770</v>
      </c>
      <c r="I731" s="12">
        <f t="shared" si="141"/>
        <v>0.23102884025910753</v>
      </c>
      <c r="J731" s="12">
        <f t="shared" si="131"/>
        <v>0.23332487635518612</v>
      </c>
      <c r="K731" s="1">
        <v>58410670</v>
      </c>
      <c r="L731">
        <v>2588283</v>
      </c>
      <c r="M731" s="12">
        <f t="shared" si="132"/>
        <v>4.4311818371540676E-2</v>
      </c>
      <c r="N731">
        <v>403244</v>
      </c>
      <c r="O731">
        <v>2185039</v>
      </c>
      <c r="P731" s="12">
        <f t="shared" si="136"/>
        <v>3.740821668369837E-2</v>
      </c>
      <c r="Q731" s="12">
        <f t="shared" si="137"/>
        <v>0.84420405342074267</v>
      </c>
      <c r="R731">
        <v>867003</v>
      </c>
      <c r="S731">
        <v>153348</v>
      </c>
      <c r="T731">
        <v>17375</v>
      </c>
      <c r="U731" s="30">
        <v>17415.317999999999</v>
      </c>
      <c r="V731">
        <f t="shared" si="129"/>
        <v>17415318</v>
      </c>
      <c r="W731">
        <v>582767</v>
      </c>
      <c r="X731" s="16">
        <v>85533</v>
      </c>
      <c r="Z731" s="16">
        <v>85533</v>
      </c>
      <c r="AA731" s="16">
        <v>85533</v>
      </c>
    </row>
    <row r="732" spans="1:27">
      <c r="B732" t="s">
        <v>259</v>
      </c>
      <c r="C732">
        <v>2005</v>
      </c>
      <c r="D732" s="1">
        <v>19399725</v>
      </c>
      <c r="E732" s="12">
        <f t="shared" si="134"/>
        <v>0.11317072930012473</v>
      </c>
      <c r="F732" s="1">
        <v>19231677</v>
      </c>
      <c r="G732" s="11">
        <f t="shared" si="135"/>
        <v>0.11449521217402481</v>
      </c>
      <c r="H732">
        <v>77356361</v>
      </c>
      <c r="I732" s="12">
        <f t="shared" si="141"/>
        <v>0.24861144903132143</v>
      </c>
      <c r="J732" s="12">
        <f t="shared" si="131"/>
        <v>0.25078383663885118</v>
      </c>
      <c r="K732" s="1">
        <v>71154650</v>
      </c>
      <c r="L732">
        <v>2786533</v>
      </c>
      <c r="M732" s="12">
        <f t="shared" si="132"/>
        <v>3.9161642984681957E-2</v>
      </c>
      <c r="N732">
        <v>479317</v>
      </c>
      <c r="O732">
        <v>2307216</v>
      </c>
      <c r="P732" s="12">
        <f t="shared" si="136"/>
        <v>3.2425372059310252E-2</v>
      </c>
      <c r="Q732" s="12">
        <f t="shared" si="137"/>
        <v>0.82798804105316537</v>
      </c>
      <c r="R732">
        <v>1047819</v>
      </c>
      <c r="S732">
        <v>161640</v>
      </c>
      <c r="T732">
        <v>17736</v>
      </c>
      <c r="U732" s="30">
        <v>17842.038</v>
      </c>
      <c r="V732">
        <f t="shared" si="129"/>
        <v>17842038</v>
      </c>
      <c r="W732">
        <v>617179</v>
      </c>
      <c r="X732" s="16">
        <v>89768</v>
      </c>
      <c r="Z732" s="16">
        <v>89768</v>
      </c>
      <c r="AA732" s="16">
        <v>89768</v>
      </c>
    </row>
    <row r="733" spans="1:27">
      <c r="B733" t="s">
        <v>259</v>
      </c>
      <c r="C733">
        <v>2006</v>
      </c>
      <c r="D733" s="1">
        <v>20003686</v>
      </c>
      <c r="E733" s="12">
        <f t="shared" si="134"/>
        <v>3.1132451619803887E-2</v>
      </c>
      <c r="F733" s="1">
        <v>19709285</v>
      </c>
      <c r="G733" s="11">
        <f t="shared" si="135"/>
        <v>2.4834443714918882E-2</v>
      </c>
      <c r="H733">
        <v>86669544</v>
      </c>
      <c r="I733" s="12">
        <f t="shared" si="141"/>
        <v>0.22740727700148047</v>
      </c>
      <c r="J733" s="12">
        <f t="shared" si="131"/>
        <v>0.23080409884237998</v>
      </c>
      <c r="K733" s="1">
        <v>76395569</v>
      </c>
      <c r="L733">
        <v>2911628</v>
      </c>
      <c r="M733" s="12">
        <f t="shared" si="132"/>
        <v>3.811252456277929E-2</v>
      </c>
      <c r="N733">
        <v>470775</v>
      </c>
      <c r="O733">
        <v>2440853</v>
      </c>
      <c r="P733" s="12">
        <f t="shared" si="136"/>
        <v>3.1950190723757814E-2</v>
      </c>
      <c r="Q733" s="12">
        <f t="shared" si="137"/>
        <v>0.83831210580472504</v>
      </c>
      <c r="R733">
        <v>1187854</v>
      </c>
      <c r="S733">
        <v>156666</v>
      </c>
      <c r="T733">
        <v>18089</v>
      </c>
      <c r="U733" s="30">
        <v>18166.990000000002</v>
      </c>
      <c r="V733">
        <f t="shared" ref="V733:V743" si="144">(U733*1000)</f>
        <v>18166990</v>
      </c>
      <c r="W733">
        <v>690273</v>
      </c>
      <c r="X733" s="16">
        <v>92969</v>
      </c>
      <c r="Z733" s="16">
        <v>92969</v>
      </c>
      <c r="AA733" s="16">
        <v>92969</v>
      </c>
    </row>
    <row r="734" spans="1:27">
      <c r="B734" t="s">
        <v>136</v>
      </c>
      <c r="C734">
        <v>2007</v>
      </c>
      <c r="D734" s="1">
        <v>19189669</v>
      </c>
      <c r="E734" s="12">
        <f t="shared" si="134"/>
        <v>-4.0693350215555271E-2</v>
      </c>
      <c r="F734" s="1">
        <v>18925330</v>
      </c>
      <c r="G734" s="11">
        <f t="shared" si="135"/>
        <v>-3.9775922870870249E-2</v>
      </c>
      <c r="H734">
        <v>98081462</v>
      </c>
      <c r="I734" s="12">
        <f t="shared" si="141"/>
        <v>0.19295521920340053</v>
      </c>
      <c r="J734" s="12">
        <f t="shared" si="131"/>
        <v>0.19565031565292124</v>
      </c>
      <c r="K734" s="1">
        <v>73017848</v>
      </c>
      <c r="L734">
        <v>3004707</v>
      </c>
      <c r="M734" s="12">
        <f t="shared" si="132"/>
        <v>4.1150308894340466E-2</v>
      </c>
      <c r="N734">
        <v>462320</v>
      </c>
      <c r="O734">
        <v>2542387</v>
      </c>
      <c r="P734" s="12">
        <f t="shared" si="136"/>
        <v>3.4818706242890095E-2</v>
      </c>
      <c r="Q734" s="12">
        <f t="shared" si="137"/>
        <v>0.84613474791385646</v>
      </c>
      <c r="R734">
        <v>1279273</v>
      </c>
      <c r="S734">
        <v>164187</v>
      </c>
      <c r="T734">
        <v>18278</v>
      </c>
      <c r="U734" s="30">
        <v>18367.842000000001</v>
      </c>
      <c r="V734">
        <f t="shared" si="144"/>
        <v>18367842</v>
      </c>
      <c r="W734">
        <v>713490</v>
      </c>
      <c r="X734" s="16">
        <v>98219</v>
      </c>
      <c r="Z734" s="16">
        <v>98219</v>
      </c>
      <c r="AA734" s="16">
        <v>98219</v>
      </c>
    </row>
    <row r="735" spans="1:27">
      <c r="B735" t="s">
        <v>17</v>
      </c>
      <c r="C735">
        <v>2008</v>
      </c>
      <c r="D735" s="1">
        <v>19876444</v>
      </c>
      <c r="E735" s="12">
        <f t="shared" si="134"/>
        <v>3.5788788227665624E-2</v>
      </c>
      <c r="F735" s="1">
        <v>19387198</v>
      </c>
      <c r="G735" s="11">
        <f t="shared" si="135"/>
        <v>2.4404752783703111E-2</v>
      </c>
      <c r="H735">
        <v>68621353</v>
      </c>
      <c r="I735" s="12">
        <f t="shared" si="141"/>
        <v>0.28252427491483589</v>
      </c>
      <c r="J735" s="12">
        <f t="shared" si="131"/>
        <v>0.2896539215716134</v>
      </c>
      <c r="K735" s="1">
        <v>77195462</v>
      </c>
      <c r="L735">
        <v>3223799</v>
      </c>
      <c r="M735" s="12">
        <f t="shared" si="132"/>
        <v>4.1761509245193715E-2</v>
      </c>
      <c r="N735">
        <v>453620</v>
      </c>
      <c r="O735">
        <v>2770179</v>
      </c>
      <c r="P735" s="12">
        <f t="shared" si="136"/>
        <v>3.5885257089335119E-2</v>
      </c>
      <c r="Q735" s="12">
        <f t="shared" si="137"/>
        <v>0.85929023490608436</v>
      </c>
      <c r="R735">
        <v>1323394</v>
      </c>
      <c r="S735">
        <v>174930</v>
      </c>
      <c r="T735">
        <v>18424</v>
      </c>
      <c r="U735" s="30">
        <v>18527.305</v>
      </c>
      <c r="V735">
        <f t="shared" si="144"/>
        <v>18527305</v>
      </c>
      <c r="W735">
        <v>719708</v>
      </c>
      <c r="X735" s="16">
        <v>102388</v>
      </c>
      <c r="Z735" s="16">
        <v>102388</v>
      </c>
      <c r="AA735" s="16">
        <v>102388</v>
      </c>
    </row>
    <row r="736" spans="1:27">
      <c r="A736">
        <v>9</v>
      </c>
      <c r="B736" t="s">
        <v>160</v>
      </c>
      <c r="C736">
        <v>2009</v>
      </c>
      <c r="D736" s="10">
        <v>21083791</v>
      </c>
      <c r="E736" s="12">
        <f t="shared" si="134"/>
        <v>6.0742605669303826E-2</v>
      </c>
      <c r="F736" s="4"/>
      <c r="G736" s="4"/>
      <c r="H736" s="10">
        <v>45718315</v>
      </c>
      <c r="I736" s="3"/>
      <c r="J736" s="12">
        <f t="shared" si="131"/>
        <v>0.46116728055266254</v>
      </c>
      <c r="K736" s="10">
        <v>75653366</v>
      </c>
      <c r="L736" s="3"/>
      <c r="M736" s="3"/>
      <c r="N736" s="10">
        <v>424007</v>
      </c>
      <c r="O736" s="10">
        <v>2670803</v>
      </c>
      <c r="P736" s="12">
        <f t="shared" si="136"/>
        <v>3.5303161527538644E-2</v>
      </c>
      <c r="Q736" s="3"/>
      <c r="R736" s="3"/>
      <c r="U736" s="30">
        <v>18652.644</v>
      </c>
      <c r="V736">
        <f t="shared" si="144"/>
        <v>18652644</v>
      </c>
      <c r="X736" s="16">
        <v>103915</v>
      </c>
      <c r="Z736" s="16">
        <v>103915</v>
      </c>
      <c r="AA736" s="16">
        <v>103915</v>
      </c>
    </row>
    <row r="737" spans="2:27">
      <c r="B737" t="s">
        <v>160</v>
      </c>
      <c r="C737">
        <v>2010</v>
      </c>
      <c r="D737" s="10">
        <v>25447682</v>
      </c>
      <c r="E737" s="12">
        <f t="shared" si="134"/>
        <v>0.20697847934463021</v>
      </c>
      <c r="F737" s="4"/>
      <c r="G737" s="4"/>
      <c r="H737" s="10">
        <v>90757028</v>
      </c>
      <c r="I737" s="3"/>
      <c r="J737" s="12">
        <f t="shared" si="131"/>
        <v>0.28039351398769913</v>
      </c>
      <c r="K737" s="10">
        <v>81831697</v>
      </c>
      <c r="L737" s="3"/>
      <c r="M737" s="3"/>
      <c r="N737" s="10">
        <v>441041</v>
      </c>
      <c r="O737" s="10">
        <v>2504397</v>
      </c>
      <c r="P737" s="12">
        <f t="shared" si="136"/>
        <v>3.060424128806714E-2</v>
      </c>
      <c r="Q737" s="3"/>
      <c r="R737" s="3"/>
      <c r="U737" s="30">
        <v>18846.460999999999</v>
      </c>
      <c r="V737">
        <f t="shared" si="144"/>
        <v>18846461</v>
      </c>
      <c r="X737" s="16">
        <v>104306</v>
      </c>
      <c r="Z737" s="16">
        <v>104306</v>
      </c>
      <c r="AA737" s="16">
        <v>104306</v>
      </c>
    </row>
    <row r="738" spans="2:27">
      <c r="B738" t="s">
        <v>160</v>
      </c>
      <c r="C738">
        <v>2011</v>
      </c>
      <c r="D738" s="10">
        <v>27804346</v>
      </c>
      <c r="E738" s="12">
        <f t="shared" si="134"/>
        <v>9.2608199049327947E-2</v>
      </c>
      <c r="F738" s="4"/>
      <c r="G738" s="4"/>
      <c r="H738" s="10">
        <v>105241845</v>
      </c>
      <c r="I738" s="3"/>
      <c r="J738" s="12">
        <f t="shared" ref="J738:J743" si="145">D738/H738</f>
        <v>0.26419477917742701</v>
      </c>
      <c r="K738" s="21">
        <v>84633065</v>
      </c>
      <c r="L738" s="4"/>
      <c r="M738" s="4"/>
      <c r="N738" s="10">
        <v>439294</v>
      </c>
      <c r="O738" s="10">
        <v>2465017</v>
      </c>
      <c r="P738" s="12">
        <f t="shared" si="136"/>
        <v>2.9125933227161276E-2</v>
      </c>
      <c r="Q738" s="3"/>
      <c r="R738" s="3"/>
      <c r="U738" s="30">
        <v>19097.368999999999</v>
      </c>
      <c r="V738">
        <f t="shared" si="144"/>
        <v>19097369</v>
      </c>
      <c r="X738" s="16">
        <v>103055</v>
      </c>
      <c r="Z738" s="16">
        <v>103055</v>
      </c>
      <c r="AA738" s="16">
        <v>103055</v>
      </c>
    </row>
    <row r="739" spans="2:27">
      <c r="B739" t="s">
        <v>160</v>
      </c>
      <c r="C739">
        <v>2012</v>
      </c>
      <c r="D739" s="21"/>
      <c r="E739" s="12"/>
      <c r="F739" s="4"/>
      <c r="G739" s="4"/>
      <c r="H739" s="21"/>
      <c r="I739" s="4"/>
      <c r="J739" s="12"/>
      <c r="K739" s="21"/>
      <c r="L739" s="4"/>
      <c r="M739" s="4"/>
      <c r="N739" s="21"/>
      <c r="O739" s="21"/>
      <c r="P739" s="12"/>
      <c r="Q739" s="4"/>
      <c r="R739" s="4"/>
      <c r="U739" s="30">
        <v>19341.327000000001</v>
      </c>
      <c r="V739">
        <f t="shared" si="144"/>
        <v>19341327</v>
      </c>
      <c r="X739" s="16">
        <v>101930</v>
      </c>
      <c r="Z739" s="16">
        <v>101930</v>
      </c>
      <c r="AA739" s="16">
        <v>101930</v>
      </c>
    </row>
    <row r="740" spans="2:27">
      <c r="B740" t="s">
        <v>160</v>
      </c>
      <c r="C740">
        <v>2013</v>
      </c>
      <c r="D740" s="21">
        <v>23880229</v>
      </c>
      <c r="E740" s="12"/>
      <c r="F740" s="21">
        <v>23506254</v>
      </c>
      <c r="G740" s="4"/>
      <c r="H740" s="21">
        <v>95693798</v>
      </c>
      <c r="I740" s="4"/>
      <c r="J740" s="12">
        <f t="shared" si="145"/>
        <v>0.24954834586040781</v>
      </c>
      <c r="K740" s="21">
        <v>80436036</v>
      </c>
      <c r="L740" s="4"/>
      <c r="M740" s="4"/>
      <c r="N740" s="21">
        <v>514377</v>
      </c>
      <c r="O740" s="21">
        <v>2145818</v>
      </c>
      <c r="P740" s="12">
        <f t="shared" si="136"/>
        <v>2.6677321592526018E-2</v>
      </c>
      <c r="Q740" s="4"/>
      <c r="R740" s="4"/>
      <c r="U740" s="30">
        <v>19584.927</v>
      </c>
      <c r="V740">
        <f t="shared" si="144"/>
        <v>19584927</v>
      </c>
      <c r="X740" s="16">
        <v>103028</v>
      </c>
      <c r="Z740" s="16">
        <v>103028</v>
      </c>
      <c r="AA740" s="16">
        <v>103028</v>
      </c>
    </row>
    <row r="741" spans="2:27">
      <c r="B741" t="s">
        <v>160</v>
      </c>
      <c r="C741">
        <v>2014</v>
      </c>
      <c r="D741" s="21">
        <v>25801529</v>
      </c>
      <c r="E741" s="12">
        <f t="shared" ref="E741:E743" si="146">(D741-D740)/(D740)</f>
        <v>8.0455677372273104E-2</v>
      </c>
      <c r="F741" s="21">
        <v>25468800</v>
      </c>
      <c r="G741" s="4"/>
      <c r="H741" s="21">
        <v>104127723</v>
      </c>
      <c r="I741" s="4"/>
      <c r="J741" s="12">
        <f t="shared" si="145"/>
        <v>0.24778731596771783</v>
      </c>
      <c r="K741" s="21">
        <v>83274449</v>
      </c>
      <c r="L741" s="4"/>
      <c r="M741" s="4"/>
      <c r="N741" s="21">
        <v>512060</v>
      </c>
      <c r="O741" s="21">
        <v>2191117</v>
      </c>
      <c r="P741" s="12">
        <f t="shared" si="136"/>
        <v>2.6311996372380679E-2</v>
      </c>
      <c r="Q741" s="4"/>
      <c r="R741" s="4"/>
      <c r="U741" s="30">
        <v>19897.746999999999</v>
      </c>
      <c r="V741">
        <f t="shared" si="144"/>
        <v>19897747</v>
      </c>
      <c r="X741" s="16">
        <v>102870</v>
      </c>
      <c r="Z741" s="16">
        <v>102870</v>
      </c>
      <c r="AA741" s="16">
        <v>102870</v>
      </c>
    </row>
    <row r="742" spans="2:27">
      <c r="B742" t="s">
        <v>160</v>
      </c>
      <c r="C742">
        <v>2015</v>
      </c>
      <c r="D742" s="10">
        <v>26270941</v>
      </c>
      <c r="E742" s="12">
        <f t="shared" si="146"/>
        <v>1.8193185372851355E-2</v>
      </c>
      <c r="F742" s="3"/>
      <c r="G742" s="3"/>
      <c r="H742" s="10">
        <v>91563525</v>
      </c>
      <c r="I742" s="3"/>
      <c r="J742" s="12">
        <f t="shared" si="145"/>
        <v>0.28691491508217931</v>
      </c>
      <c r="K742" s="10">
        <v>87374452</v>
      </c>
      <c r="L742" s="3"/>
      <c r="M742" s="3"/>
      <c r="N742" s="10">
        <v>536250</v>
      </c>
      <c r="O742" s="10">
        <v>2269252</v>
      </c>
      <c r="P742" s="12">
        <f t="shared" si="136"/>
        <v>2.5971573475505175E-2</v>
      </c>
      <c r="Q742" s="3"/>
      <c r="R742" s="3"/>
      <c r="U742" s="30">
        <v>20268.566999999999</v>
      </c>
      <c r="V742">
        <f t="shared" si="144"/>
        <v>20268567</v>
      </c>
      <c r="X742" s="16">
        <v>101424</v>
      </c>
      <c r="Z742" s="16">
        <v>101424</v>
      </c>
      <c r="AA742" s="16">
        <v>101424</v>
      </c>
    </row>
    <row r="743" spans="2:27">
      <c r="B743" t="s">
        <v>259</v>
      </c>
      <c r="C743">
        <v>2016</v>
      </c>
      <c r="D743" s="1">
        <v>27390107</v>
      </c>
      <c r="E743" s="12">
        <f t="shared" si="146"/>
        <v>4.260091026050418E-2</v>
      </c>
      <c r="F743" s="3"/>
      <c r="G743" s="3"/>
      <c r="H743" s="1">
        <v>85575636</v>
      </c>
      <c r="I743" s="3"/>
      <c r="J743" s="12">
        <f t="shared" si="145"/>
        <v>0.3200689855229355</v>
      </c>
      <c r="K743" s="1">
        <v>88220438</v>
      </c>
      <c r="L743" s="3"/>
      <c r="M743" s="3"/>
      <c r="N743" s="1">
        <v>566008</v>
      </c>
      <c r="O743" s="1">
        <v>2308698</v>
      </c>
      <c r="P743" s="12">
        <f t="shared" ref="P743" si="147">(O743/K743)</f>
        <v>2.6169650166552108E-2</v>
      </c>
      <c r="Q743" s="3"/>
      <c r="R743" s="3"/>
      <c r="U743" s="30">
        <v>20656.589</v>
      </c>
      <c r="V743">
        <f t="shared" si="144"/>
        <v>20656589</v>
      </c>
      <c r="X743" s="16">
        <v>99974</v>
      </c>
      <c r="Z743" s="16">
        <v>99974</v>
      </c>
      <c r="AA743" s="16">
        <v>99974</v>
      </c>
    </row>
    <row r="744" spans="2:27"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U744" s="30"/>
    </row>
    <row r="745" spans="2:27"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2:27">
      <c r="B746" t="s">
        <v>260</v>
      </c>
      <c r="C746">
        <v>1880</v>
      </c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2:27">
      <c r="B747" t="s">
        <v>260</v>
      </c>
      <c r="C747">
        <v>1890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X747" s="16">
        <v>1729</v>
      </c>
      <c r="Z747" s="16">
        <v>1729</v>
      </c>
      <c r="AA747" s="16">
        <v>1729</v>
      </c>
    </row>
    <row r="748" spans="2:27">
      <c r="B748" t="s">
        <v>260</v>
      </c>
      <c r="C748">
        <v>1904</v>
      </c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U748" s="30">
        <v>2387</v>
      </c>
      <c r="V748">
        <f>(U748*1000)</f>
        <v>2387000</v>
      </c>
      <c r="X748" s="16">
        <v>1915</v>
      </c>
      <c r="Z748" s="16">
        <v>1915</v>
      </c>
      <c r="AA748" s="16">
        <v>1915</v>
      </c>
    </row>
    <row r="749" spans="2:27">
      <c r="B749" t="s">
        <v>260</v>
      </c>
      <c r="C749">
        <v>1910</v>
      </c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U749" s="30">
        <v>2618</v>
      </c>
      <c r="V749">
        <f t="shared" ref="V749:V817" si="148">(U749*1000)</f>
        <v>2618000</v>
      </c>
      <c r="X749" s="16">
        <v>2638</v>
      </c>
      <c r="Z749" s="16">
        <v>2638</v>
      </c>
      <c r="AA749" s="16">
        <v>2638</v>
      </c>
    </row>
    <row r="750" spans="2:27">
      <c r="B750" t="s">
        <v>260</v>
      </c>
      <c r="C750">
        <v>1923</v>
      </c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U750" s="30">
        <v>2954</v>
      </c>
      <c r="V750">
        <f t="shared" si="148"/>
        <v>2954000</v>
      </c>
      <c r="X750" s="16">
        <v>3738</v>
      </c>
      <c r="Z750" s="16">
        <v>3738</v>
      </c>
      <c r="AA750" s="16">
        <v>3738</v>
      </c>
    </row>
    <row r="751" spans="2:27">
      <c r="B751" t="s">
        <v>260</v>
      </c>
      <c r="C751">
        <v>1930</v>
      </c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U751" s="30">
        <v>2910</v>
      </c>
      <c r="V751">
        <f t="shared" si="148"/>
        <v>2910000</v>
      </c>
      <c r="AA751" s="1">
        <f>AA750+227</f>
        <v>3965</v>
      </c>
    </row>
    <row r="752" spans="2:27">
      <c r="B752" t="s">
        <v>260</v>
      </c>
      <c r="C752">
        <v>1940</v>
      </c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U752" s="30">
        <v>3119</v>
      </c>
      <c r="V752">
        <f t="shared" si="148"/>
        <v>3119000</v>
      </c>
      <c r="AA752" s="1">
        <f t="shared" ref="AA752" si="149">AA751+227</f>
        <v>4192</v>
      </c>
    </row>
    <row r="753" spans="2:27">
      <c r="B753" t="s">
        <v>260</v>
      </c>
      <c r="C753">
        <v>1941</v>
      </c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U753" s="30">
        <v>3179</v>
      </c>
      <c r="V753">
        <f t="shared" si="148"/>
        <v>3179000</v>
      </c>
      <c r="AA753" s="1">
        <f>AA752+(AA754-AA752)/2</f>
        <v>4305.5</v>
      </c>
    </row>
    <row r="754" spans="2:27">
      <c r="B754" t="s">
        <v>260</v>
      </c>
      <c r="C754">
        <v>1942</v>
      </c>
      <c r="D754" s="1">
        <v>12774</v>
      </c>
      <c r="E754" s="1"/>
      <c r="F754" s="1">
        <v>12316</v>
      </c>
      <c r="G754" s="1"/>
      <c r="H754">
        <v>88491</v>
      </c>
      <c r="I754" s="12">
        <f t="shared" ref="I754:I789" si="150">(F754/H754)</f>
        <v>0.13917799550236748</v>
      </c>
      <c r="J754" s="12">
        <f>D754/H754</f>
        <v>0.14435366308438147</v>
      </c>
      <c r="K754" s="1">
        <v>68300</v>
      </c>
      <c r="L754">
        <v>1409</v>
      </c>
      <c r="M754" s="12">
        <f>(L754/K754)</f>
        <v>2.0629575402635433E-2</v>
      </c>
      <c r="N754" s="3"/>
      <c r="O754" s="3"/>
      <c r="P754" s="3"/>
      <c r="Q754" s="3"/>
      <c r="R754" s="3"/>
      <c r="T754">
        <v>3209</v>
      </c>
      <c r="U754" s="30">
        <v>3209</v>
      </c>
      <c r="V754">
        <f t="shared" si="148"/>
        <v>3209000</v>
      </c>
      <c r="W754">
        <v>1815</v>
      </c>
      <c r="AA754" s="1">
        <f>AA752+227</f>
        <v>4419</v>
      </c>
    </row>
    <row r="755" spans="2:27">
      <c r="B755" t="s">
        <v>260</v>
      </c>
      <c r="C755">
        <v>1943</v>
      </c>
      <c r="D755" s="1"/>
      <c r="E755" s="1"/>
      <c r="F755" s="1"/>
      <c r="G755" s="1"/>
      <c r="I755" s="12"/>
      <c r="J755" s="12"/>
      <c r="K755" s="1"/>
      <c r="M755" s="12"/>
      <c r="N755" s="3"/>
      <c r="O755" s="3"/>
      <c r="P755" s="3"/>
      <c r="Q755" s="3"/>
      <c r="R755" s="3"/>
      <c r="U755" s="30">
        <v>3245</v>
      </c>
      <c r="V755">
        <f t="shared" si="148"/>
        <v>3245000</v>
      </c>
      <c r="AA755" s="1">
        <f>AA754+(AA756-AA754)/2</f>
        <v>4532.5</v>
      </c>
    </row>
    <row r="756" spans="2:27">
      <c r="B756" t="s">
        <v>260</v>
      </c>
      <c r="C756">
        <v>1944</v>
      </c>
      <c r="D756" s="1">
        <v>20580</v>
      </c>
      <c r="E756" s="12">
        <f>(D756-D754)/(D754)</f>
        <v>0.61108501643964297</v>
      </c>
      <c r="F756" s="1">
        <v>19994</v>
      </c>
      <c r="G756" s="11">
        <f>(F756-F754)/(F754)</f>
        <v>0.62341669373173103</v>
      </c>
      <c r="H756">
        <v>101288</v>
      </c>
      <c r="I756" s="12">
        <f t="shared" si="150"/>
        <v>0.19739751994313245</v>
      </c>
      <c r="J756" s="12">
        <f t="shared" ref="J756:J822" si="151">D756/H756</f>
        <v>0.20318300292236</v>
      </c>
      <c r="K756" s="1">
        <v>71138</v>
      </c>
      <c r="L756">
        <v>2067</v>
      </c>
      <c r="M756" s="12">
        <f t="shared" ref="M756:M820" si="152">(L756/K756)</f>
        <v>2.9056200624138998E-2</v>
      </c>
      <c r="N756" s="3"/>
      <c r="O756" s="3"/>
      <c r="P756" s="3"/>
      <c r="Q756" s="3"/>
      <c r="R756" s="3"/>
      <c r="T756">
        <v>3176</v>
      </c>
      <c r="U756" s="30">
        <v>3176</v>
      </c>
      <c r="V756">
        <f t="shared" si="148"/>
        <v>3176000</v>
      </c>
      <c r="W756">
        <v>2617</v>
      </c>
      <c r="AA756" s="1">
        <f>AA754+227</f>
        <v>4646</v>
      </c>
    </row>
    <row r="757" spans="2:27">
      <c r="B757" t="s">
        <v>260</v>
      </c>
      <c r="C757">
        <v>1945</v>
      </c>
      <c r="D757" s="1"/>
      <c r="E757" s="12"/>
      <c r="F757" s="1"/>
      <c r="G757" s="11"/>
      <c r="I757" s="12"/>
      <c r="J757" s="12"/>
      <c r="K757" s="1"/>
      <c r="M757" s="12"/>
      <c r="N757" s="3"/>
      <c r="O757" s="3"/>
      <c r="P757" s="3"/>
      <c r="Q757" s="3"/>
      <c r="R757" s="3"/>
      <c r="U757" s="30">
        <v>3119</v>
      </c>
      <c r="V757">
        <f t="shared" si="148"/>
        <v>3119000</v>
      </c>
      <c r="AA757" s="1">
        <f>AA756+(AA758-AA756)/2</f>
        <v>4759.5</v>
      </c>
    </row>
    <row r="758" spans="2:27">
      <c r="B758" t="s">
        <v>260</v>
      </c>
      <c r="C758">
        <v>1946</v>
      </c>
      <c r="D758" s="1">
        <v>18576</v>
      </c>
      <c r="E758" s="12">
        <f>(D758-D756)/(D756)</f>
        <v>-9.7376093294460647E-2</v>
      </c>
      <c r="F758" s="1">
        <v>17788</v>
      </c>
      <c r="G758" s="11">
        <f>(F758-F756)/(F756)</f>
        <v>-0.110333099929979</v>
      </c>
      <c r="H758">
        <v>119837</v>
      </c>
      <c r="I758" s="12">
        <f t="shared" si="150"/>
        <v>0.14843495748391566</v>
      </c>
      <c r="J758" s="12">
        <f t="shared" si="151"/>
        <v>0.15501055600524044</v>
      </c>
      <c r="K758" s="1">
        <v>92774</v>
      </c>
      <c r="L758">
        <v>2042</v>
      </c>
      <c r="M758" s="12">
        <f t="shared" si="152"/>
        <v>2.2010477073317956E-2</v>
      </c>
      <c r="N758" s="3"/>
      <c r="O758" s="3"/>
      <c r="P758" s="3"/>
      <c r="Q758" s="3"/>
      <c r="R758" s="3"/>
      <c r="T758">
        <v>3242</v>
      </c>
      <c r="U758" s="30">
        <v>3242</v>
      </c>
      <c r="V758">
        <f t="shared" si="148"/>
        <v>3242000</v>
      </c>
      <c r="W758">
        <v>2730</v>
      </c>
      <c r="AA758" s="1">
        <f>AA756+227</f>
        <v>4873</v>
      </c>
    </row>
    <row r="759" spans="2:27">
      <c r="B759" t="s">
        <v>260</v>
      </c>
      <c r="C759">
        <v>1947</v>
      </c>
      <c r="D759" s="1"/>
      <c r="E759" s="12"/>
      <c r="F759" s="1"/>
      <c r="G759" s="11"/>
      <c r="I759" s="12"/>
      <c r="J759" s="12"/>
      <c r="K759" s="1"/>
      <c r="M759" s="12"/>
      <c r="N759" s="3"/>
      <c r="O759" s="3"/>
      <c r="P759" s="3"/>
      <c r="Q759" s="3"/>
      <c r="R759" s="3"/>
      <c r="U759" s="30">
        <v>3272</v>
      </c>
      <c r="V759">
        <f t="shared" si="148"/>
        <v>3272000</v>
      </c>
      <c r="AA759" s="1">
        <f>AA758+(AA760-AA758)/2</f>
        <v>4986.5</v>
      </c>
    </row>
    <row r="760" spans="2:27">
      <c r="B760" t="s">
        <v>260</v>
      </c>
      <c r="C760">
        <v>1948</v>
      </c>
      <c r="D760" s="1">
        <v>39898</v>
      </c>
      <c r="E760" s="12">
        <f>(D760-D758)/(D758)</f>
        <v>1.1478251507321275</v>
      </c>
      <c r="F760" s="1">
        <v>38543</v>
      </c>
      <c r="G760" s="11">
        <f>(F760-F758)/(F758)</f>
        <v>1.1667978412412863</v>
      </c>
      <c r="H760">
        <v>173931</v>
      </c>
      <c r="I760" s="12">
        <f t="shared" si="150"/>
        <v>0.22159936986506143</v>
      </c>
      <c r="J760" s="12">
        <f t="shared" si="151"/>
        <v>0.22938981550154947</v>
      </c>
      <c r="K760" s="1">
        <v>154754</v>
      </c>
      <c r="L760">
        <v>2914</v>
      </c>
      <c r="M760" s="12">
        <f t="shared" si="152"/>
        <v>1.8829884849503081E-2</v>
      </c>
      <c r="N760" s="3"/>
      <c r="O760" s="3"/>
      <c r="P760" s="3"/>
      <c r="Q760" s="3"/>
      <c r="R760" s="3"/>
      <c r="T760">
        <v>3259</v>
      </c>
      <c r="U760" s="30">
        <v>3259</v>
      </c>
      <c r="V760">
        <f t="shared" si="148"/>
        <v>3259000</v>
      </c>
      <c r="W760">
        <v>3191</v>
      </c>
      <c r="AA760" s="1">
        <f>AA758+227</f>
        <v>5100</v>
      </c>
    </row>
    <row r="761" spans="2:27">
      <c r="B761" t="s">
        <v>260</v>
      </c>
      <c r="C761">
        <v>1949</v>
      </c>
      <c r="D761" s="1"/>
      <c r="E761" s="12"/>
      <c r="F761" s="1"/>
      <c r="G761" s="11"/>
      <c r="I761" s="12"/>
      <c r="J761" s="12"/>
      <c r="K761" s="1"/>
      <c r="M761" s="12"/>
      <c r="N761" s="3"/>
      <c r="O761" s="3"/>
      <c r="P761" s="3"/>
      <c r="Q761" s="3"/>
      <c r="R761" s="3"/>
      <c r="U761" s="30">
        <v>3325</v>
      </c>
      <c r="V761">
        <f t="shared" si="148"/>
        <v>3325000</v>
      </c>
      <c r="AA761" s="1">
        <f>AA760+(AA762-AA760)/2</f>
        <v>5215.5</v>
      </c>
    </row>
    <row r="762" spans="2:27">
      <c r="B762" t="s">
        <v>260</v>
      </c>
      <c r="C762">
        <v>1950</v>
      </c>
      <c r="D762" s="1">
        <v>62127</v>
      </c>
      <c r="E762" s="12">
        <f>(D762-D760)/(D760)</f>
        <v>0.5571457215900546</v>
      </c>
      <c r="F762" s="1">
        <v>59989</v>
      </c>
      <c r="G762" s="11">
        <f>(F762-F760)/(F760)</f>
        <v>0.55641750771865195</v>
      </c>
      <c r="H762">
        <v>220528</v>
      </c>
      <c r="I762" s="12">
        <f t="shared" si="150"/>
        <v>0.27202441413335265</v>
      </c>
      <c r="J762" s="12">
        <f t="shared" si="151"/>
        <v>0.28171932815787565</v>
      </c>
      <c r="K762" s="1">
        <v>215360</v>
      </c>
      <c r="L762">
        <v>3627</v>
      </c>
      <c r="M762" s="12">
        <f t="shared" si="152"/>
        <v>1.6841567607726596E-2</v>
      </c>
      <c r="N762" s="3"/>
      <c r="O762" s="3"/>
      <c r="P762" s="3"/>
      <c r="Q762" s="3"/>
      <c r="R762" s="3"/>
      <c r="T762">
        <v>3458</v>
      </c>
      <c r="U762" s="30">
        <v>3458</v>
      </c>
      <c r="V762">
        <f t="shared" si="148"/>
        <v>3458000</v>
      </c>
      <c r="W762">
        <v>3657</v>
      </c>
      <c r="X762" s="16">
        <v>5331</v>
      </c>
      <c r="Z762" s="16">
        <v>5331</v>
      </c>
      <c r="AA762" s="16">
        <v>5331</v>
      </c>
    </row>
    <row r="763" spans="2:27">
      <c r="B763" t="s">
        <v>260</v>
      </c>
      <c r="C763">
        <v>1951</v>
      </c>
      <c r="D763" s="1">
        <v>70324</v>
      </c>
      <c r="E763" s="12">
        <f t="shared" ref="E763:E823" si="153">(D763-D762)/(D762)</f>
        <v>0.13193941442529014</v>
      </c>
      <c r="F763" s="1">
        <v>67901</v>
      </c>
      <c r="G763" s="11">
        <f t="shared" ref="G763:G820" si="154">(F763-F762)/(F762)</f>
        <v>0.13189084665522013</v>
      </c>
      <c r="H763">
        <v>261077</v>
      </c>
      <c r="I763" s="12">
        <f t="shared" si="150"/>
        <v>0.26008035943418989</v>
      </c>
      <c r="J763" s="12">
        <f t="shared" si="151"/>
        <v>0.2693611463284778</v>
      </c>
      <c r="K763" s="1">
        <v>226057</v>
      </c>
      <c r="L763">
        <v>3773</v>
      </c>
      <c r="M763" s="12">
        <f t="shared" si="152"/>
        <v>1.6690480719464561E-2</v>
      </c>
      <c r="N763">
        <v>1446</v>
      </c>
      <c r="O763">
        <v>1987</v>
      </c>
      <c r="P763" s="12">
        <f>(O763/K763)</f>
        <v>8.7898184971047129E-3</v>
      </c>
      <c r="Q763" s="12">
        <f>(O763/L763)</f>
        <v>0.52663662867744498</v>
      </c>
      <c r="R763" s="2">
        <v>645</v>
      </c>
      <c r="S763" s="2">
        <v>571</v>
      </c>
      <c r="T763">
        <v>3531</v>
      </c>
      <c r="U763" s="30">
        <v>3531</v>
      </c>
      <c r="V763">
        <f t="shared" si="148"/>
        <v>3531000</v>
      </c>
      <c r="W763">
        <v>4233</v>
      </c>
      <c r="AA763" s="1">
        <f>AA762+591</f>
        <v>5922</v>
      </c>
    </row>
    <row r="764" spans="2:27">
      <c r="B764" t="s">
        <v>260</v>
      </c>
      <c r="C764">
        <v>1952</v>
      </c>
      <c r="D764" s="1">
        <v>72332</v>
      </c>
      <c r="E764" s="12">
        <f t="shared" si="153"/>
        <v>2.8553552130140492E-2</v>
      </c>
      <c r="F764" s="1">
        <v>67271</v>
      </c>
      <c r="G764" s="11">
        <f t="shared" si="154"/>
        <v>-9.2782138701933692E-3</v>
      </c>
      <c r="H764">
        <v>340321</v>
      </c>
      <c r="I764" s="12">
        <f t="shared" si="150"/>
        <v>0.19766925931693902</v>
      </c>
      <c r="J764" s="12">
        <f t="shared" si="151"/>
        <v>0.21254051322134102</v>
      </c>
      <c r="K764" s="1">
        <v>281558</v>
      </c>
      <c r="L764">
        <v>4701</v>
      </c>
      <c r="M764" s="12">
        <f t="shared" si="152"/>
        <v>1.6696382272924228E-2</v>
      </c>
      <c r="N764">
        <v>2039</v>
      </c>
      <c r="O764">
        <v>2197</v>
      </c>
      <c r="P764" s="12">
        <f t="shared" ref="P764:P827" si="155">(O764/K764)</f>
        <v>7.8030103921749696E-3</v>
      </c>
      <c r="Q764" s="12">
        <f t="shared" ref="Q764:Q820" si="156">(O764/L764)</f>
        <v>0.46734737289938311</v>
      </c>
      <c r="R764" s="2">
        <v>786</v>
      </c>
      <c r="S764" s="2">
        <v>617</v>
      </c>
      <c r="T764">
        <v>3584</v>
      </c>
      <c r="U764" s="30">
        <v>3584</v>
      </c>
      <c r="V764">
        <f t="shared" si="148"/>
        <v>3584000</v>
      </c>
      <c r="W764">
        <v>4565</v>
      </c>
      <c r="AA764" s="1">
        <f t="shared" ref="AA764:AA771" si="157">AA763+591</f>
        <v>6513</v>
      </c>
    </row>
    <row r="765" spans="2:27">
      <c r="B765" t="s">
        <v>260</v>
      </c>
      <c r="C765">
        <v>1953</v>
      </c>
      <c r="D765" s="1">
        <v>75661</v>
      </c>
      <c r="E765" s="12">
        <f t="shared" si="153"/>
        <v>4.6023889841287399E-2</v>
      </c>
      <c r="F765" s="1">
        <v>72534</v>
      </c>
      <c r="G765" s="11">
        <f t="shared" si="154"/>
        <v>7.8235792540619284E-2</v>
      </c>
      <c r="H765">
        <v>337332</v>
      </c>
      <c r="I765" s="12">
        <f t="shared" si="150"/>
        <v>0.21502258902209101</v>
      </c>
      <c r="J765" s="12">
        <f t="shared" si="151"/>
        <v>0.22429238850746447</v>
      </c>
      <c r="K765" s="1">
        <v>325838</v>
      </c>
      <c r="L765">
        <v>5020</v>
      </c>
      <c r="M765" s="12">
        <f t="shared" si="152"/>
        <v>1.540642896163124E-2</v>
      </c>
      <c r="N765">
        <v>2173</v>
      </c>
      <c r="O765">
        <v>2324</v>
      </c>
      <c r="P765" s="12">
        <f t="shared" si="155"/>
        <v>7.1323786666994031E-3</v>
      </c>
      <c r="Q765" s="12">
        <f t="shared" si="156"/>
        <v>0.46294820717131474</v>
      </c>
      <c r="R765" s="2">
        <v>874</v>
      </c>
      <c r="S765" s="2">
        <v>814</v>
      </c>
      <c r="T765">
        <v>3558</v>
      </c>
      <c r="U765" s="30">
        <v>3558</v>
      </c>
      <c r="V765">
        <f t="shared" si="148"/>
        <v>3558000</v>
      </c>
      <c r="W765">
        <v>4696</v>
      </c>
      <c r="AA765" s="1">
        <f t="shared" si="157"/>
        <v>7104</v>
      </c>
    </row>
    <row r="766" spans="2:27">
      <c r="B766" t="s">
        <v>260</v>
      </c>
      <c r="C766">
        <v>1954</v>
      </c>
      <c r="D766" s="1">
        <v>77404</v>
      </c>
      <c r="E766" s="12">
        <f t="shared" si="153"/>
        <v>2.3036967526202403E-2</v>
      </c>
      <c r="F766" s="1">
        <v>73598</v>
      </c>
      <c r="G766" s="11">
        <f t="shared" si="154"/>
        <v>1.4668982821849063E-2</v>
      </c>
      <c r="H766">
        <v>352526</v>
      </c>
      <c r="I766" s="12">
        <f t="shared" si="150"/>
        <v>0.20877325360398949</v>
      </c>
      <c r="J766" s="12">
        <f t="shared" si="151"/>
        <v>0.21956962039679342</v>
      </c>
      <c r="K766" s="1">
        <v>360957</v>
      </c>
      <c r="L766">
        <v>5383</v>
      </c>
      <c r="M766" s="12">
        <f t="shared" si="152"/>
        <v>1.4913133697365613E-2</v>
      </c>
      <c r="N766">
        <v>2212</v>
      </c>
      <c r="O766">
        <v>2413</v>
      </c>
      <c r="P766" s="12">
        <f t="shared" si="155"/>
        <v>6.6850068013641515E-3</v>
      </c>
      <c r="Q766" s="12">
        <f t="shared" si="156"/>
        <v>0.44826305034367453</v>
      </c>
      <c r="R766">
        <v>949</v>
      </c>
      <c r="S766">
        <v>517</v>
      </c>
      <c r="T766">
        <v>3602</v>
      </c>
      <c r="U766" s="30">
        <v>3602</v>
      </c>
      <c r="V766">
        <f t="shared" si="148"/>
        <v>3602000</v>
      </c>
      <c r="W766">
        <v>4664</v>
      </c>
      <c r="AA766" s="1">
        <f t="shared" si="157"/>
        <v>7695</v>
      </c>
    </row>
    <row r="767" spans="2:27">
      <c r="B767" t="s">
        <v>260</v>
      </c>
      <c r="C767">
        <v>1955</v>
      </c>
      <c r="D767" s="1">
        <v>86898</v>
      </c>
      <c r="E767" s="12">
        <f t="shared" si="153"/>
        <v>0.12265515994005478</v>
      </c>
      <c r="F767" s="1">
        <v>80396</v>
      </c>
      <c r="G767" s="11">
        <f t="shared" si="154"/>
        <v>9.2366640397836902E-2</v>
      </c>
      <c r="H767">
        <v>375609</v>
      </c>
      <c r="I767" s="12">
        <f t="shared" si="150"/>
        <v>0.21404172956452056</v>
      </c>
      <c r="J767" s="12">
        <f t="shared" si="151"/>
        <v>0.23135228389096107</v>
      </c>
      <c r="K767" s="1">
        <v>418704</v>
      </c>
      <c r="L767">
        <v>5757</v>
      </c>
      <c r="M767" s="12">
        <f t="shared" si="152"/>
        <v>1.3749570102029119E-2</v>
      </c>
      <c r="N767">
        <v>2145</v>
      </c>
      <c r="O767">
        <v>2704</v>
      </c>
      <c r="P767" s="12">
        <f t="shared" si="155"/>
        <v>6.4580228514654744E-3</v>
      </c>
      <c r="Q767" s="12">
        <f t="shared" si="156"/>
        <v>0.46968907417057493</v>
      </c>
      <c r="R767" s="2">
        <v>1014</v>
      </c>
      <c r="S767" s="2">
        <v>1003</v>
      </c>
      <c r="T767">
        <v>3636</v>
      </c>
      <c r="U767" s="30">
        <v>3636</v>
      </c>
      <c r="V767">
        <f t="shared" si="148"/>
        <v>3636000</v>
      </c>
      <c r="W767">
        <v>5160</v>
      </c>
      <c r="AA767" s="1">
        <f t="shared" si="157"/>
        <v>8286</v>
      </c>
    </row>
    <row r="768" spans="2:27">
      <c r="B768" t="s">
        <v>260</v>
      </c>
      <c r="C768">
        <v>1956</v>
      </c>
      <c r="D768" s="1">
        <v>84953</v>
      </c>
      <c r="E768" s="12">
        <f t="shared" si="153"/>
        <v>-2.2382563465212089E-2</v>
      </c>
      <c r="F768" s="1">
        <v>79792</v>
      </c>
      <c r="G768" s="11">
        <f t="shared" si="154"/>
        <v>-7.5128115826658039E-3</v>
      </c>
      <c r="H768">
        <v>440056</v>
      </c>
      <c r="I768" s="12">
        <f t="shared" si="150"/>
        <v>0.18132237715199884</v>
      </c>
      <c r="J768" s="12">
        <f t="shared" si="151"/>
        <v>0.19305042994527968</v>
      </c>
      <c r="K768" s="1">
        <v>434314</v>
      </c>
      <c r="L768">
        <v>7539</v>
      </c>
      <c r="M768" s="12">
        <f t="shared" si="152"/>
        <v>1.7358408893104988E-2</v>
      </c>
      <c r="N768">
        <v>3057</v>
      </c>
      <c r="O768">
        <v>3453</v>
      </c>
      <c r="P768" s="12">
        <f t="shared" si="155"/>
        <v>7.9504690155049115E-3</v>
      </c>
      <c r="Q768" s="12">
        <f t="shared" si="156"/>
        <v>0.4580183048149622</v>
      </c>
      <c r="R768" s="2">
        <v>1165</v>
      </c>
      <c r="S768" s="2">
        <v>739</v>
      </c>
      <c r="T768">
        <v>3701</v>
      </c>
      <c r="U768" s="30">
        <v>3701</v>
      </c>
      <c r="V768">
        <f t="shared" si="148"/>
        <v>3701000</v>
      </c>
      <c r="W768">
        <v>5539</v>
      </c>
      <c r="AA768" s="1">
        <f t="shared" si="157"/>
        <v>8877</v>
      </c>
    </row>
    <row r="769" spans="2:27">
      <c r="B769" t="s">
        <v>260</v>
      </c>
      <c r="C769">
        <v>1957</v>
      </c>
      <c r="D769" s="1">
        <v>94111</v>
      </c>
      <c r="E769" s="12">
        <f t="shared" si="153"/>
        <v>0.10780078396289713</v>
      </c>
      <c r="F769" s="1">
        <v>86867</v>
      </c>
      <c r="G769" s="11">
        <f t="shared" si="154"/>
        <v>8.866803689592942E-2</v>
      </c>
      <c r="H769">
        <v>477499</v>
      </c>
      <c r="I769" s="12">
        <f t="shared" si="150"/>
        <v>0.18192079983413578</v>
      </c>
      <c r="J769" s="12">
        <f t="shared" si="151"/>
        <v>0.19709151223353347</v>
      </c>
      <c r="K769" s="1">
        <v>464364</v>
      </c>
      <c r="L769">
        <v>8955</v>
      </c>
      <c r="M769" s="12">
        <f t="shared" si="152"/>
        <v>1.9284440654314287E-2</v>
      </c>
      <c r="N769">
        <v>4549</v>
      </c>
      <c r="O769" s="2">
        <v>3382</v>
      </c>
      <c r="P769" s="12">
        <f t="shared" si="155"/>
        <v>7.2830796530308122E-3</v>
      </c>
      <c r="Q769" s="12">
        <f t="shared" si="156"/>
        <v>0.37766610831937464</v>
      </c>
      <c r="R769" s="2">
        <v>1341</v>
      </c>
      <c r="S769" s="2">
        <v>1012</v>
      </c>
      <c r="T769">
        <v>3766</v>
      </c>
      <c r="U769" s="30">
        <v>3766</v>
      </c>
      <c r="V769">
        <f t="shared" si="148"/>
        <v>3766000</v>
      </c>
      <c r="W769">
        <v>5720</v>
      </c>
      <c r="AA769" s="1">
        <f t="shared" si="157"/>
        <v>9468</v>
      </c>
    </row>
    <row r="770" spans="2:27">
      <c r="B770" t="s">
        <v>260</v>
      </c>
      <c r="C770">
        <v>1958</v>
      </c>
      <c r="D770" s="1">
        <v>118460</v>
      </c>
      <c r="E770" s="12">
        <f t="shared" si="153"/>
        <v>0.25872639755182708</v>
      </c>
      <c r="F770" s="1">
        <v>112942</v>
      </c>
      <c r="G770" s="11">
        <f t="shared" si="154"/>
        <v>0.30017152658662094</v>
      </c>
      <c r="H770">
        <v>506584</v>
      </c>
      <c r="I770" s="12">
        <f t="shared" si="150"/>
        <v>0.22294821786712568</v>
      </c>
      <c r="J770" s="12">
        <f t="shared" si="151"/>
        <v>0.23384078454905802</v>
      </c>
      <c r="K770" s="1">
        <v>515791</v>
      </c>
      <c r="L770">
        <v>8784</v>
      </c>
      <c r="M770" s="12">
        <f t="shared" si="152"/>
        <v>1.7030153686279907E-2</v>
      </c>
      <c r="N770">
        <v>3467</v>
      </c>
      <c r="O770" s="2">
        <v>4365</v>
      </c>
      <c r="P770" s="12">
        <f t="shared" si="155"/>
        <v>8.4627300592681927E-3</v>
      </c>
      <c r="Q770" s="12">
        <f t="shared" si="156"/>
        <v>0.4969262295081967</v>
      </c>
      <c r="R770" s="2">
        <v>1462</v>
      </c>
      <c r="S770" s="2">
        <v>1283</v>
      </c>
      <c r="T770">
        <v>3804</v>
      </c>
      <c r="U770" s="30">
        <v>3804</v>
      </c>
      <c r="V770">
        <f t="shared" si="148"/>
        <v>3804000</v>
      </c>
      <c r="W770">
        <v>5973</v>
      </c>
      <c r="AA770" s="1">
        <f t="shared" si="157"/>
        <v>10059</v>
      </c>
    </row>
    <row r="771" spans="2:27">
      <c r="B771" t="s">
        <v>260</v>
      </c>
      <c r="C771">
        <v>1959</v>
      </c>
      <c r="D771" s="1">
        <v>144299</v>
      </c>
      <c r="E771" s="12">
        <f t="shared" si="153"/>
        <v>0.21812426135404356</v>
      </c>
      <c r="F771" s="1">
        <v>138393</v>
      </c>
      <c r="G771" s="11">
        <f t="shared" si="154"/>
        <v>0.22534575268721999</v>
      </c>
      <c r="H771">
        <v>558678</v>
      </c>
      <c r="I771" s="12">
        <f t="shared" si="150"/>
        <v>0.24771514181693211</v>
      </c>
      <c r="J771" s="12">
        <f t="shared" si="151"/>
        <v>0.25828652640698219</v>
      </c>
      <c r="K771" s="1">
        <v>566789</v>
      </c>
      <c r="L771">
        <v>8620</v>
      </c>
      <c r="M771" s="12">
        <f t="shared" si="152"/>
        <v>1.5208481463119433E-2</v>
      </c>
      <c r="N771">
        <v>3706</v>
      </c>
      <c r="O771">
        <v>4018</v>
      </c>
      <c r="P771" s="12">
        <f t="shared" si="155"/>
        <v>7.0890578328090346E-3</v>
      </c>
      <c r="Q771" s="12">
        <f t="shared" si="156"/>
        <v>0.46612529002320185</v>
      </c>
      <c r="R771">
        <v>1512</v>
      </c>
      <c r="S771">
        <v>1362</v>
      </c>
      <c r="T771">
        <v>3868</v>
      </c>
      <c r="U771" s="30">
        <v>3868</v>
      </c>
      <c r="V771">
        <f t="shared" si="148"/>
        <v>3868000</v>
      </c>
      <c r="W771">
        <v>6372</v>
      </c>
      <c r="AA771" s="1">
        <f t="shared" si="157"/>
        <v>10650</v>
      </c>
    </row>
    <row r="772" spans="2:27">
      <c r="B772" t="s">
        <v>260</v>
      </c>
      <c r="C772">
        <v>1960</v>
      </c>
      <c r="D772" s="1">
        <v>159724</v>
      </c>
      <c r="E772" s="12">
        <f t="shared" si="153"/>
        <v>0.10689609768605465</v>
      </c>
      <c r="F772" s="1">
        <v>153195</v>
      </c>
      <c r="G772" s="11">
        <f t="shared" si="154"/>
        <v>0.10695627669029503</v>
      </c>
      <c r="H772">
        <v>613748</v>
      </c>
      <c r="I772" s="12">
        <f t="shared" si="150"/>
        <v>0.2496057013627743</v>
      </c>
      <c r="J772" s="12">
        <f t="shared" si="151"/>
        <v>0.26024361790180989</v>
      </c>
      <c r="K772" s="1">
        <v>564300</v>
      </c>
      <c r="L772">
        <v>7489</v>
      </c>
      <c r="M772" s="12">
        <f t="shared" si="152"/>
        <v>1.3271309587099061E-2</v>
      </c>
      <c r="N772">
        <v>3453</v>
      </c>
      <c r="O772">
        <v>4036</v>
      </c>
      <c r="P772" s="12">
        <f t="shared" si="155"/>
        <v>7.1522239943292579E-3</v>
      </c>
      <c r="Q772" s="12">
        <f t="shared" si="156"/>
        <v>0.53892375484043264</v>
      </c>
      <c r="R772">
        <v>1504</v>
      </c>
      <c r="S772">
        <v>1289</v>
      </c>
      <c r="T772">
        <v>3956</v>
      </c>
      <c r="U772" s="30">
        <v>3956</v>
      </c>
      <c r="V772">
        <f t="shared" si="148"/>
        <v>3956000</v>
      </c>
      <c r="W772">
        <v>6666</v>
      </c>
      <c r="X772" s="16">
        <v>11246</v>
      </c>
      <c r="Z772" s="16">
        <v>11246</v>
      </c>
      <c r="AA772" s="16">
        <v>11246</v>
      </c>
    </row>
    <row r="773" spans="2:27">
      <c r="B773" t="s">
        <v>260</v>
      </c>
      <c r="C773">
        <v>1961</v>
      </c>
      <c r="D773" s="1">
        <v>159582</v>
      </c>
      <c r="E773" s="12">
        <f t="shared" si="153"/>
        <v>-8.8903358293055518E-4</v>
      </c>
      <c r="F773" s="1">
        <v>152937</v>
      </c>
      <c r="G773" s="11">
        <f t="shared" si="154"/>
        <v>-1.6841280720650152E-3</v>
      </c>
      <c r="H773">
        <v>644290</v>
      </c>
      <c r="I773" s="12">
        <f t="shared" si="150"/>
        <v>0.23737292213133837</v>
      </c>
      <c r="J773" s="12">
        <f t="shared" si="151"/>
        <v>0.2476866007543187</v>
      </c>
      <c r="K773" s="1">
        <v>617762</v>
      </c>
      <c r="L773">
        <v>8815</v>
      </c>
      <c r="M773" s="12">
        <f t="shared" si="152"/>
        <v>1.426924932255464E-2</v>
      </c>
      <c r="N773">
        <v>4036</v>
      </c>
      <c r="O773">
        <v>4779</v>
      </c>
      <c r="P773" s="12">
        <f t="shared" si="155"/>
        <v>7.7359889407247447E-3</v>
      </c>
      <c r="Q773" s="12">
        <f t="shared" si="156"/>
        <v>0.54214407260351671</v>
      </c>
      <c r="R773">
        <v>1609</v>
      </c>
      <c r="S773">
        <v>1583</v>
      </c>
      <c r="T773">
        <v>4015</v>
      </c>
      <c r="U773" s="30">
        <v>4015</v>
      </c>
      <c r="V773">
        <f t="shared" si="148"/>
        <v>4015000</v>
      </c>
      <c r="W773">
        <v>6949</v>
      </c>
      <c r="AA773" s="1">
        <f>AA772-217</f>
        <v>11029</v>
      </c>
    </row>
    <row r="774" spans="2:27">
      <c r="B774" t="s">
        <v>260</v>
      </c>
      <c r="C774">
        <v>1962</v>
      </c>
      <c r="D774" s="1">
        <v>182702</v>
      </c>
      <c r="E774" s="12">
        <f t="shared" si="153"/>
        <v>0.14487849506836611</v>
      </c>
      <c r="F774" s="1">
        <v>174597</v>
      </c>
      <c r="G774" s="11">
        <f t="shared" si="154"/>
        <v>0.14162694442809784</v>
      </c>
      <c r="H774">
        <v>688951</v>
      </c>
      <c r="I774" s="12">
        <f t="shared" si="150"/>
        <v>0.25342440899280211</v>
      </c>
      <c r="J774" s="12">
        <f t="shared" si="151"/>
        <v>0.26518867089241471</v>
      </c>
      <c r="K774" s="1">
        <v>679112</v>
      </c>
      <c r="L774">
        <v>10631</v>
      </c>
      <c r="M774" s="12">
        <f t="shared" si="152"/>
        <v>1.5654266159337488E-2</v>
      </c>
      <c r="N774">
        <v>4332</v>
      </c>
      <c r="O774">
        <v>6299</v>
      </c>
      <c r="P774" s="12">
        <f t="shared" si="155"/>
        <v>9.2753478071363783E-3</v>
      </c>
      <c r="Q774" s="12">
        <f t="shared" si="156"/>
        <v>0.59251246354999532</v>
      </c>
      <c r="R774">
        <v>1904</v>
      </c>
      <c r="S774">
        <v>2102</v>
      </c>
      <c r="T774">
        <v>4086</v>
      </c>
      <c r="U774" s="30">
        <v>4086</v>
      </c>
      <c r="V774">
        <f t="shared" si="148"/>
        <v>4086000</v>
      </c>
      <c r="W774">
        <v>7471</v>
      </c>
      <c r="AA774" s="1">
        <f t="shared" ref="AA774:AA781" si="158">AA773-217</f>
        <v>10812</v>
      </c>
    </row>
    <row r="775" spans="2:27">
      <c r="B775" t="s">
        <v>260</v>
      </c>
      <c r="C775">
        <v>1963</v>
      </c>
      <c r="D775" s="1">
        <v>192097</v>
      </c>
      <c r="E775" s="12">
        <f t="shared" si="153"/>
        <v>5.14225350570875E-2</v>
      </c>
      <c r="F775" s="1">
        <v>183007</v>
      </c>
      <c r="G775" s="11">
        <f t="shared" si="154"/>
        <v>4.8168067034370578E-2</v>
      </c>
      <c r="H775">
        <v>749083</v>
      </c>
      <c r="I775" s="12">
        <f t="shared" si="150"/>
        <v>0.24430804063101152</v>
      </c>
      <c r="J775" s="12">
        <f t="shared" si="151"/>
        <v>0.25644287749154632</v>
      </c>
      <c r="K775" s="1">
        <v>767625</v>
      </c>
      <c r="L775">
        <v>10448</v>
      </c>
      <c r="M775" s="12">
        <f t="shared" si="152"/>
        <v>1.3610812571242468E-2</v>
      </c>
      <c r="N775">
        <v>4426</v>
      </c>
      <c r="O775">
        <v>6022</v>
      </c>
      <c r="P775" s="12">
        <f t="shared" si="155"/>
        <v>7.8449763882103892E-3</v>
      </c>
      <c r="Q775" s="12">
        <f t="shared" si="156"/>
        <v>0.57637825421133226</v>
      </c>
      <c r="R775">
        <v>2204</v>
      </c>
      <c r="S775">
        <v>2085</v>
      </c>
      <c r="T775">
        <v>4172</v>
      </c>
      <c r="U775" s="30">
        <v>4172</v>
      </c>
      <c r="V775">
        <f t="shared" si="148"/>
        <v>4172000</v>
      </c>
      <c r="W775">
        <v>8121</v>
      </c>
      <c r="AA775" s="1">
        <f t="shared" si="158"/>
        <v>10595</v>
      </c>
    </row>
    <row r="776" spans="2:27">
      <c r="B776" t="s">
        <v>260</v>
      </c>
      <c r="C776">
        <v>1964</v>
      </c>
      <c r="D776" s="1">
        <v>223060</v>
      </c>
      <c r="E776" s="12">
        <f t="shared" si="153"/>
        <v>0.16118419340229154</v>
      </c>
      <c r="F776" s="1">
        <v>214171</v>
      </c>
      <c r="G776" s="11">
        <f t="shared" si="154"/>
        <v>0.17028856819684493</v>
      </c>
      <c r="H776">
        <v>833045</v>
      </c>
      <c r="I776" s="12">
        <f t="shared" si="150"/>
        <v>0.2570941545774838</v>
      </c>
      <c r="J776" s="12">
        <f t="shared" si="151"/>
        <v>0.26776464656771243</v>
      </c>
      <c r="K776" s="1">
        <v>761287</v>
      </c>
      <c r="L776">
        <v>11462</v>
      </c>
      <c r="M776" s="12">
        <f t="shared" si="152"/>
        <v>1.5056082660021779E-2</v>
      </c>
      <c r="N776">
        <v>4890</v>
      </c>
      <c r="O776">
        <v>6572</v>
      </c>
      <c r="P776" s="12">
        <f t="shared" si="155"/>
        <v>8.6327495412374042E-3</v>
      </c>
      <c r="Q776" s="12">
        <f t="shared" si="156"/>
        <v>0.5733728843133834</v>
      </c>
      <c r="R776">
        <v>2214</v>
      </c>
      <c r="S776">
        <v>3106</v>
      </c>
      <c r="T776">
        <v>4258</v>
      </c>
      <c r="U776" s="30">
        <v>4258</v>
      </c>
      <c r="V776">
        <f t="shared" si="148"/>
        <v>4258000</v>
      </c>
      <c r="W776">
        <v>8803</v>
      </c>
      <c r="AA776" s="1">
        <f t="shared" si="158"/>
        <v>10378</v>
      </c>
    </row>
    <row r="777" spans="2:27">
      <c r="B777" t="s">
        <v>260</v>
      </c>
      <c r="C777">
        <v>1965</v>
      </c>
      <c r="D777" s="1">
        <v>220153</v>
      </c>
      <c r="E777" s="12">
        <f t="shared" si="153"/>
        <v>-1.3032367972742759E-2</v>
      </c>
      <c r="F777" s="1">
        <v>212842</v>
      </c>
      <c r="G777" s="11">
        <f t="shared" si="154"/>
        <v>-6.2053219156655197E-3</v>
      </c>
      <c r="H777">
        <v>905790</v>
      </c>
      <c r="I777" s="12">
        <f t="shared" si="150"/>
        <v>0.23497941023857627</v>
      </c>
      <c r="J777" s="12">
        <f t="shared" si="151"/>
        <v>0.24305081751840935</v>
      </c>
      <c r="K777" s="1">
        <v>819084</v>
      </c>
      <c r="L777">
        <v>13053</v>
      </c>
      <c r="M777" s="12">
        <f t="shared" si="152"/>
        <v>1.5936094466501603E-2</v>
      </c>
      <c r="N777">
        <v>5101</v>
      </c>
      <c r="O777">
        <v>7952</v>
      </c>
      <c r="P777" s="12">
        <f t="shared" si="155"/>
        <v>9.7084059754555096E-3</v>
      </c>
      <c r="Q777" s="12">
        <f t="shared" si="156"/>
        <v>0.60920861104726887</v>
      </c>
      <c r="R777">
        <v>2287</v>
      </c>
      <c r="S777">
        <v>2005</v>
      </c>
      <c r="T777">
        <v>4332</v>
      </c>
      <c r="U777" s="30">
        <v>4332</v>
      </c>
      <c r="V777">
        <f t="shared" si="148"/>
        <v>4332000</v>
      </c>
      <c r="W777">
        <v>9708</v>
      </c>
      <c r="AA777" s="1">
        <f t="shared" si="158"/>
        <v>10161</v>
      </c>
    </row>
    <row r="778" spans="2:27">
      <c r="B778" t="s">
        <v>260</v>
      </c>
      <c r="C778">
        <v>1966</v>
      </c>
      <c r="D778" s="1">
        <v>287256</v>
      </c>
      <c r="E778" s="12">
        <f t="shared" si="153"/>
        <v>0.30480166066326603</v>
      </c>
      <c r="F778" s="1">
        <v>278355</v>
      </c>
      <c r="G778" s="11">
        <f t="shared" si="154"/>
        <v>0.30780109188975863</v>
      </c>
      <c r="H778">
        <v>1058330</v>
      </c>
      <c r="I778" s="12">
        <f t="shared" si="150"/>
        <v>0.26301342681394274</v>
      </c>
      <c r="J778" s="12">
        <f t="shared" si="151"/>
        <v>0.27142384700424255</v>
      </c>
      <c r="K778" s="1">
        <v>964417</v>
      </c>
      <c r="L778">
        <v>15781</v>
      </c>
      <c r="M778" s="12">
        <f t="shared" si="152"/>
        <v>1.6363253654798703E-2</v>
      </c>
      <c r="N778">
        <v>6135</v>
      </c>
      <c r="O778">
        <v>9646</v>
      </c>
      <c r="P778" s="12">
        <f t="shared" si="155"/>
        <v>1.0001897519434021E-2</v>
      </c>
      <c r="Q778" s="12">
        <f t="shared" si="156"/>
        <v>0.61124136619986058</v>
      </c>
      <c r="R778">
        <v>2362</v>
      </c>
      <c r="S778">
        <v>1863</v>
      </c>
      <c r="T778">
        <v>4379</v>
      </c>
      <c r="U778" s="30">
        <v>4379</v>
      </c>
      <c r="V778">
        <f t="shared" si="148"/>
        <v>4379000</v>
      </c>
      <c r="W778">
        <v>10691</v>
      </c>
      <c r="AA778" s="1">
        <f t="shared" si="158"/>
        <v>9944</v>
      </c>
    </row>
    <row r="779" spans="2:27">
      <c r="B779" t="s">
        <v>260</v>
      </c>
      <c r="C779">
        <v>1967</v>
      </c>
      <c r="D779" s="1">
        <v>334617</v>
      </c>
      <c r="E779" s="12">
        <f t="shared" si="153"/>
        <v>0.1648738407552845</v>
      </c>
      <c r="F779" s="1">
        <v>326584</v>
      </c>
      <c r="G779" s="11">
        <f t="shared" si="154"/>
        <v>0.17326435666684628</v>
      </c>
      <c r="H779">
        <v>1185757</v>
      </c>
      <c r="I779" s="12">
        <f t="shared" si="150"/>
        <v>0.27542236731471964</v>
      </c>
      <c r="J779" s="12">
        <f t="shared" si="151"/>
        <v>0.28219694254387706</v>
      </c>
      <c r="K779" s="1">
        <v>1140064</v>
      </c>
      <c r="L779">
        <v>21577</v>
      </c>
      <c r="M779" s="12">
        <f t="shared" si="152"/>
        <v>1.8926130462851208E-2</v>
      </c>
      <c r="N779">
        <v>6622</v>
      </c>
      <c r="O779">
        <v>14955</v>
      </c>
      <c r="P779" s="12">
        <f t="shared" si="155"/>
        <v>1.3117684621214248E-2</v>
      </c>
      <c r="Q779" s="12">
        <f t="shared" si="156"/>
        <v>0.69309913333642303</v>
      </c>
      <c r="R779">
        <v>2717</v>
      </c>
      <c r="S779">
        <v>2584</v>
      </c>
      <c r="T779">
        <v>4408</v>
      </c>
      <c r="U779" s="30">
        <v>4408</v>
      </c>
      <c r="V779">
        <f t="shared" si="148"/>
        <v>4408000</v>
      </c>
      <c r="W779">
        <v>11619</v>
      </c>
      <c r="AA779" s="1">
        <f t="shared" si="158"/>
        <v>9727</v>
      </c>
    </row>
    <row r="780" spans="2:27">
      <c r="B780" t="s">
        <v>260</v>
      </c>
      <c r="C780">
        <v>1968</v>
      </c>
      <c r="D780" s="1">
        <v>369956</v>
      </c>
      <c r="E780" s="12">
        <f t="shared" si="153"/>
        <v>0.10561029475489889</v>
      </c>
      <c r="F780" s="1">
        <v>360865</v>
      </c>
      <c r="G780" s="11">
        <f t="shared" si="154"/>
        <v>0.10496840016657276</v>
      </c>
      <c r="H780">
        <v>1322560</v>
      </c>
      <c r="I780" s="12">
        <f t="shared" si="150"/>
        <v>0.27285340551657394</v>
      </c>
      <c r="J780" s="12">
        <f t="shared" si="151"/>
        <v>0.27972719574159205</v>
      </c>
      <c r="K780" s="1">
        <v>1298891</v>
      </c>
      <c r="L780">
        <v>26596</v>
      </c>
      <c r="M780" s="12">
        <f t="shared" si="152"/>
        <v>2.0475929081039134E-2</v>
      </c>
      <c r="N780">
        <v>7837</v>
      </c>
      <c r="O780">
        <v>18759</v>
      </c>
      <c r="P780" s="12">
        <f t="shared" si="155"/>
        <v>1.4442320410257673E-2</v>
      </c>
      <c r="Q780" s="12">
        <f t="shared" si="156"/>
        <v>0.70533162881636335</v>
      </c>
      <c r="R780">
        <v>2557</v>
      </c>
      <c r="S780">
        <v>3315</v>
      </c>
      <c r="T780">
        <v>4482</v>
      </c>
      <c r="U780" s="30">
        <v>4482</v>
      </c>
      <c r="V780">
        <f t="shared" si="148"/>
        <v>4482000</v>
      </c>
      <c r="W780">
        <v>12865</v>
      </c>
      <c r="AA780" s="1">
        <f t="shared" si="158"/>
        <v>9510</v>
      </c>
    </row>
    <row r="781" spans="2:27">
      <c r="B781" t="s">
        <v>260</v>
      </c>
      <c r="C781">
        <v>1969</v>
      </c>
      <c r="D781" s="1">
        <v>390300</v>
      </c>
      <c r="E781" s="12">
        <f t="shared" si="153"/>
        <v>5.4990323173566585E-2</v>
      </c>
      <c r="F781" s="1">
        <v>380138</v>
      </c>
      <c r="G781" s="11">
        <f t="shared" si="154"/>
        <v>5.3407784074376845E-2</v>
      </c>
      <c r="H781">
        <v>1459773</v>
      </c>
      <c r="I781" s="12">
        <f t="shared" si="150"/>
        <v>0.2604089813964226</v>
      </c>
      <c r="J781" s="12">
        <f t="shared" si="151"/>
        <v>0.26737033771689162</v>
      </c>
      <c r="K781" s="1">
        <v>1402368</v>
      </c>
      <c r="L781">
        <v>29257</v>
      </c>
      <c r="M781" s="12">
        <f t="shared" si="152"/>
        <v>2.0862569596568091E-2</v>
      </c>
      <c r="N781">
        <v>9224</v>
      </c>
      <c r="O781">
        <v>20033</v>
      </c>
      <c r="P781" s="12">
        <f t="shared" si="155"/>
        <v>1.4285123448338809E-2</v>
      </c>
      <c r="Q781" s="12">
        <f t="shared" si="156"/>
        <v>0.68472502307140171</v>
      </c>
      <c r="R781">
        <v>3046</v>
      </c>
      <c r="S781">
        <v>4049</v>
      </c>
      <c r="T781">
        <v>4551</v>
      </c>
      <c r="U781" s="30">
        <v>4551</v>
      </c>
      <c r="V781">
        <f t="shared" si="148"/>
        <v>4551000</v>
      </c>
      <c r="W781">
        <v>14332</v>
      </c>
      <c r="AA781" s="1">
        <f t="shared" si="158"/>
        <v>9293</v>
      </c>
    </row>
    <row r="782" spans="2:27">
      <c r="B782" t="s">
        <v>260</v>
      </c>
      <c r="C782">
        <v>1970</v>
      </c>
      <c r="D782" s="1">
        <v>419987</v>
      </c>
      <c r="E782" s="12">
        <f t="shared" si="153"/>
        <v>7.6062003586984367E-2</v>
      </c>
      <c r="F782" s="1">
        <v>408746</v>
      </c>
      <c r="G782" s="11">
        <f t="shared" si="154"/>
        <v>7.5256880396066692E-2</v>
      </c>
      <c r="H782">
        <v>1631621</v>
      </c>
      <c r="I782" s="12">
        <f t="shared" si="150"/>
        <v>0.25051528510603871</v>
      </c>
      <c r="J782" s="12">
        <f t="shared" si="151"/>
        <v>0.25740475269685792</v>
      </c>
      <c r="K782" s="1">
        <v>1576441</v>
      </c>
      <c r="L782">
        <v>32956</v>
      </c>
      <c r="M782" s="12">
        <f t="shared" si="152"/>
        <v>2.0905317737866497E-2</v>
      </c>
      <c r="N782">
        <v>10672</v>
      </c>
      <c r="O782">
        <v>22284</v>
      </c>
      <c r="P782" s="12">
        <f t="shared" si="155"/>
        <v>1.413563844127373E-2</v>
      </c>
      <c r="Q782" s="12">
        <f t="shared" si="156"/>
        <v>0.67617429299672294</v>
      </c>
      <c r="R782">
        <v>4295</v>
      </c>
      <c r="S782">
        <v>3785</v>
      </c>
      <c r="T782">
        <v>4588</v>
      </c>
      <c r="U782" s="30">
        <v>4587.93</v>
      </c>
      <c r="V782">
        <f t="shared" si="148"/>
        <v>4587930</v>
      </c>
      <c r="W782">
        <v>15560</v>
      </c>
      <c r="X782" s="16">
        <v>9070</v>
      </c>
      <c r="Z782" s="16">
        <v>9070</v>
      </c>
      <c r="AA782" s="16">
        <v>9070</v>
      </c>
    </row>
    <row r="783" spans="2:27">
      <c r="B783" t="s">
        <v>260</v>
      </c>
      <c r="C783">
        <v>1971</v>
      </c>
      <c r="D783" s="1">
        <v>548635</v>
      </c>
      <c r="E783" s="12">
        <f t="shared" si="153"/>
        <v>0.30631424305990423</v>
      </c>
      <c r="F783" s="1">
        <v>536349</v>
      </c>
      <c r="G783" s="11">
        <f t="shared" si="154"/>
        <v>0.3121816482607781</v>
      </c>
      <c r="H783">
        <v>1840685</v>
      </c>
      <c r="I783" s="12">
        <f t="shared" si="150"/>
        <v>0.29138554396868555</v>
      </c>
      <c r="J783" s="12">
        <f t="shared" si="151"/>
        <v>0.29806023301108009</v>
      </c>
      <c r="K783" s="1">
        <v>1862891</v>
      </c>
      <c r="L783">
        <v>39867</v>
      </c>
      <c r="M783" s="12">
        <f t="shared" si="152"/>
        <v>2.1400607979747608E-2</v>
      </c>
      <c r="N783">
        <v>12190</v>
      </c>
      <c r="O783">
        <v>27677</v>
      </c>
      <c r="P783" s="12">
        <f t="shared" si="155"/>
        <v>1.4857015252100095E-2</v>
      </c>
      <c r="Q783" s="12">
        <f t="shared" si="156"/>
        <v>0.69423332580831265</v>
      </c>
      <c r="R783">
        <v>4703</v>
      </c>
      <c r="S783">
        <v>4203</v>
      </c>
      <c r="T783">
        <v>4712</v>
      </c>
      <c r="U783" s="30">
        <v>4711.55</v>
      </c>
      <c r="V783">
        <f t="shared" si="148"/>
        <v>4711550</v>
      </c>
      <c r="W783">
        <v>17193</v>
      </c>
      <c r="AA783" s="1">
        <f>AA782+369</f>
        <v>9439</v>
      </c>
    </row>
    <row r="784" spans="2:27">
      <c r="B784" t="s">
        <v>260</v>
      </c>
      <c r="C784">
        <v>1972</v>
      </c>
      <c r="D784" s="1">
        <v>645063</v>
      </c>
      <c r="E784" s="12">
        <f t="shared" si="153"/>
        <v>0.17575984033100331</v>
      </c>
      <c r="F784" s="1">
        <v>639202</v>
      </c>
      <c r="G784" s="11">
        <f t="shared" si="154"/>
        <v>0.1917650634195272</v>
      </c>
      <c r="H784">
        <v>2178285</v>
      </c>
      <c r="I784" s="12">
        <f t="shared" si="150"/>
        <v>0.29344277723071133</v>
      </c>
      <c r="J784" s="12">
        <f t="shared" si="151"/>
        <v>0.29613342606683696</v>
      </c>
      <c r="K784" s="1">
        <v>2031966</v>
      </c>
      <c r="L784">
        <v>56222</v>
      </c>
      <c r="M784" s="12">
        <f t="shared" si="152"/>
        <v>2.7668770048317737E-2</v>
      </c>
      <c r="N784">
        <v>13400</v>
      </c>
      <c r="O784">
        <v>42822</v>
      </c>
      <c r="P784" s="12">
        <f t="shared" si="155"/>
        <v>2.1074171516649393E-2</v>
      </c>
      <c r="Q784" s="12">
        <f t="shared" si="156"/>
        <v>0.76165913699263632</v>
      </c>
      <c r="R784">
        <v>3678</v>
      </c>
      <c r="S784">
        <v>5036</v>
      </c>
      <c r="T784">
        <v>4809</v>
      </c>
      <c r="U784" s="30">
        <v>4809.49</v>
      </c>
      <c r="V784">
        <f t="shared" si="148"/>
        <v>4809490</v>
      </c>
      <c r="W784">
        <v>19341</v>
      </c>
      <c r="AA784" s="1">
        <f t="shared" ref="AA784:AA788" si="159">AA783+369</f>
        <v>9808</v>
      </c>
    </row>
    <row r="785" spans="2:27">
      <c r="B785" t="s">
        <v>260</v>
      </c>
      <c r="C785">
        <v>1973</v>
      </c>
      <c r="D785" s="1">
        <v>761405</v>
      </c>
      <c r="E785" s="12">
        <f t="shared" si="153"/>
        <v>0.1803575774769286</v>
      </c>
      <c r="F785" s="1">
        <v>753454</v>
      </c>
      <c r="G785" s="11">
        <f t="shared" si="154"/>
        <v>0.1787416184555117</v>
      </c>
      <c r="H785">
        <v>2514318</v>
      </c>
      <c r="I785" s="12">
        <f t="shared" si="150"/>
        <v>0.29966535656985316</v>
      </c>
      <c r="J785" s="12">
        <f t="shared" si="151"/>
        <v>0.30282764550864288</v>
      </c>
      <c r="K785" s="1">
        <v>2344539</v>
      </c>
      <c r="L785">
        <v>53608</v>
      </c>
      <c r="M785" s="12">
        <f t="shared" si="152"/>
        <v>2.2865049376444579E-2</v>
      </c>
      <c r="N785">
        <v>16275</v>
      </c>
      <c r="O785">
        <v>37333</v>
      </c>
      <c r="P785" s="12">
        <f t="shared" si="155"/>
        <v>1.5923386217930262E-2</v>
      </c>
      <c r="Q785" s="12">
        <f t="shared" si="156"/>
        <v>0.69640725264885839</v>
      </c>
      <c r="R785">
        <v>4827</v>
      </c>
      <c r="S785">
        <v>5391</v>
      </c>
      <c r="T785">
        <v>4910</v>
      </c>
      <c r="U785" s="30">
        <v>4910.3739999999998</v>
      </c>
      <c r="V785">
        <f t="shared" si="148"/>
        <v>4910374</v>
      </c>
      <c r="W785">
        <v>21986</v>
      </c>
      <c r="AA785" s="1">
        <f t="shared" si="159"/>
        <v>10177</v>
      </c>
    </row>
    <row r="786" spans="2:27">
      <c r="B786" t="s">
        <v>260</v>
      </c>
      <c r="C786">
        <v>1974</v>
      </c>
      <c r="D786" s="1">
        <v>771718</v>
      </c>
      <c r="E786" s="12">
        <f t="shared" si="153"/>
        <v>1.3544696974671824E-2</v>
      </c>
      <c r="F786" s="1">
        <v>765905</v>
      </c>
      <c r="G786" s="11">
        <f t="shared" si="154"/>
        <v>1.652522914471222E-2</v>
      </c>
      <c r="H786">
        <v>2748308</v>
      </c>
      <c r="I786" s="12">
        <f t="shared" si="150"/>
        <v>0.27868237475566787</v>
      </c>
      <c r="J786" s="12">
        <f t="shared" si="151"/>
        <v>0.28079749431286449</v>
      </c>
      <c r="K786" s="1">
        <v>2618445</v>
      </c>
      <c r="L786">
        <v>77284</v>
      </c>
      <c r="M786" s="12">
        <f t="shared" si="152"/>
        <v>2.9515227549175179E-2</v>
      </c>
      <c r="N786">
        <v>19610</v>
      </c>
      <c r="O786">
        <v>57674</v>
      </c>
      <c r="P786" s="12">
        <f t="shared" si="155"/>
        <v>2.2026049812006745E-2</v>
      </c>
      <c r="Q786" s="12">
        <f t="shared" si="156"/>
        <v>0.74626054552041821</v>
      </c>
      <c r="R786">
        <v>5996</v>
      </c>
      <c r="S786">
        <v>6351</v>
      </c>
      <c r="T786">
        <v>4999</v>
      </c>
      <c r="U786" s="30">
        <v>4999.4189999999999</v>
      </c>
      <c r="V786">
        <f t="shared" si="148"/>
        <v>4999419</v>
      </c>
      <c r="W786">
        <v>24245</v>
      </c>
      <c r="AA786" s="1">
        <f t="shared" si="159"/>
        <v>10546</v>
      </c>
    </row>
    <row r="787" spans="2:27">
      <c r="B787" t="s">
        <v>260</v>
      </c>
      <c r="C787">
        <v>1975</v>
      </c>
      <c r="D787" s="1">
        <v>898777</v>
      </c>
      <c r="E787" s="12">
        <f t="shared" si="153"/>
        <v>0.16464433899429584</v>
      </c>
      <c r="F787" s="1">
        <v>888555</v>
      </c>
      <c r="G787" s="11">
        <f t="shared" si="154"/>
        <v>0.16013735384936775</v>
      </c>
      <c r="H787">
        <v>2932388</v>
      </c>
      <c r="I787" s="12">
        <f t="shared" si="150"/>
        <v>0.30301413046295372</v>
      </c>
      <c r="J787" s="12">
        <f t="shared" si="151"/>
        <v>0.30650002659948139</v>
      </c>
      <c r="K787" s="1">
        <v>3036002</v>
      </c>
      <c r="L787">
        <v>83039</v>
      </c>
      <c r="M787" s="12">
        <f t="shared" si="152"/>
        <v>2.7351431257291663E-2</v>
      </c>
      <c r="N787">
        <v>23507</v>
      </c>
      <c r="O787">
        <v>59532</v>
      </c>
      <c r="P787" s="12">
        <f t="shared" si="155"/>
        <v>1.9608682734728107E-2</v>
      </c>
      <c r="Q787" s="12">
        <f t="shared" si="156"/>
        <v>0.71691614783415025</v>
      </c>
      <c r="R787">
        <v>7228</v>
      </c>
      <c r="S787">
        <v>6938</v>
      </c>
      <c r="T787">
        <v>5064</v>
      </c>
      <c r="U787" s="30">
        <v>5064.0749999999998</v>
      </c>
      <c r="V787">
        <f t="shared" si="148"/>
        <v>5064075</v>
      </c>
      <c r="W787">
        <v>26089</v>
      </c>
      <c r="AA787" s="1">
        <f t="shared" si="159"/>
        <v>10915</v>
      </c>
    </row>
    <row r="788" spans="2:27">
      <c r="B788" t="s">
        <v>260</v>
      </c>
      <c r="C788">
        <v>1976</v>
      </c>
      <c r="D788" s="1">
        <v>976534</v>
      </c>
      <c r="E788" s="12">
        <f t="shared" si="153"/>
        <v>8.6514229892398223E-2</v>
      </c>
      <c r="F788" s="1">
        <v>965097</v>
      </c>
      <c r="G788" s="11">
        <f t="shared" si="154"/>
        <v>8.6142107128990328E-2</v>
      </c>
      <c r="H788">
        <v>3357513</v>
      </c>
      <c r="I788" s="12">
        <f t="shared" si="150"/>
        <v>0.28744400989661095</v>
      </c>
      <c r="J788" s="12">
        <f t="shared" si="151"/>
        <v>0.29085040028139875</v>
      </c>
      <c r="K788" s="1">
        <v>3324401</v>
      </c>
      <c r="L788">
        <v>89904</v>
      </c>
      <c r="M788" s="12">
        <f t="shared" si="152"/>
        <v>2.7043668919603862E-2</v>
      </c>
      <c r="N788">
        <v>24388</v>
      </c>
      <c r="O788">
        <v>65516</v>
      </c>
      <c r="P788" s="12">
        <f t="shared" si="155"/>
        <v>1.9707610483813476E-2</v>
      </c>
      <c r="Q788" s="12">
        <f t="shared" si="156"/>
        <v>0.72873287061754766</v>
      </c>
      <c r="R788">
        <v>7820</v>
      </c>
      <c r="S788">
        <v>7005</v>
      </c>
      <c r="T788">
        <v>5133</v>
      </c>
      <c r="U788" s="30">
        <v>5132.8119999999999</v>
      </c>
      <c r="V788">
        <f t="shared" si="148"/>
        <v>5132812</v>
      </c>
      <c r="W788">
        <v>29154</v>
      </c>
      <c r="AA788" s="1">
        <f t="shared" si="159"/>
        <v>11284</v>
      </c>
    </row>
    <row r="789" spans="2:27">
      <c r="B789" t="s">
        <v>260</v>
      </c>
      <c r="C789">
        <v>1977</v>
      </c>
      <c r="D789" s="1">
        <v>987802</v>
      </c>
      <c r="E789" s="12">
        <f t="shared" si="153"/>
        <v>1.1538768747427125E-2</v>
      </c>
      <c r="F789" s="1">
        <v>979956</v>
      </c>
      <c r="G789" s="11">
        <f t="shared" si="154"/>
        <v>1.5396379845756437E-2</v>
      </c>
      <c r="H789">
        <v>3579450</v>
      </c>
      <c r="I789" s="12">
        <f t="shared" si="150"/>
        <v>0.27377278632192098</v>
      </c>
      <c r="J789" s="12">
        <f t="shared" si="151"/>
        <v>0.27596474318680242</v>
      </c>
      <c r="K789" s="1">
        <v>3440030</v>
      </c>
      <c r="L789">
        <v>94420</v>
      </c>
      <c r="M789" s="12">
        <f t="shared" si="152"/>
        <v>2.7447435051438505E-2</v>
      </c>
      <c r="N789">
        <v>27023</v>
      </c>
      <c r="O789">
        <v>67397</v>
      </c>
      <c r="P789" s="12">
        <f t="shared" si="155"/>
        <v>1.9591980302497362E-2</v>
      </c>
      <c r="Q789" s="12">
        <f t="shared" si="156"/>
        <v>0.71380004236390593</v>
      </c>
      <c r="R789">
        <v>8788</v>
      </c>
      <c r="S789">
        <v>7954</v>
      </c>
      <c r="T789">
        <v>5220</v>
      </c>
      <c r="U789" s="30">
        <v>5219.6970000000001</v>
      </c>
      <c r="V789">
        <f t="shared" si="148"/>
        <v>5219697</v>
      </c>
      <c r="W789">
        <v>32313</v>
      </c>
      <c r="X789" s="16">
        <v>11658</v>
      </c>
      <c r="Z789" s="16">
        <v>11658</v>
      </c>
      <c r="AA789" s="16">
        <v>11658</v>
      </c>
    </row>
    <row r="790" spans="2:27">
      <c r="B790" t="s">
        <v>260</v>
      </c>
      <c r="C790">
        <v>1978</v>
      </c>
      <c r="D790" s="1">
        <v>1197097</v>
      </c>
      <c r="E790" s="12">
        <f t="shared" si="153"/>
        <v>0.21187950621683294</v>
      </c>
      <c r="F790" s="1">
        <v>1184850</v>
      </c>
      <c r="G790" s="11">
        <f t="shared" si="154"/>
        <v>0.20908489768928401</v>
      </c>
      <c r="H790">
        <v>4137335</v>
      </c>
      <c r="I790" s="12">
        <f t="shared" ref="I790:I820" si="160">(F790/H790)</f>
        <v>0.286380000652594</v>
      </c>
      <c r="J790" s="12">
        <f t="shared" si="151"/>
        <v>0.28934011869959769</v>
      </c>
      <c r="K790" s="1">
        <v>3892981</v>
      </c>
      <c r="L790">
        <v>122587</v>
      </c>
      <c r="M790" s="12">
        <f t="shared" si="152"/>
        <v>3.1489236654378742E-2</v>
      </c>
      <c r="N790">
        <v>34316</v>
      </c>
      <c r="O790">
        <v>88271</v>
      </c>
      <c r="P790" s="12">
        <f t="shared" si="155"/>
        <v>2.2674397845763954E-2</v>
      </c>
      <c r="Q790" s="12">
        <f t="shared" si="156"/>
        <v>0.72006819646455167</v>
      </c>
      <c r="R790">
        <v>10144</v>
      </c>
      <c r="S790">
        <v>8791</v>
      </c>
      <c r="T790">
        <v>5296</v>
      </c>
      <c r="U790" s="30">
        <v>5295.7510000000002</v>
      </c>
      <c r="V790">
        <f t="shared" si="148"/>
        <v>5295751</v>
      </c>
      <c r="W790">
        <v>36742</v>
      </c>
      <c r="X790" s="16">
        <v>11317</v>
      </c>
      <c r="Z790" s="16">
        <v>11317</v>
      </c>
      <c r="AA790" s="16">
        <v>11317</v>
      </c>
    </row>
    <row r="791" spans="2:27">
      <c r="B791" t="s">
        <v>260</v>
      </c>
      <c r="C791">
        <v>1979</v>
      </c>
      <c r="D791" s="1">
        <v>1291195</v>
      </c>
      <c r="E791" s="12">
        <f t="shared" si="153"/>
        <v>7.8605158980433493E-2</v>
      </c>
      <c r="F791" s="1">
        <v>1265321</v>
      </c>
      <c r="G791" s="11">
        <f t="shared" si="154"/>
        <v>6.7916613917373511E-2</v>
      </c>
      <c r="H791">
        <v>4604977</v>
      </c>
      <c r="I791" s="12">
        <f t="shared" si="160"/>
        <v>0.27477249072036625</v>
      </c>
      <c r="J791" s="12">
        <f t="shared" si="151"/>
        <v>0.28039119413625735</v>
      </c>
      <c r="K791" s="1">
        <v>4346543</v>
      </c>
      <c r="L791">
        <v>182075</v>
      </c>
      <c r="M791" s="12">
        <f t="shared" si="152"/>
        <v>4.1889612043410129E-2</v>
      </c>
      <c r="N791">
        <v>48444</v>
      </c>
      <c r="O791">
        <v>133631</v>
      </c>
      <c r="P791" s="12">
        <f t="shared" si="155"/>
        <v>3.074420292172423E-2</v>
      </c>
      <c r="Q791" s="12">
        <f t="shared" si="156"/>
        <v>0.73393381848139505</v>
      </c>
      <c r="R791">
        <v>11856</v>
      </c>
      <c r="S791">
        <v>9189</v>
      </c>
      <c r="T791">
        <v>5401</v>
      </c>
      <c r="U791" s="30">
        <v>5401.384</v>
      </c>
      <c r="V791">
        <f t="shared" si="148"/>
        <v>5401384</v>
      </c>
      <c r="W791">
        <v>41273</v>
      </c>
      <c r="X791" s="16">
        <v>12106</v>
      </c>
      <c r="Z791" s="16">
        <v>12106</v>
      </c>
      <c r="AA791" s="16">
        <v>12106</v>
      </c>
    </row>
    <row r="792" spans="2:27">
      <c r="B792" t="s">
        <v>260</v>
      </c>
      <c r="C792">
        <v>1980</v>
      </c>
      <c r="D792" s="1">
        <v>1427845</v>
      </c>
      <c r="E792" s="12">
        <f t="shared" si="153"/>
        <v>0.10583219420769133</v>
      </c>
      <c r="F792" s="1">
        <v>1417088</v>
      </c>
      <c r="G792" s="11">
        <f t="shared" si="154"/>
        <v>0.11994347679363576</v>
      </c>
      <c r="H792">
        <v>5194060</v>
      </c>
      <c r="I792" s="12">
        <f t="shared" si="160"/>
        <v>0.27282857725940785</v>
      </c>
      <c r="J792" s="12">
        <f t="shared" si="151"/>
        <v>0.27489959684716775</v>
      </c>
      <c r="K792" s="1">
        <v>4900734</v>
      </c>
      <c r="L792">
        <v>168545</v>
      </c>
      <c r="M792" s="12">
        <f t="shared" si="152"/>
        <v>3.4391787026188322E-2</v>
      </c>
      <c r="N792">
        <v>49393</v>
      </c>
      <c r="O792">
        <v>119152</v>
      </c>
      <c r="P792" s="12">
        <f t="shared" si="155"/>
        <v>2.4313092691829429E-2</v>
      </c>
      <c r="Q792" s="12">
        <f t="shared" si="156"/>
        <v>0.7069447328606604</v>
      </c>
      <c r="R792">
        <v>12434</v>
      </c>
      <c r="S792">
        <v>10777</v>
      </c>
      <c r="T792">
        <v>5463</v>
      </c>
      <c r="U792" s="30">
        <v>5486.174</v>
      </c>
      <c r="V792">
        <f t="shared" si="148"/>
        <v>5486174</v>
      </c>
      <c r="W792">
        <v>46128</v>
      </c>
      <c r="X792" s="16">
        <v>12178</v>
      </c>
      <c r="Y792">
        <v>11672</v>
      </c>
      <c r="Z792" s="1">
        <f>(Y792+X792)/2</f>
        <v>11925</v>
      </c>
      <c r="AA792" s="1">
        <v>11925</v>
      </c>
    </row>
    <row r="793" spans="2:27">
      <c r="B793" t="s">
        <v>260</v>
      </c>
      <c r="C793">
        <v>1981</v>
      </c>
      <c r="D793" s="1">
        <v>1614260</v>
      </c>
      <c r="E793" s="12">
        <f t="shared" si="153"/>
        <v>0.13055688817763833</v>
      </c>
      <c r="F793" s="1">
        <v>1601627</v>
      </c>
      <c r="G793" s="11">
        <f t="shared" si="154"/>
        <v>0.13022409335200072</v>
      </c>
      <c r="H793">
        <v>5847545</v>
      </c>
      <c r="I793" s="12">
        <f t="shared" si="160"/>
        <v>0.27389733640356767</v>
      </c>
      <c r="J793" s="12">
        <f t="shared" si="151"/>
        <v>0.2760577302098573</v>
      </c>
      <c r="K793" s="1">
        <v>5401241</v>
      </c>
      <c r="L793">
        <v>205664</v>
      </c>
      <c r="M793" s="12">
        <f t="shared" si="152"/>
        <v>3.8077175226952475E-2</v>
      </c>
      <c r="N793">
        <v>43361</v>
      </c>
      <c r="O793">
        <v>162303</v>
      </c>
      <c r="P793" s="12">
        <f t="shared" si="155"/>
        <v>3.0049205358546303E-2</v>
      </c>
      <c r="Q793" s="12">
        <f t="shared" si="156"/>
        <v>0.78916582386805667</v>
      </c>
      <c r="R793">
        <v>14018</v>
      </c>
      <c r="S793">
        <v>12082</v>
      </c>
      <c r="T793">
        <v>5568</v>
      </c>
      <c r="U793" s="30">
        <v>5568.3450000000003</v>
      </c>
      <c r="V793">
        <f t="shared" si="148"/>
        <v>5568345</v>
      </c>
      <c r="W793">
        <v>52303</v>
      </c>
      <c r="X793" s="16">
        <v>12444</v>
      </c>
      <c r="Z793" s="16">
        <v>12444</v>
      </c>
      <c r="AA793" s="1">
        <f>AA792+1489</f>
        <v>13414</v>
      </c>
    </row>
    <row r="794" spans="2:27">
      <c r="B794" t="s">
        <v>260</v>
      </c>
      <c r="C794">
        <v>1982</v>
      </c>
      <c r="D794" s="1">
        <v>1562884</v>
      </c>
      <c r="E794" s="12">
        <f t="shared" si="153"/>
        <v>-3.1826347676334667E-2</v>
      </c>
      <c r="F794" s="1">
        <v>1551782</v>
      </c>
      <c r="G794" s="11">
        <f t="shared" si="154"/>
        <v>-3.1121478346706193E-2</v>
      </c>
      <c r="H794">
        <v>6143878</v>
      </c>
      <c r="I794" s="12">
        <f t="shared" si="160"/>
        <v>0.25257370019391662</v>
      </c>
      <c r="J794" s="12">
        <f t="shared" si="151"/>
        <v>0.25438070222097509</v>
      </c>
      <c r="K794" s="1">
        <v>6007075</v>
      </c>
      <c r="L794">
        <v>206953</v>
      </c>
      <c r="M794" s="12">
        <f t="shared" si="152"/>
        <v>3.4451542556069303E-2</v>
      </c>
      <c r="N794">
        <v>46579</v>
      </c>
      <c r="O794">
        <v>160374</v>
      </c>
      <c r="P794" s="12">
        <f t="shared" si="155"/>
        <v>2.6697519175305787E-2</v>
      </c>
      <c r="Q794" s="12">
        <f t="shared" si="156"/>
        <v>0.77492957338139579</v>
      </c>
      <c r="R794">
        <v>15026</v>
      </c>
      <c r="S794">
        <v>12853</v>
      </c>
      <c r="T794">
        <v>5650</v>
      </c>
      <c r="U794" s="30">
        <v>5649.7920000000004</v>
      </c>
      <c r="V794">
        <f t="shared" si="148"/>
        <v>5649792</v>
      </c>
      <c r="W794">
        <v>56729</v>
      </c>
      <c r="X794" s="16">
        <v>14405</v>
      </c>
      <c r="Z794" s="16">
        <v>14405</v>
      </c>
      <c r="AA794" s="1">
        <f t="shared" ref="AA794:AA806" si="161">AA793+1489</f>
        <v>14903</v>
      </c>
    </row>
    <row r="795" spans="2:27">
      <c r="B795" t="s">
        <v>260</v>
      </c>
      <c r="C795">
        <v>1983</v>
      </c>
      <c r="D795" s="1">
        <v>1920181</v>
      </c>
      <c r="E795" s="12">
        <f t="shared" si="153"/>
        <v>0.22861389584895617</v>
      </c>
      <c r="F795" s="1">
        <v>1903172</v>
      </c>
      <c r="G795" s="11">
        <f t="shared" si="154"/>
        <v>0.22644288952958599</v>
      </c>
      <c r="H795">
        <v>6991699</v>
      </c>
      <c r="I795" s="12">
        <f t="shared" si="160"/>
        <v>0.27220450994815421</v>
      </c>
      <c r="J795" s="12">
        <f t="shared" si="151"/>
        <v>0.27463725197552125</v>
      </c>
      <c r="K795" s="1">
        <v>6563236</v>
      </c>
      <c r="L795">
        <v>256387</v>
      </c>
      <c r="M795" s="12">
        <f t="shared" si="152"/>
        <v>3.9064114104688602E-2</v>
      </c>
      <c r="N795">
        <v>58699</v>
      </c>
      <c r="O795">
        <v>197688</v>
      </c>
      <c r="P795" s="12">
        <f t="shared" si="155"/>
        <v>3.0120507627639782E-2</v>
      </c>
      <c r="Q795" s="12">
        <f t="shared" si="156"/>
        <v>0.77105313451930091</v>
      </c>
      <c r="R795">
        <v>29387</v>
      </c>
      <c r="S795">
        <v>15778</v>
      </c>
      <c r="T795">
        <v>5728</v>
      </c>
      <c r="U795" s="30">
        <v>5728.25</v>
      </c>
      <c r="V795">
        <f t="shared" si="148"/>
        <v>5728250</v>
      </c>
      <c r="W795">
        <v>62193</v>
      </c>
      <c r="X795" s="16">
        <v>15358</v>
      </c>
      <c r="Z795" s="16">
        <v>15358</v>
      </c>
      <c r="AA795" s="1">
        <f t="shared" si="161"/>
        <v>16392</v>
      </c>
    </row>
    <row r="796" spans="2:27">
      <c r="B796" t="s">
        <v>260</v>
      </c>
      <c r="C796">
        <v>1984</v>
      </c>
      <c r="D796" s="1">
        <v>1875954</v>
      </c>
      <c r="E796" s="12">
        <f t="shared" si="153"/>
        <v>-2.3032724519198973E-2</v>
      </c>
      <c r="F796" s="1">
        <v>1867584</v>
      </c>
      <c r="G796" s="11">
        <f t="shared" si="154"/>
        <v>-1.8699308312648568E-2</v>
      </c>
      <c r="H796">
        <v>7458407</v>
      </c>
      <c r="I796" s="12">
        <f t="shared" si="160"/>
        <v>0.25039985079923904</v>
      </c>
      <c r="J796" s="12">
        <f t="shared" si="151"/>
        <v>0.25152207435180191</v>
      </c>
      <c r="K796" s="1">
        <v>6699459</v>
      </c>
      <c r="L796">
        <v>276030</v>
      </c>
      <c r="M796" s="12">
        <f t="shared" si="152"/>
        <v>4.1201834357072711E-2</v>
      </c>
      <c r="N796">
        <v>62547</v>
      </c>
      <c r="O796">
        <v>213483</v>
      </c>
      <c r="P796" s="12">
        <f t="shared" si="155"/>
        <v>3.1865707365326068E-2</v>
      </c>
      <c r="Q796" s="12">
        <f t="shared" si="156"/>
        <v>0.77340506466688408</v>
      </c>
      <c r="R796">
        <v>32436</v>
      </c>
      <c r="S796">
        <v>14713</v>
      </c>
      <c r="T796">
        <v>5835</v>
      </c>
      <c r="U796" s="30">
        <v>5834.9539999999997</v>
      </c>
      <c r="V796">
        <f t="shared" si="148"/>
        <v>5834954</v>
      </c>
      <c r="W796">
        <v>70880</v>
      </c>
      <c r="X796" s="16">
        <v>15404</v>
      </c>
      <c r="Z796" s="16">
        <v>15404</v>
      </c>
      <c r="AA796" s="1">
        <f t="shared" si="161"/>
        <v>17881</v>
      </c>
    </row>
    <row r="797" spans="2:27">
      <c r="B797" t="s">
        <v>260</v>
      </c>
      <c r="C797">
        <v>1985</v>
      </c>
      <c r="D797" s="1">
        <v>2194722</v>
      </c>
      <c r="E797" s="12">
        <f t="shared" si="153"/>
        <v>0.16992314310478829</v>
      </c>
      <c r="F797" s="1">
        <v>2149470</v>
      </c>
      <c r="G797" s="11">
        <f t="shared" si="154"/>
        <v>0.15093618279017168</v>
      </c>
      <c r="H797">
        <v>8759703</v>
      </c>
      <c r="I797" s="12">
        <f t="shared" si="160"/>
        <v>0.24538160711613169</v>
      </c>
      <c r="J797" s="12">
        <f t="shared" si="151"/>
        <v>0.25054753568699761</v>
      </c>
      <c r="K797" s="1">
        <v>7618371</v>
      </c>
      <c r="L797">
        <v>302152</v>
      </c>
      <c r="M797" s="12">
        <f t="shared" si="152"/>
        <v>3.9660972142207304E-2</v>
      </c>
      <c r="N797">
        <v>71815</v>
      </c>
      <c r="O797">
        <v>230337</v>
      </c>
      <c r="P797" s="12">
        <f t="shared" si="155"/>
        <v>3.0234416255128557E-2</v>
      </c>
      <c r="Q797" s="12">
        <f t="shared" si="156"/>
        <v>0.76232161296301204</v>
      </c>
      <c r="R797">
        <v>35447</v>
      </c>
      <c r="S797">
        <v>15206</v>
      </c>
      <c r="T797">
        <v>5963</v>
      </c>
      <c r="U797" s="30">
        <v>5962.6610000000001</v>
      </c>
      <c r="V797">
        <f t="shared" si="148"/>
        <v>5962661</v>
      </c>
      <c r="W797">
        <v>77822</v>
      </c>
      <c r="X797" s="16">
        <v>16262</v>
      </c>
      <c r="Z797" s="16">
        <v>16262</v>
      </c>
      <c r="AA797" s="1">
        <f t="shared" si="161"/>
        <v>19370</v>
      </c>
    </row>
    <row r="798" spans="2:27">
      <c r="B798" t="s">
        <v>260</v>
      </c>
      <c r="C798">
        <v>1986</v>
      </c>
      <c r="D798" s="1">
        <v>2245797</v>
      </c>
      <c r="E798" s="12">
        <f t="shared" si="153"/>
        <v>2.3271740111048232E-2</v>
      </c>
      <c r="F798" s="1">
        <v>2186006</v>
      </c>
      <c r="G798" s="11">
        <f t="shared" si="154"/>
        <v>1.6997678497490079E-2</v>
      </c>
      <c r="H798">
        <v>9390541</v>
      </c>
      <c r="I798" s="12">
        <f t="shared" si="160"/>
        <v>0.2327880789828829</v>
      </c>
      <c r="J798" s="12">
        <f t="shared" si="151"/>
        <v>0.23915523077956852</v>
      </c>
      <c r="K798" s="1">
        <v>8530053</v>
      </c>
      <c r="L798">
        <v>342718</v>
      </c>
      <c r="M798" s="12">
        <f t="shared" si="152"/>
        <v>4.0177710501915993E-2</v>
      </c>
      <c r="N798">
        <v>75698</v>
      </c>
      <c r="O798">
        <v>267020</v>
      </c>
      <c r="P798" s="12">
        <f t="shared" si="155"/>
        <v>3.1303439732437773E-2</v>
      </c>
      <c r="Q798" s="12">
        <f t="shared" si="156"/>
        <v>0.77912452803762855</v>
      </c>
      <c r="R798">
        <v>39090</v>
      </c>
      <c r="S798">
        <v>14288</v>
      </c>
      <c r="T798">
        <v>6085</v>
      </c>
      <c r="U798" s="30">
        <v>6084.6660000000002</v>
      </c>
      <c r="V798">
        <f t="shared" si="148"/>
        <v>6084666</v>
      </c>
      <c r="W798">
        <v>84680</v>
      </c>
      <c r="X798" s="16">
        <v>16922</v>
      </c>
      <c r="Z798" s="16">
        <v>16922</v>
      </c>
      <c r="AA798" s="1">
        <f t="shared" si="161"/>
        <v>20859</v>
      </c>
    </row>
    <row r="799" spans="2:27">
      <c r="B799" t="s">
        <v>260</v>
      </c>
      <c r="C799">
        <v>1987</v>
      </c>
      <c r="D799" s="1">
        <v>2342370</v>
      </c>
      <c r="E799" s="12">
        <f t="shared" si="153"/>
        <v>4.3001660435025964E-2</v>
      </c>
      <c r="F799" s="1">
        <v>2287425</v>
      </c>
      <c r="G799" s="11">
        <f t="shared" si="154"/>
        <v>4.6394657654187592E-2</v>
      </c>
      <c r="H799">
        <v>10240549</v>
      </c>
      <c r="I799" s="12">
        <f t="shared" si="160"/>
        <v>0.22336937209128144</v>
      </c>
      <c r="J799" s="12">
        <f t="shared" si="151"/>
        <v>0.22873480708895588</v>
      </c>
      <c r="K799" s="1">
        <v>9060704</v>
      </c>
      <c r="L799">
        <v>400322</v>
      </c>
      <c r="M799" s="12">
        <f t="shared" si="152"/>
        <v>4.4182218070472228E-2</v>
      </c>
      <c r="N799">
        <v>88860</v>
      </c>
      <c r="O799">
        <v>311462</v>
      </c>
      <c r="P799" s="12">
        <f t="shared" si="155"/>
        <v>3.4375033110009993E-2</v>
      </c>
      <c r="Q799" s="12">
        <f t="shared" si="156"/>
        <v>0.77802868690703986</v>
      </c>
      <c r="R799">
        <v>42238</v>
      </c>
      <c r="S799">
        <v>14099</v>
      </c>
      <c r="T799">
        <v>6208</v>
      </c>
      <c r="U799" s="30">
        <v>6208.4669999999996</v>
      </c>
      <c r="V799">
        <f t="shared" si="148"/>
        <v>6208467</v>
      </c>
      <c r="W799">
        <v>91137</v>
      </c>
      <c r="X799" s="16">
        <v>18575</v>
      </c>
      <c r="Z799" s="16">
        <v>18575</v>
      </c>
      <c r="AA799" s="1">
        <f t="shared" si="161"/>
        <v>22348</v>
      </c>
    </row>
    <row r="800" spans="2:27">
      <c r="B800" t="s">
        <v>260</v>
      </c>
      <c r="C800">
        <v>1988</v>
      </c>
      <c r="D800" s="1">
        <v>2488806</v>
      </c>
      <c r="E800" s="12">
        <f t="shared" si="153"/>
        <v>6.2516169520613743E-2</v>
      </c>
      <c r="F800" s="1">
        <v>2449805</v>
      </c>
      <c r="G800" s="11">
        <f t="shared" si="154"/>
        <v>7.098811982906543E-2</v>
      </c>
      <c r="H800">
        <v>10892340</v>
      </c>
      <c r="I800" s="12">
        <f t="shared" si="160"/>
        <v>0.22491080888036913</v>
      </c>
      <c r="J800" s="12">
        <f t="shared" si="151"/>
        <v>0.22849139854246195</v>
      </c>
      <c r="K800" s="1">
        <v>9762650</v>
      </c>
      <c r="L800">
        <v>445036</v>
      </c>
      <c r="M800" s="12">
        <f t="shared" si="152"/>
        <v>4.5585573589138194E-2</v>
      </c>
      <c r="N800">
        <v>103245</v>
      </c>
      <c r="O800">
        <v>341791</v>
      </c>
      <c r="P800" s="12">
        <f t="shared" si="155"/>
        <v>3.5010063865856096E-2</v>
      </c>
      <c r="Q800" s="12">
        <f t="shared" si="156"/>
        <v>0.76800753197494132</v>
      </c>
      <c r="R800">
        <v>46698</v>
      </c>
      <c r="S800">
        <v>16556</v>
      </c>
      <c r="T800">
        <v>6316</v>
      </c>
      <c r="U800" s="30">
        <v>6316.1419999999998</v>
      </c>
      <c r="V800">
        <f t="shared" si="148"/>
        <v>6316142</v>
      </c>
      <c r="W800">
        <v>99295</v>
      </c>
      <c r="X800" s="16">
        <v>18787</v>
      </c>
      <c r="Z800" s="16">
        <v>18787</v>
      </c>
      <c r="AA800" s="1">
        <f t="shared" si="161"/>
        <v>23837</v>
      </c>
    </row>
    <row r="801" spans="2:27">
      <c r="B801" t="s">
        <v>260</v>
      </c>
      <c r="C801">
        <v>1989</v>
      </c>
      <c r="D801" s="1">
        <v>2705736</v>
      </c>
      <c r="E801" s="12">
        <f t="shared" si="153"/>
        <v>8.7162277815145101E-2</v>
      </c>
      <c r="F801" s="1">
        <v>2671297</v>
      </c>
      <c r="G801" s="11">
        <f t="shared" si="154"/>
        <v>9.0412094023810063E-2</v>
      </c>
      <c r="H801">
        <v>11898052</v>
      </c>
      <c r="I801" s="12">
        <f t="shared" si="160"/>
        <v>0.22451549211585226</v>
      </c>
      <c r="J801" s="12">
        <f t="shared" si="151"/>
        <v>0.22740999955286798</v>
      </c>
      <c r="K801" s="1">
        <v>10835296</v>
      </c>
      <c r="L801">
        <v>528919</v>
      </c>
      <c r="M801" s="12">
        <f t="shared" si="152"/>
        <v>4.8814448631583303E-2</v>
      </c>
      <c r="N801">
        <v>110581</v>
      </c>
      <c r="O801">
        <v>418338</v>
      </c>
      <c r="P801" s="12">
        <f t="shared" si="155"/>
        <v>3.8608820654276545E-2</v>
      </c>
      <c r="Q801" s="12">
        <f t="shared" si="156"/>
        <v>0.79093018023553696</v>
      </c>
      <c r="R801">
        <v>55479</v>
      </c>
      <c r="S801">
        <v>17638</v>
      </c>
      <c r="T801">
        <v>6411</v>
      </c>
      <c r="U801" s="30">
        <v>6411.0990000000002</v>
      </c>
      <c r="V801">
        <f t="shared" si="148"/>
        <v>6411099</v>
      </c>
      <c r="W801">
        <v>106798</v>
      </c>
      <c r="X801" s="16">
        <v>20885</v>
      </c>
      <c r="Z801" s="16">
        <v>20885</v>
      </c>
      <c r="AA801" s="1">
        <f t="shared" si="161"/>
        <v>25326</v>
      </c>
    </row>
    <row r="802" spans="2:27">
      <c r="B802" t="s">
        <v>260</v>
      </c>
      <c r="C802">
        <v>1990</v>
      </c>
      <c r="D802" s="1">
        <v>2932376</v>
      </c>
      <c r="E802" s="12">
        <f t="shared" si="153"/>
        <v>8.3762791344018775E-2</v>
      </c>
      <c r="F802" s="1">
        <v>2876781</v>
      </c>
      <c r="G802" s="11">
        <f t="shared" si="154"/>
        <v>7.6922932942312297E-2</v>
      </c>
      <c r="H802">
        <v>13197220</v>
      </c>
      <c r="I802" s="12">
        <f t="shared" si="160"/>
        <v>0.21798386326817315</v>
      </c>
      <c r="J802" s="12">
        <f t="shared" si="151"/>
        <v>0.22219649289774665</v>
      </c>
      <c r="K802" s="1">
        <v>12213255</v>
      </c>
      <c r="L802">
        <v>660285</v>
      </c>
      <c r="M802" s="12">
        <f t="shared" si="152"/>
        <v>5.4062983209635762E-2</v>
      </c>
      <c r="N802">
        <v>108444</v>
      </c>
      <c r="O802">
        <v>551841</v>
      </c>
      <c r="P802" s="12">
        <f t="shared" si="155"/>
        <v>4.5183777788967809E-2</v>
      </c>
      <c r="Q802" s="12">
        <f t="shared" si="156"/>
        <v>0.83576183011881233</v>
      </c>
      <c r="R802">
        <v>53366</v>
      </c>
      <c r="S802">
        <v>18376</v>
      </c>
      <c r="T802">
        <v>6478</v>
      </c>
      <c r="U802" s="30">
        <v>6506.5309999999999</v>
      </c>
      <c r="V802">
        <f t="shared" si="148"/>
        <v>6506531</v>
      </c>
      <c r="W802">
        <v>114382</v>
      </c>
      <c r="X802" s="16">
        <v>22411</v>
      </c>
      <c r="Z802" s="16">
        <v>22411</v>
      </c>
      <c r="AA802" s="1">
        <f t="shared" si="161"/>
        <v>26815</v>
      </c>
    </row>
    <row r="803" spans="2:27">
      <c r="B803" t="s">
        <v>260</v>
      </c>
      <c r="C803">
        <v>1991</v>
      </c>
      <c r="D803" s="1">
        <v>3455792</v>
      </c>
      <c r="E803" s="12">
        <f t="shared" si="153"/>
        <v>0.17849552717659672</v>
      </c>
      <c r="F803" s="1">
        <v>3382896</v>
      </c>
      <c r="G803" s="11">
        <f t="shared" si="154"/>
        <v>0.17593101456106669</v>
      </c>
      <c r="H803">
        <v>13866289</v>
      </c>
      <c r="I803" s="12">
        <f t="shared" si="160"/>
        <v>0.24396549069473455</v>
      </c>
      <c r="J803" s="12">
        <f t="shared" si="151"/>
        <v>0.24922255695089005</v>
      </c>
      <c r="K803" s="1">
        <v>13286331</v>
      </c>
      <c r="L803">
        <v>738836</v>
      </c>
      <c r="M803" s="12">
        <f t="shared" si="152"/>
        <v>5.5608730506563474E-2</v>
      </c>
      <c r="N803">
        <v>110779</v>
      </c>
      <c r="O803">
        <v>628057</v>
      </c>
      <c r="P803" s="12">
        <f t="shared" si="155"/>
        <v>4.7270913241586408E-2</v>
      </c>
      <c r="Q803" s="12">
        <f t="shared" si="156"/>
        <v>0.8500628014877456</v>
      </c>
      <c r="R803">
        <v>56602</v>
      </c>
      <c r="S803">
        <v>18890</v>
      </c>
      <c r="T803">
        <v>6621</v>
      </c>
      <c r="U803" s="30">
        <v>6621.2790000000005</v>
      </c>
      <c r="V803">
        <f t="shared" si="148"/>
        <v>6621279</v>
      </c>
      <c r="W803">
        <v>120488</v>
      </c>
      <c r="X803" s="16">
        <v>23743</v>
      </c>
      <c r="Z803" s="16">
        <v>23743</v>
      </c>
      <c r="AA803" s="1">
        <f t="shared" si="161"/>
        <v>28304</v>
      </c>
    </row>
    <row r="804" spans="2:27">
      <c r="B804" t="s">
        <v>260</v>
      </c>
      <c r="C804">
        <v>1992</v>
      </c>
      <c r="D804" s="1">
        <v>3770676</v>
      </c>
      <c r="E804" s="12">
        <f t="shared" si="153"/>
        <v>9.1117752457323814E-2</v>
      </c>
      <c r="F804" s="1">
        <v>3723847</v>
      </c>
      <c r="G804" s="11">
        <f t="shared" si="154"/>
        <v>0.10078672238224291</v>
      </c>
      <c r="H804">
        <v>14761090</v>
      </c>
      <c r="I804" s="12">
        <f t="shared" si="160"/>
        <v>0.25227452715212767</v>
      </c>
      <c r="J804" s="12">
        <f t="shared" si="151"/>
        <v>0.25544698934834759</v>
      </c>
      <c r="K804" s="1">
        <v>14053580</v>
      </c>
      <c r="L804">
        <v>702522</v>
      </c>
      <c r="M804" s="12">
        <f t="shared" si="152"/>
        <v>4.9988828469329526E-2</v>
      </c>
      <c r="N804">
        <v>101449</v>
      </c>
      <c r="O804">
        <v>601073</v>
      </c>
      <c r="P804" s="12">
        <f t="shared" si="155"/>
        <v>4.2770098437551141E-2</v>
      </c>
      <c r="Q804" s="12">
        <f t="shared" si="156"/>
        <v>0.85559313444988194</v>
      </c>
      <c r="R804">
        <v>49595</v>
      </c>
      <c r="S804">
        <v>18213</v>
      </c>
      <c r="T804">
        <v>6759</v>
      </c>
      <c r="U804" s="30">
        <v>6759.4740000000002</v>
      </c>
      <c r="V804">
        <f t="shared" si="148"/>
        <v>6759474</v>
      </c>
      <c r="W804">
        <v>130474</v>
      </c>
      <c r="X804" s="16">
        <v>25290</v>
      </c>
      <c r="Z804" s="16">
        <v>25290</v>
      </c>
      <c r="AA804" s="1">
        <f t="shared" si="161"/>
        <v>29793</v>
      </c>
    </row>
    <row r="805" spans="2:27">
      <c r="B805" t="s">
        <v>260</v>
      </c>
      <c r="C805">
        <v>1993</v>
      </c>
      <c r="D805" s="1">
        <v>4392661</v>
      </c>
      <c r="E805" s="12">
        <f t="shared" si="153"/>
        <v>0.16495318080895841</v>
      </c>
      <c r="F805" s="1">
        <v>4357800</v>
      </c>
      <c r="G805" s="11">
        <f t="shared" si="154"/>
        <v>0.17024141969312917</v>
      </c>
      <c r="H805" s="10">
        <v>16564725</v>
      </c>
      <c r="I805" s="12">
        <f t="shared" si="160"/>
        <v>0.2630771111503511</v>
      </c>
      <c r="J805" s="12">
        <f t="shared" si="151"/>
        <v>0.26518164352260604</v>
      </c>
      <c r="K805" s="1">
        <v>15308038</v>
      </c>
      <c r="L805">
        <v>713600</v>
      </c>
      <c r="M805" s="12">
        <f t="shared" si="152"/>
        <v>4.6616032701251461E-2</v>
      </c>
      <c r="N805">
        <v>108951</v>
      </c>
      <c r="O805">
        <v>604649</v>
      </c>
      <c r="P805" s="12">
        <f t="shared" si="155"/>
        <v>3.9498791419253075E-2</v>
      </c>
      <c r="Q805" s="12">
        <f t="shared" si="156"/>
        <v>0.84732202914798205</v>
      </c>
      <c r="R805">
        <v>55401</v>
      </c>
      <c r="S805">
        <v>18663</v>
      </c>
      <c r="T805">
        <v>6894</v>
      </c>
      <c r="U805" s="30">
        <v>6894.0919999999996</v>
      </c>
      <c r="V805">
        <f t="shared" si="148"/>
        <v>6894092</v>
      </c>
      <c r="W805">
        <v>138629</v>
      </c>
      <c r="X805" s="16">
        <v>27783</v>
      </c>
      <c r="Z805" s="16">
        <v>27783</v>
      </c>
      <c r="AA805" s="1">
        <f t="shared" si="161"/>
        <v>31282</v>
      </c>
    </row>
    <row r="806" spans="2:27">
      <c r="B806" t="s">
        <v>260</v>
      </c>
      <c r="C806">
        <v>1994</v>
      </c>
      <c r="D806" s="1">
        <v>4614047</v>
      </c>
      <c r="E806" s="12">
        <f t="shared" si="153"/>
        <v>5.039906334679594E-2</v>
      </c>
      <c r="F806" s="1">
        <v>4564972</v>
      </c>
      <c r="G806" s="11">
        <f t="shared" si="154"/>
        <v>4.7540502088209646E-2</v>
      </c>
      <c r="H806">
        <v>18264650</v>
      </c>
      <c r="I806" s="12">
        <f t="shared" si="160"/>
        <v>0.24993481944630749</v>
      </c>
      <c r="J806" s="12">
        <f t="shared" si="151"/>
        <v>0.25262170367348952</v>
      </c>
      <c r="K806" s="1">
        <v>16822841</v>
      </c>
      <c r="L806">
        <v>787599</v>
      </c>
      <c r="M806" s="12">
        <f t="shared" si="152"/>
        <v>4.6817240916679888E-2</v>
      </c>
      <c r="N806">
        <v>117140</v>
      </c>
      <c r="O806">
        <v>670459</v>
      </c>
      <c r="P806" s="12">
        <f t="shared" si="155"/>
        <v>3.9854088854551974E-2</v>
      </c>
      <c r="Q806" s="12">
        <f t="shared" si="156"/>
        <v>0.85126949120047135</v>
      </c>
      <c r="R806">
        <v>58331</v>
      </c>
      <c r="S806">
        <v>18522</v>
      </c>
      <c r="T806">
        <v>7046</v>
      </c>
      <c r="U806" s="30">
        <v>7045.9</v>
      </c>
      <c r="V806">
        <f t="shared" si="148"/>
        <v>7045900</v>
      </c>
      <c r="W806">
        <v>149907</v>
      </c>
      <c r="X806" s="18">
        <v>33425</v>
      </c>
      <c r="Z806" s="18">
        <v>33425</v>
      </c>
      <c r="AA806" s="1">
        <f t="shared" si="161"/>
        <v>32771</v>
      </c>
    </row>
    <row r="807" spans="2:27">
      <c r="B807" t="s">
        <v>260</v>
      </c>
      <c r="C807">
        <v>1995</v>
      </c>
      <c r="D807" s="1">
        <v>5223660</v>
      </c>
      <c r="E807" s="12">
        <f t="shared" si="153"/>
        <v>0.13212110756565765</v>
      </c>
      <c r="F807" s="1">
        <v>5161823</v>
      </c>
      <c r="G807" s="11">
        <f t="shared" si="154"/>
        <v>0.13074581837522772</v>
      </c>
      <c r="H807">
        <v>20283513</v>
      </c>
      <c r="I807" s="12">
        <f t="shared" si="160"/>
        <v>0.25448367844366998</v>
      </c>
      <c r="J807" s="12">
        <f t="shared" si="151"/>
        <v>0.25753231208025945</v>
      </c>
      <c r="K807" s="1">
        <v>19154482</v>
      </c>
      <c r="L807">
        <v>901222</v>
      </c>
      <c r="M807" s="12">
        <f t="shared" si="152"/>
        <v>4.7050189088903578E-2</v>
      </c>
      <c r="N807">
        <v>136712</v>
      </c>
      <c r="O807">
        <v>764510</v>
      </c>
      <c r="P807" s="12">
        <f t="shared" si="155"/>
        <v>3.9912851728383991E-2</v>
      </c>
      <c r="Q807" s="12">
        <f t="shared" si="156"/>
        <v>0.84830374757828819</v>
      </c>
      <c r="R807">
        <v>63605</v>
      </c>
      <c r="S807">
        <v>21500</v>
      </c>
      <c r="T807">
        <v>7189</v>
      </c>
      <c r="U807" s="30">
        <v>7188.5379999999996</v>
      </c>
      <c r="V807">
        <f t="shared" si="148"/>
        <v>7188538</v>
      </c>
      <c r="W807">
        <v>161393</v>
      </c>
      <c r="X807" s="17">
        <v>34266</v>
      </c>
      <c r="Y807">
        <v>34266</v>
      </c>
      <c r="Z807">
        <v>34266</v>
      </c>
      <c r="AA807">
        <v>34266</v>
      </c>
    </row>
    <row r="808" spans="2:27">
      <c r="B808" t="s">
        <v>260</v>
      </c>
      <c r="C808">
        <v>1996</v>
      </c>
      <c r="D808" s="1">
        <v>5419889</v>
      </c>
      <c r="E808" s="12">
        <f t="shared" si="153"/>
        <v>3.756542347702569E-2</v>
      </c>
      <c r="F808" s="1">
        <v>5319020</v>
      </c>
      <c r="G808" s="11">
        <f t="shared" si="154"/>
        <v>3.0453775730008566E-2</v>
      </c>
      <c r="H808">
        <v>22408977</v>
      </c>
      <c r="I808" s="12">
        <f t="shared" si="160"/>
        <v>0.23736112540969631</v>
      </c>
      <c r="J808" s="12">
        <f t="shared" si="151"/>
        <v>0.2418624018401197</v>
      </c>
      <c r="K808" s="1">
        <v>20013038</v>
      </c>
      <c r="L808">
        <v>966600</v>
      </c>
      <c r="M808" s="12">
        <f t="shared" si="152"/>
        <v>4.8298514198593934E-2</v>
      </c>
      <c r="N808">
        <v>149775</v>
      </c>
      <c r="O808">
        <v>816825</v>
      </c>
      <c r="P808" s="12">
        <f t="shared" si="155"/>
        <v>4.0814642934271152E-2</v>
      </c>
      <c r="Q808" s="12">
        <f t="shared" si="156"/>
        <v>0.84504965859714465</v>
      </c>
      <c r="R808">
        <v>72762</v>
      </c>
      <c r="S808">
        <v>21632</v>
      </c>
      <c r="T808">
        <v>7332</v>
      </c>
      <c r="U808" s="30">
        <v>7332.2250000000004</v>
      </c>
      <c r="V808">
        <f t="shared" si="148"/>
        <v>7332225</v>
      </c>
      <c r="W808">
        <v>175077</v>
      </c>
      <c r="X808" s="17">
        <v>35139</v>
      </c>
      <c r="Y808">
        <v>35139</v>
      </c>
      <c r="Z808">
        <v>35139</v>
      </c>
      <c r="AA808">
        <v>35139</v>
      </c>
    </row>
    <row r="809" spans="2:27">
      <c r="B809" t="s">
        <v>260</v>
      </c>
      <c r="C809">
        <v>1997</v>
      </c>
      <c r="D809" s="1">
        <v>6007066</v>
      </c>
      <c r="E809" s="12">
        <f t="shared" si="153"/>
        <v>0.10833745857156853</v>
      </c>
      <c r="F809" s="1">
        <v>5948627</v>
      </c>
      <c r="G809" s="11">
        <f t="shared" si="154"/>
        <v>0.11836898526420281</v>
      </c>
      <c r="H809">
        <v>24028450</v>
      </c>
      <c r="I809" s="12">
        <f t="shared" si="160"/>
        <v>0.2475659894833</v>
      </c>
      <c r="J809" s="12">
        <f t="shared" si="151"/>
        <v>0.24999806479402542</v>
      </c>
      <c r="K809" s="1">
        <v>21975372</v>
      </c>
      <c r="L809">
        <v>1054003</v>
      </c>
      <c r="M809" s="12">
        <f t="shared" si="152"/>
        <v>4.796291958106557E-2</v>
      </c>
      <c r="N809">
        <v>172147</v>
      </c>
      <c r="O809">
        <v>881856</v>
      </c>
      <c r="P809" s="12">
        <f t="shared" si="155"/>
        <v>4.0129286548596307E-2</v>
      </c>
      <c r="Q809" s="12">
        <f t="shared" si="156"/>
        <v>0.83667314039903107</v>
      </c>
      <c r="R809">
        <v>79718</v>
      </c>
      <c r="S809">
        <v>22177</v>
      </c>
      <c r="T809">
        <v>7486</v>
      </c>
      <c r="U809" s="30">
        <v>7486.0940000000001</v>
      </c>
      <c r="V809">
        <f t="shared" si="148"/>
        <v>7486094</v>
      </c>
      <c r="W809">
        <v>186651</v>
      </c>
      <c r="X809" s="16">
        <v>36505</v>
      </c>
      <c r="Y809">
        <v>36505</v>
      </c>
      <c r="Z809">
        <v>36505</v>
      </c>
      <c r="AA809">
        <v>36505</v>
      </c>
    </row>
    <row r="810" spans="2:27">
      <c r="B810" t="s">
        <v>76</v>
      </c>
      <c r="C810">
        <v>1998</v>
      </c>
      <c r="D810" s="1">
        <v>5676362</v>
      </c>
      <c r="E810" s="12">
        <f t="shared" si="153"/>
        <v>-5.5052499839355853E-2</v>
      </c>
      <c r="F810" s="1">
        <v>5627185</v>
      </c>
      <c r="G810" s="11">
        <f t="shared" si="154"/>
        <v>-5.4036334771032035E-2</v>
      </c>
      <c r="H810">
        <v>23166004</v>
      </c>
      <c r="I810" s="12">
        <f t="shared" si="160"/>
        <v>0.24290702013174131</v>
      </c>
      <c r="J810" s="12">
        <f t="shared" si="151"/>
        <v>0.24502982905467857</v>
      </c>
      <c r="K810" s="1">
        <v>21736052</v>
      </c>
      <c r="L810">
        <v>1007702</v>
      </c>
      <c r="M810" s="12">
        <f t="shared" si="152"/>
        <v>4.6360857068247718E-2</v>
      </c>
      <c r="N810">
        <v>150635</v>
      </c>
      <c r="O810">
        <v>857067</v>
      </c>
      <c r="P810" s="12">
        <f t="shared" si="155"/>
        <v>3.9430665697708124E-2</v>
      </c>
      <c r="Q810" s="12">
        <f t="shared" si="156"/>
        <v>0.850516323278112</v>
      </c>
      <c r="R810">
        <v>123825</v>
      </c>
      <c r="S810">
        <v>23011</v>
      </c>
      <c r="T810">
        <v>7637</v>
      </c>
      <c r="U810" s="30">
        <v>7636.5219999999999</v>
      </c>
      <c r="V810">
        <f t="shared" si="148"/>
        <v>7636522</v>
      </c>
      <c r="W810">
        <v>201938</v>
      </c>
      <c r="X810" s="16">
        <v>39262</v>
      </c>
      <c r="Y810">
        <v>39262</v>
      </c>
      <c r="Z810">
        <v>39262</v>
      </c>
      <c r="AA810">
        <v>39262</v>
      </c>
    </row>
    <row r="811" spans="2:27">
      <c r="B811" t="s">
        <v>229</v>
      </c>
      <c r="C811">
        <v>1999</v>
      </c>
      <c r="D811" s="1">
        <v>5870748</v>
      </c>
      <c r="E811" s="12">
        <f t="shared" si="153"/>
        <v>3.4244820890563354E-2</v>
      </c>
      <c r="F811" s="1">
        <v>5822099</v>
      </c>
      <c r="G811" s="11">
        <f t="shared" si="154"/>
        <v>3.4637922869072191E-2</v>
      </c>
      <c r="H811">
        <v>27638537</v>
      </c>
      <c r="I811" s="12">
        <f t="shared" si="160"/>
        <v>0.21065148998299005</v>
      </c>
      <c r="J811" s="12">
        <f t="shared" si="151"/>
        <v>0.21241167721721305</v>
      </c>
      <c r="K811" s="1">
        <v>23203145</v>
      </c>
      <c r="L811">
        <v>1109389</v>
      </c>
      <c r="M811" s="12">
        <f t="shared" si="152"/>
        <v>4.7812009966752354E-2</v>
      </c>
      <c r="N811">
        <v>169079</v>
      </c>
      <c r="O811">
        <v>940310</v>
      </c>
      <c r="P811" s="12">
        <f t="shared" si="155"/>
        <v>4.0525109850410364E-2</v>
      </c>
      <c r="Q811" s="12">
        <f t="shared" si="156"/>
        <v>0.8475926839007778</v>
      </c>
      <c r="R811">
        <v>132981</v>
      </c>
      <c r="S811">
        <v>24153</v>
      </c>
      <c r="T811">
        <v>7788</v>
      </c>
      <c r="U811" s="30">
        <v>7788.24</v>
      </c>
      <c r="V811">
        <f t="shared" si="148"/>
        <v>7788240</v>
      </c>
      <c r="W811">
        <v>215405</v>
      </c>
      <c r="X811" s="16">
        <v>42091</v>
      </c>
      <c r="Z811" s="16">
        <v>42091</v>
      </c>
      <c r="AA811" s="16">
        <v>42091</v>
      </c>
    </row>
    <row r="812" spans="2:27">
      <c r="B812" t="s">
        <v>209</v>
      </c>
      <c r="C812">
        <v>2000</v>
      </c>
      <c r="D812" s="1">
        <v>6459138</v>
      </c>
      <c r="E812" s="12">
        <f t="shared" si="153"/>
        <v>0.10022402596738951</v>
      </c>
      <c r="F812" s="1">
        <v>6410639</v>
      </c>
      <c r="G812" s="11">
        <f t="shared" si="154"/>
        <v>0.10108725392680544</v>
      </c>
      <c r="H812">
        <v>29629673</v>
      </c>
      <c r="I812" s="12">
        <f t="shared" si="160"/>
        <v>0.21635874955488033</v>
      </c>
      <c r="J812" s="12">
        <f t="shared" si="151"/>
        <v>0.21799558840895747</v>
      </c>
      <c r="K812" s="1">
        <v>24812898</v>
      </c>
      <c r="L812">
        <v>1202302</v>
      </c>
      <c r="M812" s="12">
        <f t="shared" si="152"/>
        <v>4.8454718993323556E-2</v>
      </c>
      <c r="N812">
        <v>194726</v>
      </c>
      <c r="O812">
        <v>1007576</v>
      </c>
      <c r="P812" s="12">
        <f t="shared" si="155"/>
        <v>4.0606945629647936E-2</v>
      </c>
      <c r="Q812" s="12">
        <f t="shared" si="156"/>
        <v>0.83803902846373046</v>
      </c>
      <c r="R812">
        <v>126395</v>
      </c>
      <c r="S812">
        <v>27053</v>
      </c>
      <c r="T812">
        <v>8186</v>
      </c>
      <c r="U812" s="30">
        <v>8227.3029999999999</v>
      </c>
      <c r="V812">
        <f t="shared" si="148"/>
        <v>8227303</v>
      </c>
      <c r="W812">
        <v>234814</v>
      </c>
      <c r="X812" s="16">
        <v>44232</v>
      </c>
      <c r="Z812" s="16">
        <v>44232</v>
      </c>
      <c r="AA812" s="16">
        <v>44232</v>
      </c>
    </row>
    <row r="813" spans="2:27">
      <c r="B813" t="s">
        <v>99</v>
      </c>
      <c r="C813">
        <v>2001</v>
      </c>
      <c r="D813" s="1">
        <v>7392034</v>
      </c>
      <c r="E813" s="12">
        <f t="shared" si="153"/>
        <v>0.14443041780497645</v>
      </c>
      <c r="F813" s="1">
        <v>7309031</v>
      </c>
      <c r="G813" s="11">
        <f t="shared" si="154"/>
        <v>0.14014078783721873</v>
      </c>
      <c r="H813">
        <v>25250019</v>
      </c>
      <c r="I813" s="12">
        <f t="shared" si="160"/>
        <v>0.28946635644115754</v>
      </c>
      <c r="J813" s="12">
        <f t="shared" si="151"/>
        <v>0.29275360149233948</v>
      </c>
      <c r="K813" s="1">
        <v>27860155</v>
      </c>
      <c r="L813">
        <v>1276970</v>
      </c>
      <c r="M813" s="12">
        <f t="shared" si="152"/>
        <v>4.5834992662460064E-2</v>
      </c>
      <c r="N813">
        <v>270669</v>
      </c>
      <c r="O813">
        <v>1006301</v>
      </c>
      <c r="P813" s="12">
        <f t="shared" si="155"/>
        <v>3.6119720080523603E-2</v>
      </c>
      <c r="Q813" s="12">
        <f t="shared" si="156"/>
        <v>0.78803809016656612</v>
      </c>
      <c r="R813">
        <v>162002</v>
      </c>
      <c r="S813">
        <v>28553</v>
      </c>
      <c r="T813">
        <v>8420</v>
      </c>
      <c r="U813" s="30">
        <v>8377.0380000000005</v>
      </c>
      <c r="V813">
        <f t="shared" si="148"/>
        <v>8377038</v>
      </c>
      <c r="W813">
        <v>245864</v>
      </c>
      <c r="X813" s="16">
        <v>45937</v>
      </c>
      <c r="Z813" s="16">
        <v>45937</v>
      </c>
      <c r="AA813" s="16">
        <v>45937</v>
      </c>
    </row>
    <row r="814" spans="2:27">
      <c r="B814" t="s">
        <v>315</v>
      </c>
      <c r="C814">
        <v>2002</v>
      </c>
      <c r="D814" s="1">
        <v>8610629</v>
      </c>
      <c r="E814" s="12">
        <f t="shared" si="153"/>
        <v>0.16485246144701174</v>
      </c>
      <c r="F814" s="1">
        <v>8540902</v>
      </c>
      <c r="G814" s="11">
        <f t="shared" si="154"/>
        <v>0.16854094612541662</v>
      </c>
      <c r="H814">
        <v>24846501</v>
      </c>
      <c r="I814" s="12">
        <f t="shared" si="160"/>
        <v>0.34374667080889981</v>
      </c>
      <c r="J814" s="12">
        <f t="shared" si="151"/>
        <v>0.34655298144394658</v>
      </c>
      <c r="K814" s="1">
        <v>31352991</v>
      </c>
      <c r="L814">
        <v>1543769</v>
      </c>
      <c r="M814" s="12">
        <f t="shared" si="152"/>
        <v>4.923833263627065E-2</v>
      </c>
      <c r="N814">
        <v>272130</v>
      </c>
      <c r="O814">
        <v>1271639</v>
      </c>
      <c r="P814" s="12">
        <f t="shared" si="155"/>
        <v>4.0558777948808779E-2</v>
      </c>
      <c r="Q814" s="12">
        <f t="shared" si="156"/>
        <v>0.82372362704523794</v>
      </c>
      <c r="R814">
        <v>180201</v>
      </c>
      <c r="S814">
        <v>30544</v>
      </c>
      <c r="T814">
        <v>8586</v>
      </c>
      <c r="U814" s="30">
        <v>8508.2559999999994</v>
      </c>
      <c r="V814">
        <f t="shared" si="148"/>
        <v>8508256</v>
      </c>
      <c r="W814">
        <v>251264</v>
      </c>
      <c r="X814" s="16">
        <v>47445</v>
      </c>
      <c r="Z814" s="16">
        <v>47445</v>
      </c>
      <c r="AA814" s="16">
        <v>47445</v>
      </c>
    </row>
    <row r="815" spans="2:27">
      <c r="B815" t="s">
        <v>260</v>
      </c>
      <c r="C815">
        <v>2003</v>
      </c>
      <c r="D815" s="1">
        <v>9028114</v>
      </c>
      <c r="E815" s="12">
        <f t="shared" si="153"/>
        <v>4.8484843557886424E-2</v>
      </c>
      <c r="F815" s="1">
        <v>8944617</v>
      </c>
      <c r="G815" s="11">
        <f t="shared" si="154"/>
        <v>4.7268426683739026E-2</v>
      </c>
      <c r="H815">
        <v>29874373</v>
      </c>
      <c r="I815" s="12">
        <f t="shared" si="160"/>
        <v>0.29940768966096792</v>
      </c>
      <c r="J815" s="12">
        <f t="shared" si="151"/>
        <v>0.30220262698065664</v>
      </c>
      <c r="K815" s="1">
        <v>32526824</v>
      </c>
      <c r="L815">
        <v>1534931</v>
      </c>
      <c r="M815" s="12">
        <f t="shared" si="152"/>
        <v>4.7189697955140039E-2</v>
      </c>
      <c r="N815">
        <v>263366</v>
      </c>
      <c r="O815">
        <v>1271565</v>
      </c>
      <c r="P815" s="12">
        <f t="shared" si="155"/>
        <v>3.9092811520731317E-2</v>
      </c>
      <c r="Q815" s="12">
        <f t="shared" si="156"/>
        <v>0.82841834584095309</v>
      </c>
      <c r="R815">
        <v>181690</v>
      </c>
      <c r="S815">
        <v>30544</v>
      </c>
      <c r="T815">
        <v>8735</v>
      </c>
      <c r="U815" s="30">
        <v>8622.7929999999997</v>
      </c>
      <c r="V815">
        <f t="shared" si="148"/>
        <v>8622793</v>
      </c>
      <c r="W815">
        <v>259217</v>
      </c>
      <c r="X815" s="16">
        <v>47208</v>
      </c>
      <c r="Z815" s="16">
        <v>47208</v>
      </c>
      <c r="AA815" s="16">
        <v>47208</v>
      </c>
    </row>
    <row r="816" spans="2:27">
      <c r="B816" t="s">
        <v>260</v>
      </c>
      <c r="C816">
        <v>2004</v>
      </c>
      <c r="D816" s="1">
        <v>8247215</v>
      </c>
      <c r="E816" s="12">
        <f t="shared" si="153"/>
        <v>-8.6496360147866991E-2</v>
      </c>
      <c r="F816" s="1">
        <v>8191792</v>
      </c>
      <c r="G816" s="11">
        <f t="shared" si="154"/>
        <v>-8.4165146478602723E-2</v>
      </c>
      <c r="H816">
        <v>33898727</v>
      </c>
      <c r="I816" s="12">
        <f t="shared" si="160"/>
        <v>0.24165485624283178</v>
      </c>
      <c r="J816" s="12">
        <f t="shared" si="151"/>
        <v>0.24328981439332514</v>
      </c>
      <c r="K816" s="1">
        <v>34229517</v>
      </c>
      <c r="L816">
        <v>1547176</v>
      </c>
      <c r="M816" s="12">
        <f t="shared" si="152"/>
        <v>4.5200053509373214E-2</v>
      </c>
      <c r="N816">
        <v>243137</v>
      </c>
      <c r="O816">
        <v>1304039</v>
      </c>
      <c r="P816" s="12">
        <f t="shared" si="155"/>
        <v>3.8096915010515632E-2</v>
      </c>
      <c r="Q816" s="12">
        <f t="shared" si="156"/>
        <v>0.84285110420533926</v>
      </c>
      <c r="R816">
        <v>270385</v>
      </c>
      <c r="S816">
        <v>30274</v>
      </c>
      <c r="T816">
        <v>8914</v>
      </c>
      <c r="U816" s="30">
        <v>8769.2520000000004</v>
      </c>
      <c r="V816">
        <f t="shared" si="148"/>
        <v>8769252</v>
      </c>
      <c r="W816">
        <v>273016</v>
      </c>
      <c r="X816" s="16">
        <v>51104</v>
      </c>
      <c r="Z816" s="16">
        <v>51104</v>
      </c>
      <c r="AA816" s="16">
        <v>51104</v>
      </c>
    </row>
    <row r="817" spans="1:27">
      <c r="B817" t="s">
        <v>260</v>
      </c>
      <c r="C817">
        <v>2005</v>
      </c>
      <c r="D817" s="1">
        <v>9861216</v>
      </c>
      <c r="E817" s="12">
        <f t="shared" si="153"/>
        <v>0.19570254928481917</v>
      </c>
      <c r="F817" s="1">
        <v>9702025</v>
      </c>
      <c r="G817" s="11">
        <f t="shared" si="154"/>
        <v>0.18435929525554359</v>
      </c>
      <c r="H817">
        <v>36111681</v>
      </c>
      <c r="I817" s="12">
        <f t="shared" si="160"/>
        <v>0.26866722155637118</v>
      </c>
      <c r="J817" s="12">
        <f t="shared" si="151"/>
        <v>0.27307551814051523</v>
      </c>
      <c r="K817" s="1">
        <v>35658892</v>
      </c>
      <c r="L817">
        <v>1523821</v>
      </c>
      <c r="M817" s="12">
        <f t="shared" si="152"/>
        <v>4.273326832477016E-2</v>
      </c>
      <c r="N817">
        <v>225940</v>
      </c>
      <c r="O817">
        <v>1297881</v>
      </c>
      <c r="P817" s="12">
        <f t="shared" si="155"/>
        <v>3.6397120807903957E-2</v>
      </c>
      <c r="Q817" s="12">
        <f t="shared" si="156"/>
        <v>0.85172799167356272</v>
      </c>
      <c r="R817">
        <v>284990</v>
      </c>
      <c r="S817">
        <v>29219</v>
      </c>
      <c r="T817">
        <v>9108</v>
      </c>
      <c r="U817" s="30">
        <v>8925.9220000000005</v>
      </c>
      <c r="V817">
        <f t="shared" si="148"/>
        <v>8925922</v>
      </c>
      <c r="W817">
        <v>284100</v>
      </c>
      <c r="X817" s="16">
        <v>48749</v>
      </c>
      <c r="Z817" s="16">
        <v>48749</v>
      </c>
      <c r="AA817" s="16">
        <v>48749</v>
      </c>
    </row>
    <row r="818" spans="1:27">
      <c r="B818" t="s">
        <v>260</v>
      </c>
      <c r="C818">
        <v>2006</v>
      </c>
      <c r="D818" s="1">
        <v>11201161</v>
      </c>
      <c r="E818" s="12">
        <f t="shared" si="153"/>
        <v>0.13588030117178246</v>
      </c>
      <c r="F818" s="1">
        <v>10927422</v>
      </c>
      <c r="G818" s="11">
        <f t="shared" si="154"/>
        <v>0.12630322020402956</v>
      </c>
      <c r="H818">
        <v>38171330</v>
      </c>
      <c r="I818" s="12">
        <f t="shared" si="160"/>
        <v>0.28627302218707079</v>
      </c>
      <c r="J818" s="12">
        <f t="shared" si="151"/>
        <v>0.29344434684356036</v>
      </c>
      <c r="K818" s="1">
        <v>36246323</v>
      </c>
      <c r="L818">
        <v>1640545</v>
      </c>
      <c r="M818" s="12">
        <f t="shared" si="152"/>
        <v>4.5261004819716469E-2</v>
      </c>
      <c r="N818">
        <v>257192</v>
      </c>
      <c r="O818">
        <v>1383353</v>
      </c>
      <c r="P818" s="12">
        <f t="shared" si="155"/>
        <v>3.8165333349813167E-2</v>
      </c>
      <c r="Q818" s="12">
        <f t="shared" si="156"/>
        <v>0.84322770786537404</v>
      </c>
      <c r="R818">
        <v>192535</v>
      </c>
      <c r="S818">
        <v>35884</v>
      </c>
      <c r="T818">
        <v>9330</v>
      </c>
      <c r="U818" s="30">
        <v>9155.8130000000001</v>
      </c>
      <c r="V818">
        <f t="shared" ref="V818:V828" si="162">(U818*1000)</f>
        <v>9155813</v>
      </c>
      <c r="W818">
        <v>311927</v>
      </c>
      <c r="X818" s="16">
        <v>52792</v>
      </c>
      <c r="Z818" s="16">
        <v>52792</v>
      </c>
      <c r="AA818" s="16">
        <v>52792</v>
      </c>
    </row>
    <row r="819" spans="1:27">
      <c r="B819" t="s">
        <v>18</v>
      </c>
      <c r="C819">
        <v>2007</v>
      </c>
      <c r="D819" s="1">
        <v>13005370</v>
      </c>
      <c r="E819" s="12">
        <f t="shared" si="153"/>
        <v>0.16107339230281575</v>
      </c>
      <c r="F819" s="1">
        <v>12766455</v>
      </c>
      <c r="G819" s="11">
        <f t="shared" si="154"/>
        <v>0.16829523011008451</v>
      </c>
      <c r="H819">
        <v>45157349</v>
      </c>
      <c r="I819" s="12">
        <f t="shared" si="160"/>
        <v>0.28271046203354411</v>
      </c>
      <c r="J819" s="12">
        <f t="shared" si="151"/>
        <v>0.28800118448051498</v>
      </c>
      <c r="K819" s="1">
        <v>41844861</v>
      </c>
      <c r="L819">
        <v>1733297</v>
      </c>
      <c r="M819" s="12">
        <f t="shared" si="152"/>
        <v>4.1421980108859724E-2</v>
      </c>
      <c r="N819">
        <v>267801</v>
      </c>
      <c r="O819">
        <v>1465496</v>
      </c>
      <c r="P819" s="12">
        <f t="shared" si="155"/>
        <v>3.5022126133959434E-2</v>
      </c>
      <c r="Q819" s="12">
        <f t="shared" si="156"/>
        <v>0.84549618443925079</v>
      </c>
      <c r="R819">
        <v>203710</v>
      </c>
      <c r="S819">
        <v>35674</v>
      </c>
      <c r="T819">
        <v>9534</v>
      </c>
      <c r="U819" s="30">
        <v>9349.9879999999994</v>
      </c>
      <c r="V819">
        <f t="shared" si="162"/>
        <v>9349988</v>
      </c>
      <c r="W819">
        <v>329983</v>
      </c>
      <c r="X819" s="16">
        <v>54256</v>
      </c>
      <c r="Z819" s="16">
        <v>54256</v>
      </c>
      <c r="AA819" s="16">
        <v>54256</v>
      </c>
    </row>
    <row r="820" spans="1:27">
      <c r="B820" t="s">
        <v>18</v>
      </c>
      <c r="C820">
        <v>2008</v>
      </c>
      <c r="D820" s="1">
        <v>13090193</v>
      </c>
      <c r="E820" s="12">
        <f t="shared" si="153"/>
        <v>6.522152003364764E-3</v>
      </c>
      <c r="F820" s="1">
        <v>12871216</v>
      </c>
      <c r="G820" s="11">
        <f t="shared" si="154"/>
        <v>8.2059585061005583E-3</v>
      </c>
      <c r="H820">
        <v>41153807</v>
      </c>
      <c r="I820" s="12">
        <f t="shared" si="160"/>
        <v>0.31275881718549148</v>
      </c>
      <c r="J820" s="12">
        <f t="shared" si="151"/>
        <v>0.31807975869644334</v>
      </c>
      <c r="K820" s="1">
        <v>41165128</v>
      </c>
      <c r="L820">
        <v>1889319</v>
      </c>
      <c r="M820" s="12">
        <f t="shared" si="152"/>
        <v>4.5896104100538689E-2</v>
      </c>
      <c r="N820">
        <v>317358</v>
      </c>
      <c r="O820">
        <v>1571961</v>
      </c>
      <c r="P820" s="12">
        <f t="shared" si="155"/>
        <v>3.8186714735831746E-2</v>
      </c>
      <c r="Q820" s="12">
        <f t="shared" si="156"/>
        <v>0.83202519002878816</v>
      </c>
      <c r="R820">
        <v>276652</v>
      </c>
      <c r="S820">
        <v>37771</v>
      </c>
      <c r="T820">
        <v>9698</v>
      </c>
      <c r="U820" s="30">
        <v>9504.8430000000008</v>
      </c>
      <c r="V820">
        <f t="shared" si="162"/>
        <v>9504843</v>
      </c>
      <c r="W820">
        <v>337961</v>
      </c>
      <c r="X820" s="16">
        <v>52719</v>
      </c>
      <c r="Z820" s="16">
        <v>52719</v>
      </c>
      <c r="AA820" s="16">
        <v>52719</v>
      </c>
    </row>
    <row r="821" spans="1:27">
      <c r="A821">
        <v>10</v>
      </c>
      <c r="B821" t="s">
        <v>161</v>
      </c>
      <c r="C821">
        <v>2009</v>
      </c>
      <c r="D821" s="10">
        <v>12830886</v>
      </c>
      <c r="E821" s="12">
        <f t="shared" si="153"/>
        <v>-1.9809257204993082E-2</v>
      </c>
      <c r="F821" s="4"/>
      <c r="G821" s="4"/>
      <c r="H821" s="10">
        <v>33614408</v>
      </c>
      <c r="I821" s="3"/>
      <c r="J821" s="12">
        <f t="shared" si="151"/>
        <v>0.38170792714838231</v>
      </c>
      <c r="K821" s="10">
        <v>41452427</v>
      </c>
      <c r="L821" s="3"/>
      <c r="M821" s="3"/>
      <c r="N821" s="10">
        <v>267760</v>
      </c>
      <c r="O821" s="10">
        <v>1429373</v>
      </c>
      <c r="P821" s="12">
        <f t="shared" si="155"/>
        <v>3.448225118398978E-2</v>
      </c>
      <c r="Q821" s="3"/>
      <c r="R821" s="3"/>
      <c r="U821" s="30">
        <v>9620.8459999999995</v>
      </c>
      <c r="V821">
        <f t="shared" si="162"/>
        <v>9620846</v>
      </c>
      <c r="X821" s="16">
        <v>56986</v>
      </c>
      <c r="Z821" s="16">
        <v>56986</v>
      </c>
      <c r="AA821" s="16">
        <v>56986</v>
      </c>
    </row>
    <row r="822" spans="1:27">
      <c r="B822" t="s">
        <v>161</v>
      </c>
      <c r="C822">
        <v>2010</v>
      </c>
      <c r="D822" s="10">
        <v>16204128</v>
      </c>
      <c r="E822" s="12">
        <f t="shared" si="153"/>
        <v>0.26290016137622918</v>
      </c>
      <c r="F822" s="4"/>
      <c r="G822" s="4"/>
      <c r="H822" s="10">
        <v>44888723</v>
      </c>
      <c r="I822" s="3"/>
      <c r="J822" s="12">
        <f t="shared" si="151"/>
        <v>0.36098438353882334</v>
      </c>
      <c r="K822" s="10">
        <v>44482207</v>
      </c>
      <c r="L822" s="3"/>
      <c r="M822" s="3"/>
      <c r="N822" s="10">
        <v>303865</v>
      </c>
      <c r="O822" s="10">
        <v>1432460</v>
      </c>
      <c r="P822" s="12">
        <f t="shared" si="155"/>
        <v>3.2202988489307645E-2</v>
      </c>
      <c r="Q822" s="3"/>
      <c r="R822" s="3"/>
      <c r="U822" s="30">
        <v>9712.6959999999999</v>
      </c>
      <c r="V822">
        <f t="shared" si="162"/>
        <v>9712696</v>
      </c>
      <c r="X822" s="16">
        <v>56432</v>
      </c>
      <c r="Z822" s="16">
        <v>56432</v>
      </c>
      <c r="AA822" s="16">
        <v>56432</v>
      </c>
    </row>
    <row r="823" spans="1:27">
      <c r="B823" t="s">
        <v>161</v>
      </c>
      <c r="C823">
        <v>2011</v>
      </c>
      <c r="D823" s="10">
        <v>15266487</v>
      </c>
      <c r="E823" s="12">
        <f t="shared" si="153"/>
        <v>-5.7864329385697272E-2</v>
      </c>
      <c r="F823" s="4"/>
      <c r="G823" s="4"/>
      <c r="H823" s="10">
        <v>52275155</v>
      </c>
      <c r="I823" s="3"/>
      <c r="J823" s="12">
        <f t="shared" ref="J823:J828" si="163">D823/H823</f>
        <v>0.29204097051457811</v>
      </c>
      <c r="K823" s="10">
        <v>45266394</v>
      </c>
      <c r="L823" s="3"/>
      <c r="M823" s="3"/>
      <c r="N823" s="10">
        <v>298050</v>
      </c>
      <c r="O823" s="10">
        <v>1462044</v>
      </c>
      <c r="P823" s="12">
        <f t="shared" si="155"/>
        <v>3.2298662888853039E-2</v>
      </c>
      <c r="Q823" s="3"/>
      <c r="R823" s="3"/>
      <c r="U823" s="30">
        <v>9810.5949999999993</v>
      </c>
      <c r="V823">
        <f t="shared" si="162"/>
        <v>9810595</v>
      </c>
      <c r="X823" s="16">
        <v>55944</v>
      </c>
      <c r="Z823" s="16">
        <v>55944</v>
      </c>
      <c r="AA823" s="16">
        <v>55944</v>
      </c>
    </row>
    <row r="824" spans="1:27">
      <c r="B824" t="s">
        <v>161</v>
      </c>
      <c r="C824">
        <v>2012</v>
      </c>
      <c r="D824" s="21"/>
      <c r="E824" s="12"/>
      <c r="F824" s="4"/>
      <c r="G824" s="4"/>
      <c r="H824" s="21"/>
      <c r="I824" s="4"/>
      <c r="J824" s="12"/>
      <c r="K824" s="21"/>
      <c r="L824" s="4"/>
      <c r="M824" s="4"/>
      <c r="N824" s="21"/>
      <c r="O824" s="21"/>
      <c r="P824" s="12"/>
      <c r="Q824" s="4"/>
      <c r="R824" s="4"/>
      <c r="U824" s="30">
        <v>9911.1710000000003</v>
      </c>
      <c r="V824">
        <f t="shared" si="162"/>
        <v>9911171</v>
      </c>
      <c r="X824" s="16">
        <v>55457</v>
      </c>
      <c r="Z824" s="16">
        <v>55457</v>
      </c>
      <c r="AA824" s="16">
        <v>55457</v>
      </c>
    </row>
    <row r="825" spans="1:27">
      <c r="B825" t="s">
        <v>161</v>
      </c>
      <c r="C825">
        <v>2013</v>
      </c>
      <c r="D825" s="21">
        <v>14619221</v>
      </c>
      <c r="E825" s="12"/>
      <c r="F825" s="21">
        <v>14323163</v>
      </c>
      <c r="G825" s="4"/>
      <c r="H825" s="21">
        <v>53486765</v>
      </c>
      <c r="I825" s="4"/>
      <c r="J825" s="12">
        <f t="shared" si="163"/>
        <v>0.27332408306989586</v>
      </c>
      <c r="K825" s="21">
        <v>45483779</v>
      </c>
      <c r="L825" s="4"/>
      <c r="M825" s="4"/>
      <c r="N825" s="21">
        <v>319687</v>
      </c>
      <c r="O825" s="21">
        <v>1487452</v>
      </c>
      <c r="P825" s="12">
        <f t="shared" si="155"/>
        <v>3.2702911514894135E-2</v>
      </c>
      <c r="Q825" s="4"/>
      <c r="R825" s="4"/>
      <c r="U825" s="30">
        <v>9981.7729999999992</v>
      </c>
      <c r="V825">
        <f t="shared" si="162"/>
        <v>9981773</v>
      </c>
      <c r="X825" s="16">
        <v>54004</v>
      </c>
      <c r="Z825" s="16">
        <v>54004</v>
      </c>
      <c r="AA825" s="16">
        <v>54004</v>
      </c>
    </row>
    <row r="826" spans="1:27">
      <c r="B826" t="s">
        <v>161</v>
      </c>
      <c r="C826">
        <v>2014</v>
      </c>
      <c r="D826" s="21">
        <v>14611862</v>
      </c>
      <c r="E826" s="12">
        <f t="shared" ref="E826:E828" si="164">(D826-D825)/(D825)</f>
        <v>-5.0337839478587811E-4</v>
      </c>
      <c r="F826" s="21">
        <v>14327475</v>
      </c>
      <c r="G826" s="4"/>
      <c r="H826" s="21">
        <v>54206860</v>
      </c>
      <c r="I826" s="4"/>
      <c r="J826" s="12">
        <f t="shared" si="163"/>
        <v>0.26955743239877755</v>
      </c>
      <c r="K826" s="21">
        <v>45452071</v>
      </c>
      <c r="L826" s="4"/>
      <c r="M826" s="4"/>
      <c r="N826" s="21">
        <v>309129</v>
      </c>
      <c r="O826" s="21">
        <v>1461927</v>
      </c>
      <c r="P826" s="12">
        <f t="shared" si="155"/>
        <v>3.216414495172288E-2</v>
      </c>
      <c r="Q826" s="4"/>
      <c r="R826" s="4"/>
      <c r="U826" s="30">
        <v>10083.85</v>
      </c>
      <c r="V826">
        <f t="shared" si="162"/>
        <v>10083850</v>
      </c>
      <c r="X826" s="16">
        <v>52949</v>
      </c>
      <c r="Z826" s="16">
        <v>52949</v>
      </c>
      <c r="AA826" s="16">
        <v>52949</v>
      </c>
    </row>
    <row r="827" spans="1:27">
      <c r="B827" t="s">
        <v>161</v>
      </c>
      <c r="C827">
        <v>2015</v>
      </c>
      <c r="D827" s="10">
        <v>13837168</v>
      </c>
      <c r="E827" s="12">
        <f t="shared" si="164"/>
        <v>-5.3018157439483071E-2</v>
      </c>
      <c r="F827" s="3"/>
      <c r="G827" s="3"/>
      <c r="H827" s="10">
        <v>45886076</v>
      </c>
      <c r="I827" s="3"/>
      <c r="J827" s="12">
        <f t="shared" si="163"/>
        <v>0.30155483332242228</v>
      </c>
      <c r="K827" s="10">
        <v>47317279</v>
      </c>
      <c r="L827" s="3"/>
      <c r="M827" s="3"/>
      <c r="N827" s="10">
        <v>373798</v>
      </c>
      <c r="O827" s="10">
        <v>1484986</v>
      </c>
      <c r="P827" s="12">
        <f t="shared" si="155"/>
        <v>3.1383588223659269E-2</v>
      </c>
      <c r="Q827" s="3"/>
      <c r="R827" s="3"/>
      <c r="U827" s="30">
        <v>10199.532999999999</v>
      </c>
      <c r="V827">
        <f t="shared" si="162"/>
        <v>10199533</v>
      </c>
      <c r="X827" s="16">
        <v>52193</v>
      </c>
      <c r="Z827" s="16">
        <v>52193</v>
      </c>
      <c r="AA827" s="16">
        <v>52193</v>
      </c>
    </row>
    <row r="828" spans="1:27">
      <c r="B828" t="s">
        <v>260</v>
      </c>
      <c r="C828">
        <v>2016</v>
      </c>
      <c r="D828" s="1">
        <v>14571741</v>
      </c>
      <c r="E828" s="12">
        <f t="shared" si="164"/>
        <v>5.3086946693138362E-2</v>
      </c>
      <c r="F828" s="3"/>
      <c r="G828" s="3"/>
      <c r="H828" s="1">
        <v>45859181</v>
      </c>
      <c r="I828" s="3"/>
      <c r="J828" s="12">
        <f t="shared" si="163"/>
        <v>0.31774969989106433</v>
      </c>
      <c r="K828" s="1">
        <v>47867768</v>
      </c>
      <c r="L828" s="3"/>
      <c r="M828" s="3"/>
      <c r="N828" s="1">
        <v>436293</v>
      </c>
      <c r="O828" s="1">
        <v>1230802</v>
      </c>
      <c r="P828" s="12">
        <f t="shared" ref="P828" si="165">(O828/K828)</f>
        <v>2.5712542101399005E-2</v>
      </c>
      <c r="Q828" s="3"/>
      <c r="R828" s="3"/>
      <c r="U828" s="30">
        <v>10313.620000000001</v>
      </c>
      <c r="V828">
        <f t="shared" si="162"/>
        <v>10313620</v>
      </c>
      <c r="X828" s="16">
        <v>53627</v>
      </c>
      <c r="Z828" s="16">
        <v>53627</v>
      </c>
      <c r="AA828" s="16">
        <v>53627</v>
      </c>
    </row>
    <row r="829" spans="1:27">
      <c r="D829" s="1"/>
      <c r="E829" s="1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U829" s="30"/>
      <c r="Z829" s="16"/>
      <c r="AA829" s="16"/>
    </row>
    <row r="830" spans="1:27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spans="1:27">
      <c r="B831" t="s">
        <v>261</v>
      </c>
      <c r="C831">
        <v>1955</v>
      </c>
      <c r="D831" s="1">
        <v>18975</v>
      </c>
      <c r="E831" s="1"/>
      <c r="F831" s="1">
        <v>17553</v>
      </c>
      <c r="G831" s="1"/>
      <c r="H831">
        <v>104036</v>
      </c>
      <c r="I831" s="12">
        <f t="shared" ref="I831:I862" si="166">(F831/H831)</f>
        <v>0.16872044292360336</v>
      </c>
      <c r="J831" s="12">
        <f>D831/H831</f>
        <v>0.18238878849628976</v>
      </c>
      <c r="K831" s="1">
        <v>118143</v>
      </c>
      <c r="L831">
        <v>7834</v>
      </c>
      <c r="M831" s="12">
        <f>(L831/K831)</f>
        <v>6.6309472419017634E-2</v>
      </c>
      <c r="N831">
        <v>28</v>
      </c>
      <c r="O831">
        <v>1860</v>
      </c>
      <c r="P831" s="12">
        <f>(O831/K831)</f>
        <v>1.5743632716284504E-2</v>
      </c>
      <c r="Q831" s="12">
        <f>(O831/L831)</f>
        <v>0.23742660199131987</v>
      </c>
      <c r="R831" s="2">
        <v>1066</v>
      </c>
      <c r="S831" s="2">
        <v>627</v>
      </c>
      <c r="T831">
        <v>539</v>
      </c>
      <c r="U831" s="30">
        <v>539</v>
      </c>
      <c r="V831">
        <f>(U831*1000)</f>
        <v>539000</v>
      </c>
      <c r="W831">
        <v>984</v>
      </c>
    </row>
    <row r="832" spans="1:27">
      <c r="B832" t="s">
        <v>261</v>
      </c>
      <c r="C832">
        <v>1956</v>
      </c>
      <c r="D832" s="1">
        <v>20694</v>
      </c>
      <c r="E832" s="12">
        <f>(D832-D831)/(D831)</f>
        <v>9.0592885375494064E-2</v>
      </c>
      <c r="F832" s="1">
        <v>18989</v>
      </c>
      <c r="G832" s="11">
        <f>(F832-F831)/(F831)</f>
        <v>8.1809377314419188E-2</v>
      </c>
      <c r="H832">
        <v>115094</v>
      </c>
      <c r="I832" s="12">
        <f t="shared" si="166"/>
        <v>0.16498688028915495</v>
      </c>
      <c r="J832" s="12">
        <f t="shared" ref="J832:J892" si="167">D832/H832</f>
        <v>0.17980085842876259</v>
      </c>
      <c r="K832" s="1">
        <v>118143</v>
      </c>
      <c r="L832">
        <v>7834</v>
      </c>
      <c r="M832" s="12">
        <f t="shared" ref="M832:M884" si="168">(L832/K832)</f>
        <v>6.6309472419017634E-2</v>
      </c>
      <c r="N832">
        <v>29</v>
      </c>
      <c r="O832" s="2">
        <v>1860</v>
      </c>
      <c r="P832" s="12">
        <f t="shared" ref="P832:P892" si="169">(O832/K832)</f>
        <v>1.5743632716284504E-2</v>
      </c>
      <c r="Q832" s="12">
        <f t="shared" ref="Q832:Q884" si="170">(O832/L832)</f>
        <v>0.23742660199131987</v>
      </c>
      <c r="R832" s="2">
        <v>1069</v>
      </c>
      <c r="S832" s="2">
        <v>102</v>
      </c>
      <c r="T832">
        <v>559</v>
      </c>
      <c r="U832" s="30">
        <v>559</v>
      </c>
      <c r="V832">
        <f t="shared" ref="V832:V892" si="171">(U832*1000)</f>
        <v>559000</v>
      </c>
      <c r="W832">
        <v>1040</v>
      </c>
    </row>
    <row r="833" spans="2:27">
      <c r="B833" t="s">
        <v>261</v>
      </c>
      <c r="C833">
        <v>1957</v>
      </c>
      <c r="D833" s="1">
        <v>21176</v>
      </c>
      <c r="E833" s="12">
        <f t="shared" ref="E833:E892" si="172">(D833-D832)/(D832)</f>
        <v>2.3291775393833963E-2</v>
      </c>
      <c r="F833" s="1">
        <v>19500</v>
      </c>
      <c r="G833" s="11">
        <f t="shared" ref="G833:G884" si="173">(F833-F832)/(F832)</f>
        <v>2.6910316499025751E-2</v>
      </c>
      <c r="H833">
        <v>123364</v>
      </c>
      <c r="I833" s="12">
        <f t="shared" si="166"/>
        <v>0.15806880451347233</v>
      </c>
      <c r="J833" s="12">
        <f t="shared" si="167"/>
        <v>0.17165461560909179</v>
      </c>
      <c r="K833" s="1">
        <v>133097</v>
      </c>
      <c r="L833">
        <v>8407</v>
      </c>
      <c r="M833" s="12">
        <f t="shared" si="168"/>
        <v>6.3164459003583848E-2</v>
      </c>
      <c r="N833">
        <v>43</v>
      </c>
      <c r="O833" s="2">
        <v>2342</v>
      </c>
      <c r="P833" s="12">
        <f t="shared" si="169"/>
        <v>1.7596189245437537E-2</v>
      </c>
      <c r="Q833" s="12">
        <f t="shared" si="170"/>
        <v>0.27857737599619364</v>
      </c>
      <c r="R833" s="2">
        <v>1198</v>
      </c>
      <c r="S833" s="2">
        <v>838</v>
      </c>
      <c r="T833">
        <v>584</v>
      </c>
      <c r="U833" s="30">
        <v>584</v>
      </c>
      <c r="V833">
        <f t="shared" si="171"/>
        <v>584000</v>
      </c>
      <c r="W833">
        <v>1107</v>
      </c>
    </row>
    <row r="834" spans="2:27">
      <c r="B834" t="s">
        <v>261</v>
      </c>
      <c r="C834">
        <v>1958</v>
      </c>
      <c r="D834" s="1">
        <v>23473</v>
      </c>
      <c r="E834" s="12">
        <f t="shared" si="172"/>
        <v>0.10847185493010955</v>
      </c>
      <c r="F834" s="1">
        <v>20969</v>
      </c>
      <c r="G834" s="11">
        <f t="shared" si="173"/>
        <v>7.5333333333333335E-2</v>
      </c>
      <c r="H834">
        <v>143187</v>
      </c>
      <c r="I834" s="12">
        <f t="shared" si="166"/>
        <v>0.14644485882098235</v>
      </c>
      <c r="J834" s="12">
        <f t="shared" si="167"/>
        <v>0.16393247990390189</v>
      </c>
      <c r="K834" s="1">
        <v>142688</v>
      </c>
      <c r="L834">
        <v>7801</v>
      </c>
      <c r="M834" s="12">
        <f t="shared" si="168"/>
        <v>5.4671731329894592E-2</v>
      </c>
      <c r="N834">
        <v>24</v>
      </c>
      <c r="O834" s="2">
        <v>2232</v>
      </c>
      <c r="P834" s="12">
        <f t="shared" si="169"/>
        <v>1.5642520744561562E-2</v>
      </c>
      <c r="Q834" s="12">
        <f t="shared" si="170"/>
        <v>0.28611716446609409</v>
      </c>
      <c r="R834" s="2">
        <v>1284</v>
      </c>
      <c r="S834" s="2">
        <v>84</v>
      </c>
      <c r="T834">
        <v>605</v>
      </c>
      <c r="U834" s="30">
        <v>605</v>
      </c>
      <c r="V834">
        <f t="shared" si="171"/>
        <v>605000</v>
      </c>
      <c r="W834">
        <v>1167</v>
      </c>
    </row>
    <row r="835" spans="2:27">
      <c r="B835" t="s">
        <v>261</v>
      </c>
      <c r="C835">
        <v>1959</v>
      </c>
      <c r="D835" s="1">
        <v>38943</v>
      </c>
      <c r="E835" s="12">
        <f t="shared" si="172"/>
        <v>0.6590550845652452</v>
      </c>
      <c r="F835" s="1">
        <v>36708</v>
      </c>
      <c r="G835" s="11">
        <f t="shared" si="173"/>
        <v>0.75058419571748769</v>
      </c>
      <c r="H835">
        <v>179610</v>
      </c>
      <c r="I835" s="12">
        <f t="shared" si="166"/>
        <v>0.20437614832136294</v>
      </c>
      <c r="J835" s="12">
        <f t="shared" si="167"/>
        <v>0.21681977618172707</v>
      </c>
      <c r="K835" s="1">
        <v>165943</v>
      </c>
      <c r="L835">
        <v>20753</v>
      </c>
      <c r="M835" s="12">
        <f t="shared" si="168"/>
        <v>0.12506101492681221</v>
      </c>
      <c r="N835">
        <v>25</v>
      </c>
      <c r="O835">
        <v>2295</v>
      </c>
      <c r="P835" s="12">
        <f t="shared" si="169"/>
        <v>1.3830050077436228E-2</v>
      </c>
      <c r="Q835" s="12">
        <f t="shared" si="170"/>
        <v>0.1105864212403026</v>
      </c>
      <c r="R835">
        <v>1382</v>
      </c>
      <c r="S835">
        <v>1227</v>
      </c>
      <c r="T835">
        <v>622</v>
      </c>
      <c r="U835" s="30">
        <v>622</v>
      </c>
      <c r="V835">
        <f t="shared" si="171"/>
        <v>622000</v>
      </c>
      <c r="W835">
        <v>1305</v>
      </c>
    </row>
    <row r="836" spans="2:27">
      <c r="B836" t="s">
        <v>261</v>
      </c>
      <c r="C836">
        <v>1960</v>
      </c>
      <c r="D836" s="1">
        <v>45278</v>
      </c>
      <c r="E836" s="12">
        <f t="shared" si="172"/>
        <v>0.1626736512338546</v>
      </c>
      <c r="F836" s="1">
        <v>42031</v>
      </c>
      <c r="G836" s="11">
        <f t="shared" si="173"/>
        <v>0.14500926228615016</v>
      </c>
      <c r="H836">
        <v>204909</v>
      </c>
      <c r="I836" s="12">
        <f t="shared" si="166"/>
        <v>0.20512032170378069</v>
      </c>
      <c r="J836" s="12">
        <f t="shared" si="167"/>
        <v>0.22096638019803913</v>
      </c>
      <c r="K836" s="1">
        <v>192088</v>
      </c>
      <c r="L836">
        <v>2517</v>
      </c>
      <c r="M836" s="12">
        <f t="shared" si="168"/>
        <v>1.310336928907584E-2</v>
      </c>
      <c r="N836">
        <v>26</v>
      </c>
      <c r="O836">
        <v>2491</v>
      </c>
      <c r="P836" s="12">
        <f t="shared" si="169"/>
        <v>1.2968014659947524E-2</v>
      </c>
      <c r="Q836" s="12">
        <f t="shared" si="170"/>
        <v>0.9896702423520064</v>
      </c>
      <c r="R836">
        <v>1860</v>
      </c>
      <c r="S836">
        <v>2138</v>
      </c>
      <c r="T836">
        <v>642</v>
      </c>
      <c r="U836" s="30">
        <v>642</v>
      </c>
      <c r="V836">
        <f t="shared" si="171"/>
        <v>642000</v>
      </c>
      <c r="W836">
        <v>1493</v>
      </c>
      <c r="X836" s="16">
        <v>540</v>
      </c>
      <c r="Z836" s="16">
        <v>540</v>
      </c>
      <c r="AA836" s="16">
        <v>540</v>
      </c>
    </row>
    <row r="837" spans="2:27">
      <c r="B837" t="s">
        <v>261</v>
      </c>
      <c r="C837">
        <v>1961</v>
      </c>
      <c r="D837" s="1">
        <v>48922</v>
      </c>
      <c r="E837" s="12">
        <f t="shared" si="172"/>
        <v>8.0480586598347989E-2</v>
      </c>
      <c r="F837" s="1">
        <v>44905</v>
      </c>
      <c r="G837" s="11">
        <f t="shared" si="173"/>
        <v>6.837810187718589E-2</v>
      </c>
      <c r="H837">
        <v>228597</v>
      </c>
      <c r="I837" s="12">
        <f t="shared" si="166"/>
        <v>0.19643739856603543</v>
      </c>
      <c r="J837" s="12">
        <f t="shared" si="167"/>
        <v>0.21400980765276884</v>
      </c>
      <c r="K837" s="1">
        <v>220128</v>
      </c>
      <c r="L837">
        <v>2718</v>
      </c>
      <c r="M837" s="12">
        <f t="shared" si="168"/>
        <v>1.2347361535106847E-2</v>
      </c>
      <c r="N837">
        <v>25</v>
      </c>
      <c r="O837">
        <v>2693</v>
      </c>
      <c r="P837" s="12">
        <f t="shared" si="169"/>
        <v>1.2233791248728013E-2</v>
      </c>
      <c r="Q837" s="12">
        <f t="shared" si="170"/>
        <v>0.99080206033848417</v>
      </c>
      <c r="R837">
        <v>1950</v>
      </c>
      <c r="S837">
        <v>1664</v>
      </c>
      <c r="T837">
        <v>659</v>
      </c>
      <c r="U837" s="30">
        <v>659</v>
      </c>
      <c r="V837">
        <f t="shared" si="171"/>
        <v>659000</v>
      </c>
      <c r="W837">
        <v>1616</v>
      </c>
      <c r="AA837" s="1">
        <f>AA836+27</f>
        <v>567</v>
      </c>
    </row>
    <row r="838" spans="2:27">
      <c r="B838" t="s">
        <v>261</v>
      </c>
      <c r="C838">
        <v>1962</v>
      </c>
      <c r="D838" s="1">
        <v>49607</v>
      </c>
      <c r="E838" s="12">
        <f t="shared" si="172"/>
        <v>1.4001880544540289E-2</v>
      </c>
      <c r="F838" s="1">
        <v>45496</v>
      </c>
      <c r="G838" s="11">
        <f t="shared" si="173"/>
        <v>1.31611179155996E-2</v>
      </c>
      <c r="H838">
        <v>232670</v>
      </c>
      <c r="I838" s="12">
        <f t="shared" si="166"/>
        <v>0.19553874586323977</v>
      </c>
      <c r="J838" s="12">
        <f t="shared" si="167"/>
        <v>0.21320754716981133</v>
      </c>
      <c r="K838" s="1">
        <v>233185</v>
      </c>
      <c r="L838">
        <v>2858</v>
      </c>
      <c r="M838" s="12">
        <f t="shared" si="168"/>
        <v>1.2256362973604648E-2</v>
      </c>
      <c r="N838">
        <v>25</v>
      </c>
      <c r="O838">
        <v>2833</v>
      </c>
      <c r="P838" s="12">
        <f t="shared" si="169"/>
        <v>1.2149151960889422E-2</v>
      </c>
      <c r="Q838" s="12">
        <f t="shared" si="170"/>
        <v>0.99125262421273619</v>
      </c>
      <c r="R838">
        <v>2046</v>
      </c>
      <c r="S838">
        <v>1159</v>
      </c>
      <c r="T838">
        <v>684</v>
      </c>
      <c r="U838" s="30">
        <v>684</v>
      </c>
      <c r="V838">
        <f t="shared" si="171"/>
        <v>684000</v>
      </c>
      <c r="W838">
        <v>1731</v>
      </c>
      <c r="AA838" s="1">
        <f t="shared" ref="AA838:AA845" si="174">AA837+27</f>
        <v>594</v>
      </c>
    </row>
    <row r="839" spans="2:27">
      <c r="B839" t="s">
        <v>261</v>
      </c>
      <c r="C839">
        <v>1963</v>
      </c>
      <c r="D839" s="1">
        <v>63365</v>
      </c>
      <c r="E839" s="12">
        <f t="shared" si="172"/>
        <v>0.27733989154756383</v>
      </c>
      <c r="F839" s="1">
        <v>59511</v>
      </c>
      <c r="G839" s="11">
        <f t="shared" si="173"/>
        <v>0.30804905925795673</v>
      </c>
      <c r="H839">
        <v>250218</v>
      </c>
      <c r="I839" s="12">
        <f t="shared" si="166"/>
        <v>0.23783660647915017</v>
      </c>
      <c r="J839" s="12">
        <f t="shared" si="167"/>
        <v>0.25323917543901719</v>
      </c>
      <c r="K839" s="1">
        <v>258145</v>
      </c>
      <c r="L839">
        <v>2897</v>
      </c>
      <c r="M839" s="12">
        <f t="shared" si="168"/>
        <v>1.122237502179008E-2</v>
      </c>
      <c r="N839">
        <v>29</v>
      </c>
      <c r="O839">
        <v>2868</v>
      </c>
      <c r="P839" s="12">
        <f t="shared" si="169"/>
        <v>1.1110035057816343E-2</v>
      </c>
      <c r="Q839" s="12">
        <f t="shared" si="170"/>
        <v>0.98998964445978599</v>
      </c>
      <c r="R839">
        <v>2211</v>
      </c>
      <c r="S839">
        <v>1675</v>
      </c>
      <c r="T839">
        <v>682</v>
      </c>
      <c r="U839" s="30">
        <v>682</v>
      </c>
      <c r="V839">
        <f t="shared" si="171"/>
        <v>682000</v>
      </c>
      <c r="W839">
        <v>1846</v>
      </c>
      <c r="AA839" s="1">
        <f t="shared" si="174"/>
        <v>621</v>
      </c>
    </row>
    <row r="840" spans="2:27">
      <c r="B840" t="s">
        <v>261</v>
      </c>
      <c r="C840">
        <v>1964</v>
      </c>
      <c r="D840" s="1">
        <v>63952</v>
      </c>
      <c r="E840" s="12">
        <f t="shared" si="172"/>
        <v>9.2637891580525534E-3</v>
      </c>
      <c r="F840" s="1">
        <v>60197</v>
      </c>
      <c r="G840" s="11">
        <f t="shared" si="173"/>
        <v>1.1527280670800357E-2</v>
      </c>
      <c r="H840">
        <v>271399</v>
      </c>
      <c r="I840" s="12">
        <f t="shared" si="166"/>
        <v>0.22180258586067009</v>
      </c>
      <c r="J840" s="12">
        <f t="shared" si="167"/>
        <v>0.23563830375204034</v>
      </c>
      <c r="K840" s="1">
        <v>274584</v>
      </c>
      <c r="L840">
        <v>3024</v>
      </c>
      <c r="M840" s="12">
        <f t="shared" si="168"/>
        <v>1.1013023337120882E-2</v>
      </c>
      <c r="N840">
        <v>34</v>
      </c>
      <c r="O840">
        <v>2990</v>
      </c>
      <c r="P840" s="12">
        <f t="shared" si="169"/>
        <v>1.0889199662034204E-2</v>
      </c>
      <c r="Q840" s="12">
        <f t="shared" si="170"/>
        <v>0.98875661375661372</v>
      </c>
      <c r="R840">
        <v>2037</v>
      </c>
      <c r="S840">
        <v>1124</v>
      </c>
      <c r="T840">
        <v>700</v>
      </c>
      <c r="U840" s="30">
        <v>700</v>
      </c>
      <c r="V840">
        <f t="shared" si="171"/>
        <v>700000</v>
      </c>
      <c r="W840">
        <v>2008</v>
      </c>
      <c r="AA840" s="1">
        <f t="shared" si="174"/>
        <v>648</v>
      </c>
    </row>
    <row r="841" spans="2:27">
      <c r="B841" t="s">
        <v>261</v>
      </c>
      <c r="C841">
        <v>1965</v>
      </c>
      <c r="D841" s="1">
        <v>62812</v>
      </c>
      <c r="E841" s="12">
        <f t="shared" si="172"/>
        <v>-1.7825869402051539E-2</v>
      </c>
      <c r="F841" s="1">
        <v>58966</v>
      </c>
      <c r="G841" s="11">
        <f t="shared" si="173"/>
        <v>-2.0449524062660929E-2</v>
      </c>
      <c r="H841">
        <v>287256</v>
      </c>
      <c r="I841" s="12">
        <f t="shared" si="166"/>
        <v>0.20527334503021694</v>
      </c>
      <c r="J841" s="12">
        <f t="shared" si="167"/>
        <v>0.21866209931211184</v>
      </c>
      <c r="K841" s="1">
        <v>273306</v>
      </c>
      <c r="L841">
        <v>3016</v>
      </c>
      <c r="M841" s="12">
        <f t="shared" si="168"/>
        <v>1.103524986645006E-2</v>
      </c>
      <c r="N841">
        <v>31</v>
      </c>
      <c r="O841">
        <v>2985</v>
      </c>
      <c r="P841" s="12">
        <f t="shared" si="169"/>
        <v>1.0921823889706044E-2</v>
      </c>
      <c r="Q841" s="12">
        <f t="shared" si="170"/>
        <v>0.98972148541114058</v>
      </c>
      <c r="R841">
        <v>2247</v>
      </c>
      <c r="S841">
        <v>1828</v>
      </c>
      <c r="T841">
        <v>704</v>
      </c>
      <c r="U841" s="30">
        <v>704</v>
      </c>
      <c r="V841">
        <f t="shared" si="171"/>
        <v>704000</v>
      </c>
      <c r="W841">
        <v>2199</v>
      </c>
      <c r="AA841" s="1">
        <f t="shared" si="174"/>
        <v>675</v>
      </c>
    </row>
    <row r="842" spans="2:27">
      <c r="B842" t="s">
        <v>261</v>
      </c>
      <c r="C842">
        <v>1966</v>
      </c>
      <c r="D842" s="1">
        <v>82058</v>
      </c>
      <c r="E842" s="12">
        <f t="shared" si="172"/>
        <v>0.30640641915557537</v>
      </c>
      <c r="F842" s="1">
        <v>77634</v>
      </c>
      <c r="G842" s="11">
        <f t="shared" si="173"/>
        <v>0.31658922090696334</v>
      </c>
      <c r="H842">
        <v>354309</v>
      </c>
      <c r="I842" s="12">
        <f t="shared" si="166"/>
        <v>0.21911382437363996</v>
      </c>
      <c r="J842" s="12">
        <f t="shared" si="167"/>
        <v>0.23160010047726701</v>
      </c>
      <c r="K842" s="1">
        <v>324664</v>
      </c>
      <c r="L842">
        <v>3421</v>
      </c>
      <c r="M842" s="12">
        <f t="shared" si="168"/>
        <v>1.0537047532217923E-2</v>
      </c>
      <c r="N842">
        <v>37</v>
      </c>
      <c r="O842">
        <v>3384</v>
      </c>
      <c r="P842" s="12">
        <f t="shared" si="169"/>
        <v>1.0423083557154473E-2</v>
      </c>
      <c r="Q842" s="12">
        <f t="shared" si="170"/>
        <v>0.98918444899152291</v>
      </c>
      <c r="R842">
        <v>3315</v>
      </c>
      <c r="S842">
        <v>1320</v>
      </c>
      <c r="T842">
        <v>710</v>
      </c>
      <c r="U842" s="30">
        <v>710</v>
      </c>
      <c r="V842">
        <f t="shared" si="171"/>
        <v>710000</v>
      </c>
      <c r="W842">
        <v>2403</v>
      </c>
      <c r="AA842" s="1">
        <f t="shared" si="174"/>
        <v>702</v>
      </c>
    </row>
    <row r="843" spans="2:27">
      <c r="B843" t="s">
        <v>261</v>
      </c>
      <c r="C843">
        <v>1967</v>
      </c>
      <c r="D843" s="1">
        <v>108469</v>
      </c>
      <c r="E843" s="12">
        <f t="shared" si="172"/>
        <v>0.32185771039996103</v>
      </c>
      <c r="F843" s="1">
        <v>104304</v>
      </c>
      <c r="G843" s="11">
        <f t="shared" si="173"/>
        <v>0.34353504907643556</v>
      </c>
      <c r="H843">
        <v>413548</v>
      </c>
      <c r="I843" s="12">
        <f t="shared" si="166"/>
        <v>0.25221739677135424</v>
      </c>
      <c r="J843" s="12">
        <f t="shared" si="167"/>
        <v>0.26228877905345932</v>
      </c>
      <c r="K843" s="1">
        <v>407441</v>
      </c>
      <c r="L843">
        <v>4215</v>
      </c>
      <c r="M843" s="12">
        <f t="shared" si="168"/>
        <v>1.0345056094011158E-2</v>
      </c>
      <c r="N843">
        <v>40</v>
      </c>
      <c r="O843">
        <v>4175</v>
      </c>
      <c r="P843" s="12">
        <f t="shared" si="169"/>
        <v>1.0246882370699071E-2</v>
      </c>
      <c r="Q843" s="12">
        <f t="shared" si="170"/>
        <v>0.99051008303677346</v>
      </c>
      <c r="R843">
        <v>3922</v>
      </c>
      <c r="S843">
        <v>2063</v>
      </c>
      <c r="T843">
        <v>723</v>
      </c>
      <c r="U843" s="30">
        <v>723</v>
      </c>
      <c r="V843">
        <f t="shared" si="171"/>
        <v>723000</v>
      </c>
      <c r="W843">
        <v>2612</v>
      </c>
      <c r="AA843" s="1">
        <f t="shared" si="174"/>
        <v>729</v>
      </c>
    </row>
    <row r="844" spans="2:27">
      <c r="B844" t="s">
        <v>261</v>
      </c>
      <c r="C844">
        <v>1968</v>
      </c>
      <c r="D844" s="1">
        <v>110606</v>
      </c>
      <c r="E844" s="12">
        <f t="shared" si="172"/>
        <v>1.9701481529284866E-2</v>
      </c>
      <c r="F844" s="1">
        <v>105326</v>
      </c>
      <c r="G844" s="11">
        <f t="shared" si="173"/>
        <v>9.7982819450836024E-3</v>
      </c>
      <c r="H844">
        <v>450718</v>
      </c>
      <c r="I844" s="12">
        <f t="shared" si="166"/>
        <v>0.23368492050461709</v>
      </c>
      <c r="J844" s="12">
        <f t="shared" si="167"/>
        <v>0.24539956247587183</v>
      </c>
      <c r="K844" s="1">
        <v>457702</v>
      </c>
      <c r="L844">
        <v>4095</v>
      </c>
      <c r="M844" s="12">
        <f t="shared" si="168"/>
        <v>8.9468693604135442E-3</v>
      </c>
      <c r="N844">
        <v>62</v>
      </c>
      <c r="O844">
        <v>4033</v>
      </c>
      <c r="P844" s="12">
        <f t="shared" si="169"/>
        <v>8.8114100440898225E-3</v>
      </c>
      <c r="Q844" s="12">
        <f t="shared" si="170"/>
        <v>0.98485958485958491</v>
      </c>
      <c r="R844">
        <v>4456</v>
      </c>
      <c r="S844">
        <v>1769</v>
      </c>
      <c r="T844">
        <v>734</v>
      </c>
      <c r="U844" s="30">
        <v>734</v>
      </c>
      <c r="V844">
        <f t="shared" si="171"/>
        <v>734000</v>
      </c>
      <c r="W844">
        <v>2940</v>
      </c>
      <c r="AA844" s="1">
        <f t="shared" si="174"/>
        <v>756</v>
      </c>
    </row>
    <row r="845" spans="2:27">
      <c r="B845" t="s">
        <v>261</v>
      </c>
      <c r="C845">
        <v>1969</v>
      </c>
      <c r="D845" s="1">
        <v>128642</v>
      </c>
      <c r="E845" s="12">
        <f t="shared" si="172"/>
        <v>0.16306529483029852</v>
      </c>
      <c r="F845" s="1">
        <v>123686</v>
      </c>
      <c r="G845" s="11">
        <f t="shared" si="173"/>
        <v>0.17431593338776749</v>
      </c>
      <c r="H845">
        <v>528135</v>
      </c>
      <c r="I845" s="12">
        <f t="shared" si="166"/>
        <v>0.23419390875439045</v>
      </c>
      <c r="J845" s="12">
        <f t="shared" si="167"/>
        <v>0.24357787308169312</v>
      </c>
      <c r="K845" s="1">
        <v>534314</v>
      </c>
      <c r="L845">
        <v>3836</v>
      </c>
      <c r="M845" s="12">
        <f t="shared" si="168"/>
        <v>7.1792990638463528E-3</v>
      </c>
      <c r="N845">
        <v>109</v>
      </c>
      <c r="O845">
        <v>3727</v>
      </c>
      <c r="P845" s="12">
        <f t="shared" si="169"/>
        <v>6.9752991686536378E-3</v>
      </c>
      <c r="Q845" s="12">
        <f t="shared" si="170"/>
        <v>0.97158498435870699</v>
      </c>
      <c r="R845">
        <v>5258</v>
      </c>
      <c r="S845">
        <v>3876</v>
      </c>
      <c r="T845">
        <v>750</v>
      </c>
      <c r="U845" s="30">
        <v>750</v>
      </c>
      <c r="V845">
        <f t="shared" si="171"/>
        <v>750000</v>
      </c>
      <c r="W845">
        <v>3367</v>
      </c>
      <c r="AA845" s="1">
        <f t="shared" si="174"/>
        <v>783</v>
      </c>
    </row>
    <row r="846" spans="2:27">
      <c r="B846" t="s">
        <v>261</v>
      </c>
      <c r="C846">
        <v>1970</v>
      </c>
      <c r="D846" s="1">
        <v>144066</v>
      </c>
      <c r="E846" s="12">
        <f t="shared" si="172"/>
        <v>0.11989863341676901</v>
      </c>
      <c r="F846" s="1">
        <v>138585</v>
      </c>
      <c r="G846" s="11">
        <f t="shared" si="173"/>
        <v>0.12045825719968307</v>
      </c>
      <c r="H846">
        <v>608494</v>
      </c>
      <c r="I846" s="12">
        <f t="shared" si="166"/>
        <v>0.22775080773187575</v>
      </c>
      <c r="J846" s="12">
        <f t="shared" si="167"/>
        <v>0.23675829178266342</v>
      </c>
      <c r="K846" s="1">
        <v>684595</v>
      </c>
      <c r="L846">
        <v>4744</v>
      </c>
      <c r="M846" s="12">
        <f t="shared" si="168"/>
        <v>6.9296445343597305E-3</v>
      </c>
      <c r="N846">
        <v>604</v>
      </c>
      <c r="O846">
        <v>4140</v>
      </c>
      <c r="P846" s="12">
        <f t="shared" si="169"/>
        <v>6.0473710734083655E-3</v>
      </c>
      <c r="Q846" s="12">
        <f t="shared" si="170"/>
        <v>0.87268128161888703</v>
      </c>
      <c r="R846">
        <v>5976</v>
      </c>
      <c r="S846">
        <v>3881</v>
      </c>
      <c r="T846">
        <v>770</v>
      </c>
      <c r="U846" s="30">
        <v>769.91300000000001</v>
      </c>
      <c r="V846">
        <f t="shared" si="171"/>
        <v>769913</v>
      </c>
      <c r="W846">
        <v>3873</v>
      </c>
      <c r="X846" s="16">
        <v>267</v>
      </c>
      <c r="Z846" s="16">
        <v>267</v>
      </c>
      <c r="AA846" s="16">
        <v>267</v>
      </c>
    </row>
    <row r="847" spans="2:27">
      <c r="B847" t="s">
        <v>261</v>
      </c>
      <c r="C847">
        <v>1971</v>
      </c>
      <c r="D847" s="1">
        <v>150453</v>
      </c>
      <c r="E847" s="12">
        <f t="shared" si="172"/>
        <v>4.4333846986797716E-2</v>
      </c>
      <c r="F847" s="1">
        <v>144468</v>
      </c>
      <c r="G847" s="11">
        <f t="shared" si="173"/>
        <v>4.2450481653858646E-2</v>
      </c>
      <c r="H847">
        <v>689184</v>
      </c>
      <c r="I847" s="12">
        <f t="shared" si="166"/>
        <v>0.20962181362306728</v>
      </c>
      <c r="J847" s="12">
        <f t="shared" si="167"/>
        <v>0.218305996656916</v>
      </c>
      <c r="K847" s="1">
        <v>768956</v>
      </c>
      <c r="L847">
        <v>5021</v>
      </c>
      <c r="M847" s="12">
        <f t="shared" si="168"/>
        <v>6.5296323846878107E-3</v>
      </c>
      <c r="N847">
        <v>228</v>
      </c>
      <c r="O847">
        <v>4793</v>
      </c>
      <c r="P847" s="12">
        <f t="shared" si="169"/>
        <v>6.2331264727760755E-3</v>
      </c>
      <c r="Q847" s="12">
        <f t="shared" si="170"/>
        <v>0.9545907189802828</v>
      </c>
      <c r="R847">
        <v>7329</v>
      </c>
      <c r="S847">
        <v>3699</v>
      </c>
      <c r="T847">
        <v>802</v>
      </c>
      <c r="U847" s="30">
        <v>801.64400000000001</v>
      </c>
      <c r="V847">
        <f t="shared" si="171"/>
        <v>801644</v>
      </c>
      <c r="W847">
        <v>4210</v>
      </c>
      <c r="AA847" s="1">
        <f>AA846+34</f>
        <v>301</v>
      </c>
    </row>
    <row r="848" spans="2:27">
      <c r="B848" t="s">
        <v>261</v>
      </c>
      <c r="C848">
        <v>1972</v>
      </c>
      <c r="D848" s="1">
        <v>174812</v>
      </c>
      <c r="E848" s="12">
        <f t="shared" si="172"/>
        <v>0.16190438209939317</v>
      </c>
      <c r="F848" s="1">
        <v>169348</v>
      </c>
      <c r="G848" s="11">
        <f t="shared" si="173"/>
        <v>0.17221806905335438</v>
      </c>
      <c r="H848">
        <v>754124</v>
      </c>
      <c r="I848" s="12">
        <f t="shared" si="166"/>
        <v>0.22456253878672472</v>
      </c>
      <c r="J848" s="12">
        <f t="shared" si="167"/>
        <v>0.23180803157040486</v>
      </c>
      <c r="K848" s="1">
        <v>826673</v>
      </c>
      <c r="L848">
        <v>4948</v>
      </c>
      <c r="M848" s="12">
        <f t="shared" si="168"/>
        <v>5.9854380147894033E-3</v>
      </c>
      <c r="N848">
        <v>240</v>
      </c>
      <c r="O848">
        <v>4708</v>
      </c>
      <c r="P848" s="12">
        <f t="shared" si="169"/>
        <v>5.6951176583727786E-3</v>
      </c>
      <c r="Q848" s="12">
        <f t="shared" si="170"/>
        <v>0.95149555375909456</v>
      </c>
      <c r="R848">
        <v>6975</v>
      </c>
      <c r="S848">
        <v>4129</v>
      </c>
      <c r="T848">
        <v>828</v>
      </c>
      <c r="U848" s="30">
        <v>828.33100000000002</v>
      </c>
      <c r="V848">
        <f t="shared" si="171"/>
        <v>828331</v>
      </c>
      <c r="W848">
        <v>4640</v>
      </c>
      <c r="AA848" s="1">
        <f t="shared" ref="AA848:AA852" si="175">AA847+34</f>
        <v>335</v>
      </c>
    </row>
    <row r="849" spans="2:27">
      <c r="B849" t="s">
        <v>261</v>
      </c>
      <c r="C849">
        <v>1973</v>
      </c>
      <c r="D849" s="1">
        <v>195200</v>
      </c>
      <c r="E849" s="12">
        <f t="shared" si="172"/>
        <v>0.11662814909731598</v>
      </c>
      <c r="F849" s="1">
        <v>190656</v>
      </c>
      <c r="G849" s="11">
        <f t="shared" si="173"/>
        <v>0.12582374754942485</v>
      </c>
      <c r="H849">
        <v>870396</v>
      </c>
      <c r="I849" s="12">
        <f t="shared" si="166"/>
        <v>0.21904512428825501</v>
      </c>
      <c r="J849" s="12">
        <f t="shared" si="167"/>
        <v>0.22426573651533324</v>
      </c>
      <c r="K849" s="1">
        <v>957608</v>
      </c>
      <c r="L849">
        <v>5289</v>
      </c>
      <c r="M849" s="12">
        <f t="shared" si="168"/>
        <v>5.5231368158996166E-3</v>
      </c>
      <c r="N849">
        <v>346</v>
      </c>
      <c r="O849">
        <v>4943</v>
      </c>
      <c r="P849" s="12">
        <f t="shared" si="169"/>
        <v>5.1618198678373617E-3</v>
      </c>
      <c r="Q849" s="12">
        <f t="shared" si="170"/>
        <v>0.934581206277179</v>
      </c>
      <c r="R849">
        <v>7206</v>
      </c>
      <c r="S849">
        <v>4279</v>
      </c>
      <c r="T849">
        <v>852</v>
      </c>
      <c r="U849" s="30">
        <v>851.59500000000003</v>
      </c>
      <c r="V849">
        <f t="shared" si="171"/>
        <v>851595</v>
      </c>
      <c r="W849">
        <v>5159</v>
      </c>
      <c r="AA849" s="1">
        <f t="shared" si="175"/>
        <v>369</v>
      </c>
    </row>
    <row r="850" spans="2:27">
      <c r="B850" t="s">
        <v>261</v>
      </c>
      <c r="C850">
        <v>1974</v>
      </c>
      <c r="D850" s="1">
        <v>226608</v>
      </c>
      <c r="E850" s="12">
        <f t="shared" si="172"/>
        <v>0.1609016393442623</v>
      </c>
      <c r="F850" s="1">
        <v>219048</v>
      </c>
      <c r="G850" s="11">
        <f t="shared" si="173"/>
        <v>0.14891742195367574</v>
      </c>
      <c r="H850">
        <v>989507</v>
      </c>
      <c r="I850" s="12">
        <f t="shared" si="166"/>
        <v>0.22137084426891371</v>
      </c>
      <c r="J850" s="12">
        <f t="shared" si="167"/>
        <v>0.22901101255473685</v>
      </c>
      <c r="K850" s="1">
        <v>990859</v>
      </c>
      <c r="L850">
        <v>6570</v>
      </c>
      <c r="M850" s="12">
        <f t="shared" si="168"/>
        <v>6.6306104097555761E-3</v>
      </c>
      <c r="N850">
        <v>217</v>
      </c>
      <c r="O850">
        <v>6353</v>
      </c>
      <c r="P850" s="12">
        <f t="shared" si="169"/>
        <v>6.4116085134211832E-3</v>
      </c>
      <c r="Q850" s="12">
        <f t="shared" si="170"/>
        <v>0.96697108066971083</v>
      </c>
      <c r="R850">
        <v>7660</v>
      </c>
      <c r="S850">
        <v>4600</v>
      </c>
      <c r="T850">
        <v>868</v>
      </c>
      <c r="U850" s="30">
        <v>867.97799999999995</v>
      </c>
      <c r="V850">
        <f t="shared" si="171"/>
        <v>867978</v>
      </c>
      <c r="W850">
        <v>5931</v>
      </c>
      <c r="AA850" s="1">
        <f t="shared" si="175"/>
        <v>403</v>
      </c>
    </row>
    <row r="851" spans="2:27">
      <c r="B851" t="s">
        <v>261</v>
      </c>
      <c r="C851">
        <v>1975</v>
      </c>
      <c r="D851" s="1">
        <v>249355</v>
      </c>
      <c r="E851" s="12">
        <f t="shared" si="172"/>
        <v>0.10038039257219515</v>
      </c>
      <c r="F851" s="1">
        <v>242837</v>
      </c>
      <c r="G851" s="11">
        <f t="shared" si="173"/>
        <v>0.10860176764909973</v>
      </c>
      <c r="H851">
        <v>1113975</v>
      </c>
      <c r="I851" s="12">
        <f t="shared" si="166"/>
        <v>0.21799142709665836</v>
      </c>
      <c r="J851" s="12">
        <f t="shared" si="167"/>
        <v>0.22384254583810229</v>
      </c>
      <c r="K851" s="1">
        <v>1166897</v>
      </c>
      <c r="L851">
        <v>8117</v>
      </c>
      <c r="M851" s="12">
        <f t="shared" si="168"/>
        <v>6.9560552473783037E-3</v>
      </c>
      <c r="N851">
        <v>283</v>
      </c>
      <c r="O851">
        <v>7834</v>
      </c>
      <c r="P851" s="12">
        <f t="shared" si="169"/>
        <v>6.7135316998843944E-3</v>
      </c>
      <c r="Q851" s="12">
        <f t="shared" si="170"/>
        <v>0.96513490205741037</v>
      </c>
      <c r="R851">
        <v>8412</v>
      </c>
      <c r="S851">
        <v>6191</v>
      </c>
      <c r="T851">
        <v>886</v>
      </c>
      <c r="U851" s="30">
        <v>886.16</v>
      </c>
      <c r="V851">
        <f t="shared" si="171"/>
        <v>886160</v>
      </c>
      <c r="W851">
        <v>6472</v>
      </c>
      <c r="AA851" s="1">
        <f t="shared" si="175"/>
        <v>437</v>
      </c>
    </row>
    <row r="852" spans="2:27">
      <c r="B852" t="s">
        <v>261</v>
      </c>
      <c r="C852">
        <v>1976</v>
      </c>
      <c r="D852" s="1">
        <v>303188</v>
      </c>
      <c r="E852" s="12">
        <f t="shared" si="172"/>
        <v>0.21588899360349703</v>
      </c>
      <c r="F852" s="1">
        <v>297425</v>
      </c>
      <c r="G852" s="11">
        <f t="shared" si="173"/>
        <v>0.2247927622232197</v>
      </c>
      <c r="H852">
        <v>1330484</v>
      </c>
      <c r="I852" s="12">
        <f t="shared" si="166"/>
        <v>0.2235464688038338</v>
      </c>
      <c r="J852" s="12">
        <f t="shared" si="167"/>
        <v>0.22787797523307307</v>
      </c>
      <c r="K852" s="1">
        <v>1381535</v>
      </c>
      <c r="L852">
        <v>9696</v>
      </c>
      <c r="M852" s="12">
        <f t="shared" si="168"/>
        <v>7.0182803910143424E-3</v>
      </c>
      <c r="N852">
        <v>250</v>
      </c>
      <c r="O852">
        <v>9446</v>
      </c>
      <c r="P852" s="12">
        <f t="shared" si="169"/>
        <v>6.8373222538697896E-3</v>
      </c>
      <c r="Q852" s="12">
        <f t="shared" si="170"/>
        <v>0.97421617161716167</v>
      </c>
      <c r="R852">
        <v>12023</v>
      </c>
      <c r="S852">
        <v>6264</v>
      </c>
      <c r="T852">
        <v>904</v>
      </c>
      <c r="U852" s="30">
        <v>904.19100000000003</v>
      </c>
      <c r="V852">
        <f t="shared" si="171"/>
        <v>904191</v>
      </c>
      <c r="W852">
        <v>7032</v>
      </c>
      <c r="AA852" s="1">
        <f t="shared" si="175"/>
        <v>471</v>
      </c>
    </row>
    <row r="853" spans="2:27">
      <c r="B853" t="s">
        <v>261</v>
      </c>
      <c r="C853">
        <v>1977</v>
      </c>
      <c r="D853" s="1">
        <v>351205</v>
      </c>
      <c r="E853" s="12">
        <f t="shared" si="172"/>
        <v>0.1583736823357125</v>
      </c>
      <c r="F853" s="1">
        <v>345295</v>
      </c>
      <c r="G853" s="11">
        <f t="shared" si="173"/>
        <v>0.16094813818609732</v>
      </c>
      <c r="H853">
        <v>1456564</v>
      </c>
      <c r="I853" s="12">
        <f t="shared" si="166"/>
        <v>0.23706133063840656</v>
      </c>
      <c r="J853" s="12">
        <f t="shared" si="167"/>
        <v>0.24111882485081329</v>
      </c>
      <c r="K853" s="1">
        <v>837069</v>
      </c>
      <c r="L853">
        <v>16984</v>
      </c>
      <c r="M853" s="12">
        <f t="shared" si="168"/>
        <v>2.0289844684249447E-2</v>
      </c>
      <c r="N853">
        <v>321</v>
      </c>
      <c r="O853">
        <v>9614</v>
      </c>
      <c r="P853" s="12">
        <f t="shared" si="169"/>
        <v>1.1485313636032394E-2</v>
      </c>
      <c r="Q853" s="12">
        <f t="shared" si="170"/>
        <v>0.56606217616580312</v>
      </c>
      <c r="R853">
        <v>4284</v>
      </c>
      <c r="S853">
        <v>2074</v>
      </c>
      <c r="T853">
        <v>918</v>
      </c>
      <c r="U853" s="30">
        <v>918.25900000000001</v>
      </c>
      <c r="V853">
        <f t="shared" si="171"/>
        <v>918259</v>
      </c>
      <c r="W853">
        <v>7636</v>
      </c>
      <c r="X853" s="16">
        <v>510</v>
      </c>
      <c r="Z853" s="16">
        <v>510</v>
      </c>
      <c r="AA853" s="16">
        <v>510</v>
      </c>
    </row>
    <row r="854" spans="2:27">
      <c r="B854" t="s">
        <v>261</v>
      </c>
      <c r="C854">
        <v>1978</v>
      </c>
      <c r="D854" s="1">
        <v>375473</v>
      </c>
      <c r="E854" s="12">
        <f t="shared" si="172"/>
        <v>6.9099244031263787E-2</v>
      </c>
      <c r="F854" s="1">
        <v>369273</v>
      </c>
      <c r="G854" s="11">
        <f t="shared" si="173"/>
        <v>6.9442071272390271E-2</v>
      </c>
      <c r="H854">
        <v>1555968</v>
      </c>
      <c r="I854" s="12">
        <f t="shared" si="166"/>
        <v>0.23732686019249752</v>
      </c>
      <c r="J854" s="12">
        <f t="shared" si="167"/>
        <v>0.24131151797466271</v>
      </c>
      <c r="K854" s="1">
        <v>1524074</v>
      </c>
      <c r="L854">
        <v>19056</v>
      </c>
      <c r="M854" s="12">
        <f t="shared" si="168"/>
        <v>1.2503329890805827E-2</v>
      </c>
      <c r="N854">
        <v>883</v>
      </c>
      <c r="O854">
        <v>18647</v>
      </c>
      <c r="P854" s="12">
        <f t="shared" si="169"/>
        <v>1.2234970217981542E-2</v>
      </c>
      <c r="Q854" s="12">
        <f t="shared" si="170"/>
        <v>0.97853694374475231</v>
      </c>
      <c r="R854">
        <v>24527</v>
      </c>
      <c r="S854">
        <v>8515</v>
      </c>
      <c r="T854">
        <v>932</v>
      </c>
      <c r="U854" s="30">
        <v>931.58399999999995</v>
      </c>
      <c r="V854">
        <f t="shared" si="171"/>
        <v>931584</v>
      </c>
      <c r="W854">
        <v>8462</v>
      </c>
      <c r="X854" s="16">
        <v>629</v>
      </c>
      <c r="Z854" s="16">
        <v>629</v>
      </c>
      <c r="AA854" s="16">
        <v>629</v>
      </c>
    </row>
    <row r="855" spans="2:27">
      <c r="B855" t="s">
        <v>261</v>
      </c>
      <c r="C855">
        <v>1979</v>
      </c>
      <c r="D855" s="1">
        <v>333930</v>
      </c>
      <c r="E855" s="12">
        <f t="shared" si="172"/>
        <v>-0.11064177717172739</v>
      </c>
      <c r="F855" s="1">
        <v>331852</v>
      </c>
      <c r="G855" s="11">
        <f t="shared" si="173"/>
        <v>-0.10133695125286712</v>
      </c>
      <c r="H855" s="10">
        <v>1670028</v>
      </c>
      <c r="I855" s="12">
        <f t="shared" si="166"/>
        <v>0.1987104407830288</v>
      </c>
      <c r="J855" s="12">
        <f t="shared" si="167"/>
        <v>0.19995473129791835</v>
      </c>
      <c r="K855" s="1">
        <v>1660028</v>
      </c>
      <c r="L855">
        <v>18314</v>
      </c>
      <c r="M855" s="12">
        <f t="shared" si="168"/>
        <v>1.1032344032751254E-2</v>
      </c>
      <c r="N855">
        <v>409</v>
      </c>
      <c r="O855">
        <v>17170</v>
      </c>
      <c r="P855" s="12">
        <f t="shared" si="169"/>
        <v>1.03431990303778E-2</v>
      </c>
      <c r="Q855" s="12">
        <f t="shared" si="170"/>
        <v>0.93753412689745552</v>
      </c>
      <c r="R855">
        <v>25776</v>
      </c>
      <c r="S855">
        <v>7651</v>
      </c>
      <c r="T855">
        <v>953</v>
      </c>
      <c r="U855" s="30">
        <v>953.30600000000004</v>
      </c>
      <c r="V855">
        <f t="shared" si="171"/>
        <v>953306</v>
      </c>
      <c r="W855">
        <v>9594</v>
      </c>
      <c r="X855" s="16">
        <v>739</v>
      </c>
      <c r="Z855" s="16">
        <v>739</v>
      </c>
      <c r="AA855" s="16">
        <v>739</v>
      </c>
    </row>
    <row r="856" spans="2:27">
      <c r="B856" t="s">
        <v>261</v>
      </c>
      <c r="C856">
        <v>1980</v>
      </c>
      <c r="D856" s="1">
        <v>373608</v>
      </c>
      <c r="E856" s="12">
        <f t="shared" si="172"/>
        <v>0.11882130985535891</v>
      </c>
      <c r="F856" s="1">
        <v>368491</v>
      </c>
      <c r="G856" s="11">
        <f t="shared" si="173"/>
        <v>0.11040765160372697</v>
      </c>
      <c r="H856">
        <v>1895329</v>
      </c>
      <c r="I856" s="12">
        <f t="shared" si="166"/>
        <v>0.19442059927326602</v>
      </c>
      <c r="J856" s="12">
        <f t="shared" si="167"/>
        <v>0.19712039440118312</v>
      </c>
      <c r="K856" s="1">
        <v>1838261</v>
      </c>
      <c r="L856">
        <v>21992</v>
      </c>
      <c r="M856" s="12">
        <f t="shared" si="168"/>
        <v>1.1963480702685854E-2</v>
      </c>
      <c r="N856">
        <v>1144</v>
      </c>
      <c r="O856">
        <v>20956</v>
      </c>
      <c r="P856" s="12">
        <f t="shared" si="169"/>
        <v>1.1399904583734301E-2</v>
      </c>
      <c r="Q856" s="12">
        <f t="shared" si="170"/>
        <v>0.95289196071298654</v>
      </c>
      <c r="R856">
        <v>21924</v>
      </c>
      <c r="S856">
        <v>9950</v>
      </c>
      <c r="T856">
        <v>965</v>
      </c>
      <c r="U856" s="30">
        <v>967.71</v>
      </c>
      <c r="V856">
        <f t="shared" si="171"/>
        <v>967710</v>
      </c>
      <c r="W856">
        <v>11026</v>
      </c>
      <c r="X856" s="16">
        <v>845</v>
      </c>
      <c r="Y856">
        <v>737</v>
      </c>
      <c r="Z856" s="1">
        <f>(Y856+X856)/2</f>
        <v>791</v>
      </c>
      <c r="AA856" s="16">
        <v>791</v>
      </c>
    </row>
    <row r="857" spans="2:27">
      <c r="B857" t="s">
        <v>261</v>
      </c>
      <c r="C857">
        <v>1981</v>
      </c>
      <c r="D857" s="1">
        <v>390622</v>
      </c>
      <c r="E857" s="12">
        <f t="shared" si="172"/>
        <v>4.5539710070448172E-2</v>
      </c>
      <c r="F857" s="1">
        <v>385099</v>
      </c>
      <c r="G857" s="11">
        <f t="shared" si="173"/>
        <v>4.5070300224428816E-2</v>
      </c>
      <c r="H857">
        <v>2085018</v>
      </c>
      <c r="I857" s="12">
        <f t="shared" si="166"/>
        <v>0.18469816567530831</v>
      </c>
      <c r="J857" s="12">
        <f t="shared" si="167"/>
        <v>0.18734706367043355</v>
      </c>
      <c r="K857" s="1">
        <v>1994359</v>
      </c>
      <c r="L857">
        <v>26427</v>
      </c>
      <c r="M857" s="12">
        <f t="shared" si="168"/>
        <v>1.3250874090371893E-2</v>
      </c>
      <c r="N857">
        <v>1036</v>
      </c>
      <c r="O857">
        <v>24974</v>
      </c>
      <c r="P857" s="12">
        <f t="shared" si="169"/>
        <v>1.2522319201307287E-2</v>
      </c>
      <c r="Q857" s="12">
        <f t="shared" si="170"/>
        <v>0.9450183524425777</v>
      </c>
      <c r="R857">
        <v>50707</v>
      </c>
      <c r="S857">
        <v>9525</v>
      </c>
      <c r="T857">
        <v>978</v>
      </c>
      <c r="U857" s="30">
        <v>978.19500000000005</v>
      </c>
      <c r="V857">
        <f t="shared" si="171"/>
        <v>978195</v>
      </c>
      <c r="W857">
        <v>11968</v>
      </c>
      <c r="X857" s="16">
        <v>1032</v>
      </c>
      <c r="Z857" s="16">
        <v>1032</v>
      </c>
      <c r="AA857" s="16">
        <v>1032</v>
      </c>
    </row>
    <row r="858" spans="2:27">
      <c r="B858" t="s">
        <v>261</v>
      </c>
      <c r="C858">
        <v>1982</v>
      </c>
      <c r="D858" s="1">
        <v>385826</v>
      </c>
      <c r="E858" s="12">
        <f t="shared" si="172"/>
        <v>-1.2277854293920977E-2</v>
      </c>
      <c r="F858" s="1">
        <v>380025</v>
      </c>
      <c r="G858" s="11">
        <f t="shared" si="173"/>
        <v>-1.3175832707953019E-2</v>
      </c>
      <c r="H858">
        <v>2146401</v>
      </c>
      <c r="I858" s="12">
        <f t="shared" si="166"/>
        <v>0.17705219108638134</v>
      </c>
      <c r="J858" s="12">
        <f t="shared" si="167"/>
        <v>0.17975485475454028</v>
      </c>
      <c r="K858" s="1">
        <v>2178080</v>
      </c>
      <c r="L858">
        <v>29710</v>
      </c>
      <c r="M858" s="12">
        <f t="shared" si="168"/>
        <v>1.3640453977815324E-2</v>
      </c>
      <c r="N858">
        <v>1453</v>
      </c>
      <c r="O858">
        <v>27823</v>
      </c>
      <c r="P858" s="12">
        <f t="shared" si="169"/>
        <v>1.2774094615441123E-2</v>
      </c>
      <c r="Q858" s="12">
        <f t="shared" si="170"/>
        <v>0.93648603163917876</v>
      </c>
      <c r="R858">
        <v>50812</v>
      </c>
      <c r="S858">
        <v>11241</v>
      </c>
      <c r="T858">
        <v>994</v>
      </c>
      <c r="U858" s="30">
        <v>993.78</v>
      </c>
      <c r="V858">
        <f t="shared" si="171"/>
        <v>993780</v>
      </c>
      <c r="W858">
        <v>12700</v>
      </c>
      <c r="X858" s="16">
        <v>1344</v>
      </c>
      <c r="Z858" s="16">
        <v>1344</v>
      </c>
      <c r="AA858" s="16">
        <v>1344</v>
      </c>
    </row>
    <row r="859" spans="2:27">
      <c r="B859" t="s">
        <v>261</v>
      </c>
      <c r="C859">
        <v>1983</v>
      </c>
      <c r="D859" s="1">
        <v>395676</v>
      </c>
      <c r="E859" s="12">
        <f t="shared" si="172"/>
        <v>2.5529642896020485E-2</v>
      </c>
      <c r="F859" s="1">
        <v>394129</v>
      </c>
      <c r="G859" s="11">
        <f t="shared" si="173"/>
        <v>3.7113347806065393E-2</v>
      </c>
      <c r="H859">
        <v>2307762</v>
      </c>
      <c r="I859" s="12">
        <f t="shared" si="166"/>
        <v>0.17078407565424858</v>
      </c>
      <c r="J859" s="12">
        <f t="shared" si="167"/>
        <v>0.17145442207645328</v>
      </c>
      <c r="K859" s="1">
        <v>2243878</v>
      </c>
      <c r="L859">
        <v>37582</v>
      </c>
      <c r="M859" s="12">
        <f t="shared" si="168"/>
        <v>1.6748682414997607E-2</v>
      </c>
      <c r="N859">
        <v>1887</v>
      </c>
      <c r="O859">
        <v>35202</v>
      </c>
      <c r="P859" s="12">
        <f t="shared" si="169"/>
        <v>1.5688018689073113E-2</v>
      </c>
      <c r="Q859" s="12">
        <f t="shared" si="170"/>
        <v>0.93667181097333829</v>
      </c>
      <c r="R859">
        <v>46141</v>
      </c>
      <c r="S859">
        <v>9347</v>
      </c>
      <c r="T859">
        <v>1013</v>
      </c>
      <c r="U859" s="30">
        <v>1012.717</v>
      </c>
      <c r="V859">
        <f t="shared" si="171"/>
        <v>1012717</v>
      </c>
      <c r="W859">
        <v>14059</v>
      </c>
      <c r="X859" s="16">
        <v>1520</v>
      </c>
      <c r="Z859" s="16">
        <v>1520</v>
      </c>
      <c r="AA859" s="16">
        <v>1520</v>
      </c>
    </row>
    <row r="860" spans="2:27">
      <c r="B860" t="s">
        <v>261</v>
      </c>
      <c r="C860">
        <v>1984</v>
      </c>
      <c r="D860" s="1">
        <v>418874</v>
      </c>
      <c r="E860" s="12">
        <f t="shared" si="172"/>
        <v>5.8628777080237365E-2</v>
      </c>
      <c r="F860" s="1">
        <v>415768</v>
      </c>
      <c r="G860" s="11">
        <f t="shared" si="173"/>
        <v>5.4903343829050898E-2</v>
      </c>
      <c r="H860">
        <v>2541047</v>
      </c>
      <c r="I860" s="12">
        <f t="shared" si="166"/>
        <v>0.16362074373279992</v>
      </c>
      <c r="J860" s="12">
        <f t="shared" si="167"/>
        <v>0.16484307452794064</v>
      </c>
      <c r="K860" s="1">
        <v>2538693</v>
      </c>
      <c r="L860">
        <v>46011</v>
      </c>
      <c r="M860" s="12">
        <f t="shared" si="168"/>
        <v>1.8123892885039666E-2</v>
      </c>
      <c r="N860">
        <v>2380</v>
      </c>
      <c r="O860">
        <v>43559</v>
      </c>
      <c r="P860" s="12">
        <f t="shared" si="169"/>
        <v>1.7158041559180257E-2</v>
      </c>
      <c r="Q860" s="12">
        <f t="shared" si="170"/>
        <v>0.94670839581839128</v>
      </c>
      <c r="R860">
        <v>53379</v>
      </c>
      <c r="S860">
        <v>11900</v>
      </c>
      <c r="T860">
        <v>1028</v>
      </c>
      <c r="U860" s="30">
        <v>1027.922</v>
      </c>
      <c r="V860">
        <f t="shared" si="171"/>
        <v>1027922</v>
      </c>
      <c r="W860">
        <v>15325</v>
      </c>
      <c r="X860" s="16">
        <v>1734</v>
      </c>
      <c r="Z860" s="16">
        <v>1734</v>
      </c>
      <c r="AA860" s="16">
        <v>1734</v>
      </c>
    </row>
    <row r="861" spans="2:27">
      <c r="B861" t="s">
        <v>261</v>
      </c>
      <c r="C861">
        <v>1985</v>
      </c>
      <c r="D861" s="1">
        <v>407016</v>
      </c>
      <c r="E861" s="12">
        <f t="shared" si="172"/>
        <v>-2.830922902829968E-2</v>
      </c>
      <c r="F861" s="1">
        <v>403823</v>
      </c>
      <c r="G861" s="11">
        <f t="shared" si="173"/>
        <v>-2.8729964788054875E-2</v>
      </c>
      <c r="H861">
        <v>2676984</v>
      </c>
      <c r="I861" s="12">
        <f t="shared" si="166"/>
        <v>0.1508499864026083</v>
      </c>
      <c r="J861" s="12">
        <f t="shared" si="167"/>
        <v>0.15204274661335293</v>
      </c>
      <c r="K861" s="1">
        <v>2471954</v>
      </c>
      <c r="L861">
        <v>72672</v>
      </c>
      <c r="M861" s="12">
        <f t="shared" si="168"/>
        <v>2.9398605313852928E-2</v>
      </c>
      <c r="N861">
        <v>2452</v>
      </c>
      <c r="O861">
        <v>69872</v>
      </c>
      <c r="P861" s="12">
        <f t="shared" si="169"/>
        <v>2.8265898151826448E-2</v>
      </c>
      <c r="Q861" s="12">
        <f t="shared" si="170"/>
        <v>0.96147071774548654</v>
      </c>
      <c r="R861">
        <v>57775</v>
      </c>
      <c r="S861">
        <v>11906</v>
      </c>
      <c r="T861">
        <v>1040</v>
      </c>
      <c r="U861" s="30">
        <v>1039.6980000000001</v>
      </c>
      <c r="V861">
        <f t="shared" si="171"/>
        <v>1039698.0000000001</v>
      </c>
      <c r="W861">
        <v>16210</v>
      </c>
      <c r="X861" s="16">
        <v>1881</v>
      </c>
      <c r="Z861" s="16">
        <v>1881</v>
      </c>
      <c r="AA861" s="16">
        <v>1881</v>
      </c>
    </row>
    <row r="862" spans="2:27">
      <c r="B862" t="s">
        <v>261</v>
      </c>
      <c r="C862">
        <v>1986</v>
      </c>
      <c r="D862" s="1">
        <v>418131</v>
      </c>
      <c r="E862" s="12">
        <f t="shared" si="172"/>
        <v>2.7308508756412525E-2</v>
      </c>
      <c r="F862" s="1">
        <v>415685</v>
      </c>
      <c r="G862" s="11">
        <f t="shared" si="173"/>
        <v>2.9374255552556443E-2</v>
      </c>
      <c r="H862">
        <v>2944786</v>
      </c>
      <c r="I862" s="12">
        <f t="shared" si="166"/>
        <v>0.14115966321491613</v>
      </c>
      <c r="J862" s="12">
        <f t="shared" si="167"/>
        <v>0.14199028384405521</v>
      </c>
      <c r="K862" s="1">
        <v>2614194</v>
      </c>
      <c r="L862">
        <v>88008</v>
      </c>
      <c r="M862" s="12">
        <f t="shared" si="168"/>
        <v>3.3665443345061614E-2</v>
      </c>
      <c r="N862">
        <v>2800</v>
      </c>
      <c r="O862">
        <v>85059</v>
      </c>
      <c r="P862" s="12">
        <f t="shared" si="169"/>
        <v>3.2537370983178757E-2</v>
      </c>
      <c r="Q862" s="12">
        <f t="shared" si="170"/>
        <v>0.96649168257431139</v>
      </c>
      <c r="R862">
        <v>61007</v>
      </c>
      <c r="S862">
        <v>14585</v>
      </c>
      <c r="T862">
        <v>1052</v>
      </c>
      <c r="U862" s="30">
        <v>1051.7619999999999</v>
      </c>
      <c r="V862">
        <f t="shared" si="171"/>
        <v>1051762</v>
      </c>
      <c r="W862">
        <v>17131</v>
      </c>
      <c r="X862" s="16">
        <v>1975</v>
      </c>
      <c r="Z862" s="16">
        <v>1975</v>
      </c>
      <c r="AA862" s="16">
        <v>1975</v>
      </c>
    </row>
    <row r="863" spans="2:27">
      <c r="B863" t="s">
        <v>261</v>
      </c>
      <c r="C863">
        <v>1987</v>
      </c>
      <c r="D863" s="1">
        <v>429661</v>
      </c>
      <c r="E863" s="12">
        <f t="shared" si="172"/>
        <v>2.7575090103340819E-2</v>
      </c>
      <c r="F863" s="1">
        <v>425590</v>
      </c>
      <c r="G863" s="11">
        <f t="shared" si="173"/>
        <v>2.3828139095709491E-2</v>
      </c>
      <c r="H863">
        <v>3164485</v>
      </c>
      <c r="I863" s="12">
        <f t="shared" ref="I863:I884" si="176">(F863/H863)</f>
        <v>0.13448949829119114</v>
      </c>
      <c r="J863" s="12">
        <f t="shared" si="167"/>
        <v>0.13577596354541102</v>
      </c>
      <c r="K863" s="1">
        <v>2808056</v>
      </c>
      <c r="L863">
        <v>75509</v>
      </c>
      <c r="M863" s="12">
        <f t="shared" si="168"/>
        <v>2.6890133245205936E-2</v>
      </c>
      <c r="N863">
        <v>2949</v>
      </c>
      <c r="O863">
        <v>71887</v>
      </c>
      <c r="P863" s="12">
        <f t="shared" si="169"/>
        <v>2.5600272929029905E-2</v>
      </c>
      <c r="Q863" s="12">
        <f t="shared" si="170"/>
        <v>0.95203220808115585</v>
      </c>
      <c r="R863">
        <v>67600</v>
      </c>
      <c r="S863">
        <v>14707</v>
      </c>
      <c r="T863">
        <v>1068</v>
      </c>
      <c r="U863" s="30">
        <v>1067.9179999999999</v>
      </c>
      <c r="V863">
        <f t="shared" si="171"/>
        <v>1067918</v>
      </c>
      <c r="W863">
        <v>18281</v>
      </c>
      <c r="X863" s="16">
        <v>2099</v>
      </c>
      <c r="Z863" s="16">
        <v>2099</v>
      </c>
      <c r="AA863" s="16">
        <v>2099</v>
      </c>
    </row>
    <row r="864" spans="2:27">
      <c r="B864" t="s">
        <v>261</v>
      </c>
      <c r="C864">
        <v>1988</v>
      </c>
      <c r="D864" s="1">
        <v>497462</v>
      </c>
      <c r="E864" s="12">
        <f t="shared" si="172"/>
        <v>0.15780115020911836</v>
      </c>
      <c r="F864" s="1">
        <v>492673</v>
      </c>
      <c r="G864" s="11">
        <f t="shared" si="173"/>
        <v>0.15762353438755611</v>
      </c>
      <c r="H864">
        <v>3619289</v>
      </c>
      <c r="I864" s="12">
        <f t="shared" si="176"/>
        <v>0.13612424981812726</v>
      </c>
      <c r="J864" s="12">
        <f t="shared" si="167"/>
        <v>0.13744743788075503</v>
      </c>
      <c r="K864" s="1">
        <v>3183608</v>
      </c>
      <c r="L864">
        <v>78248</v>
      </c>
      <c r="M864" s="12">
        <f t="shared" si="168"/>
        <v>2.457840286869489E-2</v>
      </c>
      <c r="N864">
        <v>3622</v>
      </c>
      <c r="O864">
        <v>73775</v>
      </c>
      <c r="P864" s="12">
        <f t="shared" si="169"/>
        <v>2.3173393206701327E-2</v>
      </c>
      <c r="Q864" s="12">
        <f t="shared" si="170"/>
        <v>0.94283559963193952</v>
      </c>
      <c r="R864">
        <v>78201</v>
      </c>
      <c r="S864">
        <v>18278</v>
      </c>
      <c r="T864">
        <v>1080</v>
      </c>
      <c r="U864" s="30">
        <v>1079.828</v>
      </c>
      <c r="V864">
        <f t="shared" si="171"/>
        <v>1079828</v>
      </c>
      <c r="W864">
        <v>19972</v>
      </c>
      <c r="X864" s="16">
        <v>2155</v>
      </c>
      <c r="Z864" s="16">
        <v>2155</v>
      </c>
      <c r="AA864" s="16">
        <v>2155</v>
      </c>
    </row>
    <row r="865" spans="2:27">
      <c r="B865" t="s">
        <v>261</v>
      </c>
      <c r="C865">
        <v>1989</v>
      </c>
      <c r="D865" s="1">
        <v>508993</v>
      </c>
      <c r="E865" s="12">
        <f t="shared" si="172"/>
        <v>2.3179659953926127E-2</v>
      </c>
      <c r="F865" s="1">
        <v>503761</v>
      </c>
      <c r="G865" s="11">
        <f t="shared" si="173"/>
        <v>2.250579999309887E-2</v>
      </c>
      <c r="H865">
        <v>4040572</v>
      </c>
      <c r="I865" s="12">
        <f t="shared" si="176"/>
        <v>0.12467566473261707</v>
      </c>
      <c r="J865" s="12">
        <f t="shared" si="167"/>
        <v>0.12597053090503027</v>
      </c>
      <c r="K865" s="1">
        <v>3831960</v>
      </c>
      <c r="L865">
        <v>85701</v>
      </c>
      <c r="M865" s="12">
        <f t="shared" si="168"/>
        <v>2.2364795039614194E-2</v>
      </c>
      <c r="N865">
        <v>4473</v>
      </c>
      <c r="O865">
        <v>80130</v>
      </c>
      <c r="P865" s="12">
        <f t="shared" si="169"/>
        <v>2.0910969843109011E-2</v>
      </c>
      <c r="Q865" s="12">
        <f t="shared" si="170"/>
        <v>0.93499492421325303</v>
      </c>
      <c r="R865">
        <v>92915</v>
      </c>
      <c r="S865">
        <v>18310</v>
      </c>
      <c r="T865">
        <v>1095</v>
      </c>
      <c r="U865" s="30">
        <v>1094.588</v>
      </c>
      <c r="V865">
        <f t="shared" si="171"/>
        <v>1094588</v>
      </c>
      <c r="W865">
        <v>22203</v>
      </c>
      <c r="X865" s="16">
        <v>2291</v>
      </c>
      <c r="Z865" s="16">
        <v>2291</v>
      </c>
      <c r="AA865" s="16">
        <v>2291</v>
      </c>
    </row>
    <row r="866" spans="2:27">
      <c r="B866" t="s">
        <v>261</v>
      </c>
      <c r="C866">
        <v>1990</v>
      </c>
      <c r="D866" s="1">
        <v>614925</v>
      </c>
      <c r="E866" s="12">
        <f t="shared" si="172"/>
        <v>0.20812074036381639</v>
      </c>
      <c r="F866" s="1">
        <v>610424</v>
      </c>
      <c r="G866" s="11">
        <f t="shared" si="173"/>
        <v>0.21173334180295814</v>
      </c>
      <c r="H866">
        <v>4362685</v>
      </c>
      <c r="I866" s="12">
        <f t="shared" si="176"/>
        <v>0.13991933866414835</v>
      </c>
      <c r="J866" s="12">
        <f t="shared" si="167"/>
        <v>0.14095104276380258</v>
      </c>
      <c r="K866" s="1">
        <v>4510034</v>
      </c>
      <c r="L866">
        <v>99963</v>
      </c>
      <c r="M866" s="12">
        <f t="shared" si="168"/>
        <v>2.2164577916707503E-2</v>
      </c>
      <c r="N866">
        <v>5571</v>
      </c>
      <c r="O866">
        <v>91877</v>
      </c>
      <c r="P866" s="12">
        <f t="shared" si="169"/>
        <v>2.0371686776640707E-2</v>
      </c>
      <c r="Q866" s="12">
        <f t="shared" si="170"/>
        <v>0.91911007072616868</v>
      </c>
      <c r="R866">
        <v>99799</v>
      </c>
      <c r="S866">
        <v>21207</v>
      </c>
      <c r="T866">
        <v>1108</v>
      </c>
      <c r="U866" s="30">
        <v>1112.703</v>
      </c>
      <c r="V866">
        <f t="shared" si="171"/>
        <v>1112703</v>
      </c>
      <c r="W866">
        <v>24294</v>
      </c>
      <c r="X866" s="16">
        <v>2390</v>
      </c>
      <c r="Z866" s="16">
        <v>2390</v>
      </c>
      <c r="AA866" s="16">
        <v>2390</v>
      </c>
    </row>
    <row r="867" spans="2:27">
      <c r="B867" t="s">
        <v>261</v>
      </c>
      <c r="C867">
        <v>1991</v>
      </c>
      <c r="D867" s="1">
        <v>734349</v>
      </c>
      <c r="E867" s="12">
        <f t="shared" si="172"/>
        <v>0.19420904988413221</v>
      </c>
      <c r="F867" s="1">
        <v>731133</v>
      </c>
      <c r="G867" s="11">
        <f t="shared" si="173"/>
        <v>0.19774615676972071</v>
      </c>
      <c r="H867">
        <v>4915536</v>
      </c>
      <c r="I867" s="12">
        <f t="shared" si="176"/>
        <v>0.1487392219281885</v>
      </c>
      <c r="J867" s="12">
        <f t="shared" si="167"/>
        <v>0.1493934740789204</v>
      </c>
      <c r="K867" s="1">
        <v>5301336</v>
      </c>
      <c r="L867">
        <v>113158</v>
      </c>
      <c r="M867" s="12">
        <f t="shared" si="168"/>
        <v>2.1345185440047567E-2</v>
      </c>
      <c r="N867">
        <v>8086</v>
      </c>
      <c r="O867">
        <v>104655</v>
      </c>
      <c r="P867" s="12">
        <f t="shared" si="169"/>
        <v>1.9741250130155871E-2</v>
      </c>
      <c r="Q867" s="12">
        <f t="shared" si="170"/>
        <v>0.92485727920253102</v>
      </c>
      <c r="R867">
        <v>108803</v>
      </c>
      <c r="S867">
        <v>20731</v>
      </c>
      <c r="T867">
        <v>1131</v>
      </c>
      <c r="U867" s="30">
        <v>1131.412</v>
      </c>
      <c r="V867">
        <f t="shared" si="171"/>
        <v>1131412</v>
      </c>
      <c r="W867">
        <v>25876</v>
      </c>
      <c r="X867" s="16">
        <v>2444</v>
      </c>
      <c r="Z867" s="16">
        <v>2444</v>
      </c>
      <c r="AA867" s="16">
        <v>2444</v>
      </c>
    </row>
    <row r="868" spans="2:27">
      <c r="B868" t="s">
        <v>261</v>
      </c>
      <c r="C868">
        <v>1992</v>
      </c>
      <c r="D868" s="1">
        <v>848559</v>
      </c>
      <c r="E868" s="12">
        <f t="shared" si="172"/>
        <v>0.15552550626473244</v>
      </c>
      <c r="F868" s="1">
        <v>845455</v>
      </c>
      <c r="G868" s="11">
        <f t="shared" si="173"/>
        <v>0.15636279582510978</v>
      </c>
      <c r="H868">
        <v>5298548</v>
      </c>
      <c r="I868" s="12">
        <f t="shared" si="176"/>
        <v>0.15956352570553292</v>
      </c>
      <c r="J868" s="12">
        <f t="shared" si="167"/>
        <v>0.16014934657570337</v>
      </c>
      <c r="K868" s="1">
        <v>5605688</v>
      </c>
      <c r="L868">
        <v>125081</v>
      </c>
      <c r="M868" s="12">
        <f t="shared" si="168"/>
        <v>2.2313228991695577E-2</v>
      </c>
      <c r="N868">
        <v>8503</v>
      </c>
      <c r="O868">
        <v>112541</v>
      </c>
      <c r="P868" s="12">
        <f t="shared" si="169"/>
        <v>2.0076215444027566E-2</v>
      </c>
      <c r="Q868" s="12">
        <f t="shared" si="170"/>
        <v>0.89974496526250991</v>
      </c>
      <c r="R868">
        <v>113273</v>
      </c>
      <c r="S868">
        <v>23683</v>
      </c>
      <c r="T868">
        <v>1150</v>
      </c>
      <c r="U868" s="30">
        <v>1149.9259999999999</v>
      </c>
      <c r="V868">
        <f t="shared" si="171"/>
        <v>1149926</v>
      </c>
      <c r="W868">
        <v>27823</v>
      </c>
      <c r="X868" s="16">
        <v>2674</v>
      </c>
      <c r="Z868" s="16">
        <v>2674</v>
      </c>
      <c r="AA868" s="16">
        <v>2674</v>
      </c>
    </row>
    <row r="869" spans="2:27">
      <c r="B869" t="s">
        <v>261</v>
      </c>
      <c r="C869">
        <v>1993</v>
      </c>
      <c r="D869" s="1">
        <v>1011419</v>
      </c>
      <c r="E869" s="12">
        <f t="shared" si="172"/>
        <v>0.19192536995070467</v>
      </c>
      <c r="F869" s="1">
        <v>1005820</v>
      </c>
      <c r="G869" s="11">
        <f t="shared" si="173"/>
        <v>0.18967893028014501</v>
      </c>
      <c r="H869">
        <v>5543158</v>
      </c>
      <c r="I869" s="12">
        <f t="shared" si="176"/>
        <v>0.18145252219041924</v>
      </c>
      <c r="J869" s="12">
        <f t="shared" si="167"/>
        <v>0.1824625962312458</v>
      </c>
      <c r="K869" s="1">
        <v>5805649</v>
      </c>
      <c r="L869">
        <v>120335</v>
      </c>
      <c r="M869" s="12">
        <f t="shared" si="168"/>
        <v>2.0727226189526788E-2</v>
      </c>
      <c r="N869">
        <v>12540</v>
      </c>
      <c r="O869">
        <v>109208</v>
      </c>
      <c r="P869" s="12">
        <f t="shared" si="169"/>
        <v>1.8810644598045798E-2</v>
      </c>
      <c r="Q869" s="12">
        <f t="shared" si="170"/>
        <v>0.90753313666015711</v>
      </c>
      <c r="R869">
        <v>116029</v>
      </c>
      <c r="S869">
        <v>21583</v>
      </c>
      <c r="T869">
        <v>1162</v>
      </c>
      <c r="U869" s="30">
        <v>1161.508</v>
      </c>
      <c r="V869">
        <f t="shared" si="171"/>
        <v>1161508</v>
      </c>
      <c r="W869">
        <v>28811</v>
      </c>
      <c r="X869" s="16">
        <v>2814</v>
      </c>
      <c r="Z869" s="16">
        <v>2814</v>
      </c>
      <c r="AA869" s="16">
        <v>2814</v>
      </c>
    </row>
    <row r="870" spans="2:27">
      <c r="B870" t="s">
        <v>261</v>
      </c>
      <c r="C870">
        <v>1994</v>
      </c>
      <c r="D870" s="1">
        <v>1096421</v>
      </c>
      <c r="E870" s="12">
        <f t="shared" si="172"/>
        <v>8.4042320739475929E-2</v>
      </c>
      <c r="F870" s="1">
        <v>1092880</v>
      </c>
      <c r="G870" s="11">
        <f t="shared" si="173"/>
        <v>8.655624266767413E-2</v>
      </c>
      <c r="H870">
        <v>5697740</v>
      </c>
      <c r="I870" s="12">
        <f t="shared" si="176"/>
        <v>0.19180938407157927</v>
      </c>
      <c r="J870" s="12">
        <f t="shared" si="167"/>
        <v>0.19243085855093423</v>
      </c>
      <c r="K870" s="1">
        <v>6014741</v>
      </c>
      <c r="L870">
        <v>130101</v>
      </c>
      <c r="M870" s="12">
        <f t="shared" si="168"/>
        <v>2.1630357815905957E-2</v>
      </c>
      <c r="N870">
        <v>11127</v>
      </c>
      <c r="O870">
        <v>110238</v>
      </c>
      <c r="P870" s="12">
        <f t="shared" si="169"/>
        <v>1.8327971229351356E-2</v>
      </c>
      <c r="Q870" s="12">
        <f t="shared" si="170"/>
        <v>0.84732630802222886</v>
      </c>
      <c r="R870">
        <v>119487</v>
      </c>
      <c r="S870">
        <v>26072</v>
      </c>
      <c r="T870">
        <v>1174</v>
      </c>
      <c r="U870" s="30">
        <v>1173.903</v>
      </c>
      <c r="V870">
        <f t="shared" si="171"/>
        <v>1173903</v>
      </c>
      <c r="W870">
        <v>29507</v>
      </c>
      <c r="X870" s="16">
        <v>3333</v>
      </c>
      <c r="Y870" s="2">
        <v>2909</v>
      </c>
      <c r="Z870" s="7">
        <f>(Y870+X870)/2</f>
        <v>3121</v>
      </c>
      <c r="AA870" s="7">
        <v>3121</v>
      </c>
    </row>
    <row r="871" spans="2:27">
      <c r="B871" t="s">
        <v>261</v>
      </c>
      <c r="C871">
        <v>1995</v>
      </c>
      <c r="D871" s="1">
        <v>1138457</v>
      </c>
      <c r="E871" s="12">
        <f t="shared" si="172"/>
        <v>3.8339287554689301E-2</v>
      </c>
      <c r="F871" s="1">
        <v>1119860</v>
      </c>
      <c r="G871" s="11">
        <f t="shared" si="173"/>
        <v>2.4687065368567455E-2</v>
      </c>
      <c r="H871">
        <v>5777523</v>
      </c>
      <c r="I871" s="12">
        <f t="shared" si="176"/>
        <v>0.19383047025515951</v>
      </c>
      <c r="J871" s="12">
        <f t="shared" si="167"/>
        <v>0.19704932373267922</v>
      </c>
      <c r="K871" s="1">
        <v>5946676</v>
      </c>
      <c r="L871">
        <v>114615</v>
      </c>
      <c r="M871" s="12">
        <f t="shared" si="168"/>
        <v>1.9273792619607995E-2</v>
      </c>
      <c r="N871">
        <v>19863</v>
      </c>
      <c r="O871">
        <v>105997</v>
      </c>
      <c r="P871" s="12">
        <f t="shared" si="169"/>
        <v>1.7824579647520732E-2</v>
      </c>
      <c r="Q871" s="12">
        <f t="shared" si="170"/>
        <v>0.92480914365484446</v>
      </c>
      <c r="R871">
        <v>126744</v>
      </c>
      <c r="S871">
        <v>21800</v>
      </c>
      <c r="T871">
        <v>1180</v>
      </c>
      <c r="U871" s="30">
        <v>1180.49</v>
      </c>
      <c r="V871">
        <f t="shared" si="171"/>
        <v>1180490</v>
      </c>
      <c r="W871">
        <v>30112</v>
      </c>
      <c r="X871" s="17">
        <v>3560</v>
      </c>
      <c r="Y871">
        <v>2812</v>
      </c>
      <c r="Z871" s="7">
        <f t="shared" ref="Z871:Z874" si="177">(Y871+X871)/2</f>
        <v>3186</v>
      </c>
      <c r="AA871" s="7">
        <v>3186</v>
      </c>
    </row>
    <row r="872" spans="2:27">
      <c r="B872" t="s">
        <v>261</v>
      </c>
      <c r="C872">
        <v>1996</v>
      </c>
      <c r="D872" s="1">
        <v>1227974</v>
      </c>
      <c r="E872" s="12">
        <f t="shared" si="172"/>
        <v>7.8630110755171248E-2</v>
      </c>
      <c r="F872" s="1">
        <v>1219601</v>
      </c>
      <c r="G872" s="11">
        <f t="shared" si="173"/>
        <v>8.9065597485399967E-2</v>
      </c>
      <c r="H872">
        <v>6383347</v>
      </c>
      <c r="I872" s="12">
        <f t="shared" si="176"/>
        <v>0.19105979981974974</v>
      </c>
      <c r="J872" s="12">
        <f t="shared" si="167"/>
        <v>0.19237149413935981</v>
      </c>
      <c r="K872" s="1">
        <v>3674210</v>
      </c>
      <c r="L872">
        <v>134757</v>
      </c>
      <c r="M872" s="12">
        <f t="shared" si="168"/>
        <v>3.6676455619031031E-2</v>
      </c>
      <c r="N872">
        <v>8618</v>
      </c>
      <c r="O872">
        <v>102510</v>
      </c>
      <c r="P872" s="12">
        <f t="shared" si="169"/>
        <v>2.789987507518623E-2</v>
      </c>
      <c r="Q872" s="12">
        <f t="shared" si="170"/>
        <v>0.76070259800975093</v>
      </c>
      <c r="R872">
        <v>44031</v>
      </c>
      <c r="S872">
        <v>7510</v>
      </c>
      <c r="T872">
        <v>1184</v>
      </c>
      <c r="U872" s="30">
        <v>1184.434</v>
      </c>
      <c r="V872">
        <f t="shared" si="171"/>
        <v>1184434</v>
      </c>
      <c r="W872">
        <v>30399</v>
      </c>
      <c r="X872" s="17">
        <v>4011</v>
      </c>
      <c r="Y872">
        <v>3309</v>
      </c>
      <c r="Z872" s="7">
        <f t="shared" si="177"/>
        <v>3660</v>
      </c>
      <c r="AA872" s="7">
        <v>3660</v>
      </c>
    </row>
    <row r="873" spans="2:27">
      <c r="B873" t="s">
        <v>261</v>
      </c>
      <c r="C873">
        <v>1997</v>
      </c>
      <c r="D873" s="1">
        <v>1302690</v>
      </c>
      <c r="E873" s="12">
        <f t="shared" si="172"/>
        <v>6.0844936456309333E-2</v>
      </c>
      <c r="F873" s="1">
        <v>1300079</v>
      </c>
      <c r="G873" s="11">
        <f t="shared" si="173"/>
        <v>6.5987154815386348E-2</v>
      </c>
      <c r="H873">
        <v>6700545</v>
      </c>
      <c r="I873" s="12">
        <f t="shared" si="176"/>
        <v>0.19402585909056652</v>
      </c>
      <c r="J873" s="12">
        <f t="shared" si="167"/>
        <v>0.19441552888608316</v>
      </c>
      <c r="K873" s="1">
        <v>6093375</v>
      </c>
      <c r="L873">
        <v>134554</v>
      </c>
      <c r="M873" s="12">
        <f t="shared" si="168"/>
        <v>2.2082015303505856E-2</v>
      </c>
      <c r="N873">
        <v>7019</v>
      </c>
      <c r="O873">
        <v>127535</v>
      </c>
      <c r="P873" s="12">
        <f t="shared" si="169"/>
        <v>2.0930108519498634E-2</v>
      </c>
      <c r="Q873" s="12">
        <f t="shared" si="170"/>
        <v>0.94783506993474742</v>
      </c>
      <c r="R873">
        <v>118483</v>
      </c>
      <c r="S873">
        <v>24380</v>
      </c>
      <c r="T873">
        <v>1189</v>
      </c>
      <c r="U873" s="30">
        <v>1189.3219999999999</v>
      </c>
      <c r="V873">
        <f t="shared" si="171"/>
        <v>1189322</v>
      </c>
      <c r="W873">
        <v>31372</v>
      </c>
      <c r="X873" s="16">
        <v>4978</v>
      </c>
      <c r="Y873">
        <v>4078</v>
      </c>
      <c r="Z873" s="7">
        <f t="shared" si="177"/>
        <v>4528</v>
      </c>
      <c r="AA873" s="7">
        <v>4528</v>
      </c>
    </row>
    <row r="874" spans="2:27">
      <c r="B874" t="s">
        <v>77</v>
      </c>
      <c r="C874">
        <v>1998</v>
      </c>
      <c r="D874" s="1">
        <v>1175599</v>
      </c>
      <c r="E874" s="12">
        <f t="shared" si="172"/>
        <v>-9.7560432643222866E-2</v>
      </c>
      <c r="F874" s="1">
        <v>1169448</v>
      </c>
      <c r="G874" s="11">
        <f t="shared" si="173"/>
        <v>-0.10047927856691785</v>
      </c>
      <c r="H874">
        <v>6760740</v>
      </c>
      <c r="I874" s="12">
        <f t="shared" si="176"/>
        <v>0.1729763309933528</v>
      </c>
      <c r="J874" s="12">
        <f t="shared" si="167"/>
        <v>0.17388614264119018</v>
      </c>
      <c r="K874" s="1">
        <v>5860425</v>
      </c>
      <c r="L874">
        <v>127820</v>
      </c>
      <c r="M874" s="12">
        <f t="shared" si="168"/>
        <v>2.1810704855023313E-2</v>
      </c>
      <c r="N874">
        <v>6966</v>
      </c>
      <c r="O874">
        <v>120854</v>
      </c>
      <c r="P874" s="12">
        <f t="shared" si="169"/>
        <v>2.0622053861281391E-2</v>
      </c>
      <c r="Q874" s="12">
        <f t="shared" si="170"/>
        <v>0.94550148646534193</v>
      </c>
      <c r="R874">
        <v>135257</v>
      </c>
      <c r="S874">
        <v>23356</v>
      </c>
      <c r="T874">
        <v>1190</v>
      </c>
      <c r="U874" s="30">
        <v>1190.472</v>
      </c>
      <c r="V874">
        <f t="shared" si="171"/>
        <v>1190472</v>
      </c>
      <c r="W874">
        <v>32259</v>
      </c>
      <c r="X874" s="16">
        <v>4924</v>
      </c>
      <c r="Y874">
        <v>3569</v>
      </c>
      <c r="Z874" s="7">
        <f t="shared" si="177"/>
        <v>4246.5</v>
      </c>
      <c r="AA874" s="7">
        <v>4247</v>
      </c>
    </row>
    <row r="875" spans="2:27">
      <c r="B875" t="s">
        <v>230</v>
      </c>
      <c r="C875">
        <v>1999</v>
      </c>
      <c r="D875" s="1">
        <v>1265044</v>
      </c>
      <c r="E875" s="12">
        <f t="shared" si="172"/>
        <v>7.6084617288718348E-2</v>
      </c>
      <c r="F875" s="1">
        <v>1253363</v>
      </c>
      <c r="G875" s="11">
        <f t="shared" si="173"/>
        <v>7.1756076371074215E-2</v>
      </c>
      <c r="H875">
        <v>6646380</v>
      </c>
      <c r="I875" s="12">
        <f t="shared" si="176"/>
        <v>0.18857829374787477</v>
      </c>
      <c r="J875" s="12">
        <f t="shared" si="167"/>
        <v>0.19033579181449151</v>
      </c>
      <c r="K875" s="1">
        <v>6265729</v>
      </c>
      <c r="L875">
        <v>141173</v>
      </c>
      <c r="M875" s="12">
        <f t="shared" si="168"/>
        <v>2.2530977640430987E-2</v>
      </c>
      <c r="N875">
        <v>6871</v>
      </c>
      <c r="O875">
        <v>134302</v>
      </c>
      <c r="P875" s="12">
        <f t="shared" si="169"/>
        <v>2.1434377388489034E-2</v>
      </c>
      <c r="Q875" s="12">
        <f t="shared" si="170"/>
        <v>0.95132922017666266</v>
      </c>
      <c r="R875">
        <v>138646</v>
      </c>
      <c r="S875">
        <v>24378</v>
      </c>
      <c r="T875">
        <v>1185</v>
      </c>
      <c r="U875" s="30">
        <v>1185.4970000000001</v>
      </c>
      <c r="V875">
        <f t="shared" si="171"/>
        <v>1185497</v>
      </c>
      <c r="W875">
        <v>33244</v>
      </c>
      <c r="X875" s="16">
        <v>4903</v>
      </c>
      <c r="Z875" s="16">
        <v>4903</v>
      </c>
      <c r="AA875" s="16">
        <v>4903</v>
      </c>
    </row>
    <row r="876" spans="2:27">
      <c r="B876" t="s">
        <v>316</v>
      </c>
      <c r="C876">
        <v>2000</v>
      </c>
      <c r="D876" s="1">
        <v>1128102</v>
      </c>
      <c r="E876" s="12">
        <f t="shared" si="172"/>
        <v>-0.10825078021001641</v>
      </c>
      <c r="F876" s="1">
        <v>1123953</v>
      </c>
      <c r="G876" s="11">
        <f t="shared" si="173"/>
        <v>-0.10325021561989624</v>
      </c>
      <c r="H876">
        <v>6940637</v>
      </c>
      <c r="I876" s="12">
        <f t="shared" si="176"/>
        <v>0.16193801808104932</v>
      </c>
      <c r="J876" s="12">
        <f t="shared" si="167"/>
        <v>0.16253580182914046</v>
      </c>
      <c r="K876" s="1">
        <v>6604609</v>
      </c>
      <c r="L876">
        <v>159575</v>
      </c>
      <c r="M876" s="12">
        <f t="shared" si="168"/>
        <v>2.4161157761193736E-2</v>
      </c>
      <c r="N876">
        <v>4953</v>
      </c>
      <c r="O876">
        <v>154622</v>
      </c>
      <c r="P876" s="12">
        <f t="shared" si="169"/>
        <v>2.3411226917445075E-2</v>
      </c>
      <c r="Q876" s="12">
        <f t="shared" si="170"/>
        <v>0.96896130346232179</v>
      </c>
      <c r="R876">
        <v>152285</v>
      </c>
      <c r="S876">
        <v>23789</v>
      </c>
      <c r="T876">
        <v>1212</v>
      </c>
      <c r="U876" s="30">
        <v>1213.519</v>
      </c>
      <c r="V876">
        <f t="shared" si="171"/>
        <v>1213519</v>
      </c>
      <c r="W876">
        <v>35222</v>
      </c>
      <c r="X876" s="16">
        <v>5053</v>
      </c>
      <c r="Z876" s="16">
        <v>5053</v>
      </c>
      <c r="AA876" s="16">
        <v>5053</v>
      </c>
    </row>
    <row r="877" spans="2:27">
      <c r="B877" t="s">
        <v>100</v>
      </c>
      <c r="C877">
        <v>2001</v>
      </c>
      <c r="D877" s="1">
        <v>1213905</v>
      </c>
      <c r="E877" s="12">
        <f t="shared" si="172"/>
        <v>7.6059611630863166E-2</v>
      </c>
      <c r="F877" s="1">
        <v>1211923</v>
      </c>
      <c r="G877" s="11">
        <f t="shared" si="173"/>
        <v>7.8268397344017054E-2</v>
      </c>
      <c r="H877">
        <v>6591146</v>
      </c>
      <c r="I877" s="12">
        <f t="shared" si="176"/>
        <v>0.18387136318934522</v>
      </c>
      <c r="J877" s="12">
        <f t="shared" si="167"/>
        <v>0.18417206962188365</v>
      </c>
      <c r="K877" s="1">
        <v>6792058</v>
      </c>
      <c r="L877">
        <v>157078</v>
      </c>
      <c r="M877" s="12">
        <f t="shared" si="168"/>
        <v>2.3126716526861227E-2</v>
      </c>
      <c r="N877">
        <v>8471</v>
      </c>
      <c r="O877">
        <v>148607</v>
      </c>
      <c r="P877" s="12">
        <f t="shared" si="169"/>
        <v>2.1879524585920792E-2</v>
      </c>
      <c r="Q877" s="12">
        <f t="shared" si="170"/>
        <v>0.94607137855078371</v>
      </c>
      <c r="R877">
        <v>163419</v>
      </c>
      <c r="S877">
        <v>25604</v>
      </c>
      <c r="T877">
        <v>1218</v>
      </c>
      <c r="U877" s="30">
        <v>1225.9480000000001</v>
      </c>
      <c r="V877">
        <f t="shared" si="171"/>
        <v>1225948</v>
      </c>
      <c r="W877">
        <v>35937</v>
      </c>
      <c r="X877" s="16">
        <v>5431</v>
      </c>
      <c r="Z877" s="16">
        <v>5431</v>
      </c>
      <c r="AA877" s="16">
        <v>5431</v>
      </c>
    </row>
    <row r="878" spans="2:27">
      <c r="B878" t="s">
        <v>316</v>
      </c>
      <c r="C878">
        <v>2002</v>
      </c>
      <c r="D878" s="1">
        <v>1366988</v>
      </c>
      <c r="E878" s="12">
        <f t="shared" si="172"/>
        <v>0.12610789147420925</v>
      </c>
      <c r="F878" s="1">
        <v>1364923</v>
      </c>
      <c r="G878" s="11">
        <f t="shared" si="173"/>
        <v>0.12624564431898727</v>
      </c>
      <c r="H878">
        <v>5868714</v>
      </c>
      <c r="I878" s="12">
        <f t="shared" si="176"/>
        <v>0.23257616574942994</v>
      </c>
      <c r="J878" s="12">
        <f t="shared" si="167"/>
        <v>0.23292803159261127</v>
      </c>
      <c r="K878" s="1">
        <v>7445512</v>
      </c>
      <c r="L878">
        <v>166514</v>
      </c>
      <c r="M878" s="12">
        <f t="shared" si="168"/>
        <v>2.2364345124955814E-2</v>
      </c>
      <c r="N878">
        <v>9228</v>
      </c>
      <c r="O878">
        <v>157286</v>
      </c>
      <c r="P878" s="12">
        <f t="shared" si="169"/>
        <v>2.1124940769687833E-2</v>
      </c>
      <c r="Q878" s="12">
        <f t="shared" si="170"/>
        <v>0.94458123641255387</v>
      </c>
      <c r="R878">
        <v>178105</v>
      </c>
      <c r="S878">
        <v>25441</v>
      </c>
      <c r="T878">
        <v>1228</v>
      </c>
      <c r="U878" s="30">
        <v>1239.6130000000001</v>
      </c>
      <c r="V878">
        <f t="shared" si="171"/>
        <v>1239613</v>
      </c>
      <c r="W878">
        <v>37475</v>
      </c>
      <c r="X878" s="16">
        <v>5423</v>
      </c>
      <c r="Z878" s="16">
        <v>5423</v>
      </c>
      <c r="AA878" s="16">
        <v>5423</v>
      </c>
    </row>
    <row r="879" spans="2:27">
      <c r="B879" t="s">
        <v>261</v>
      </c>
      <c r="C879">
        <v>2003</v>
      </c>
      <c r="D879" s="1">
        <v>1537997</v>
      </c>
      <c r="E879" s="12">
        <f t="shared" si="172"/>
        <v>0.12509912303546192</v>
      </c>
      <c r="F879" s="1">
        <v>1536856</v>
      </c>
      <c r="G879" s="11">
        <f t="shared" si="173"/>
        <v>0.1259653474957928</v>
      </c>
      <c r="H879">
        <v>6808157</v>
      </c>
      <c r="I879" s="12">
        <f t="shared" si="176"/>
        <v>0.225737449944236</v>
      </c>
      <c r="J879" s="12">
        <f t="shared" si="167"/>
        <v>0.22590504302412531</v>
      </c>
      <c r="K879" s="1">
        <v>7611286</v>
      </c>
      <c r="L879">
        <v>145383</v>
      </c>
      <c r="M879" s="12">
        <f t="shared" si="168"/>
        <v>1.9100977154189187E-2</v>
      </c>
      <c r="N879">
        <v>10349</v>
      </c>
      <c r="O879">
        <v>135034</v>
      </c>
      <c r="P879" s="12">
        <f t="shared" si="169"/>
        <v>1.7741285769579541E-2</v>
      </c>
      <c r="Q879" s="12">
        <f t="shared" si="170"/>
        <v>0.92881561117874856</v>
      </c>
      <c r="R879">
        <v>195142</v>
      </c>
      <c r="S879">
        <v>27420</v>
      </c>
      <c r="T879">
        <v>1239</v>
      </c>
      <c r="U879" s="30">
        <v>1251.154</v>
      </c>
      <c r="V879">
        <f t="shared" si="171"/>
        <v>1251154</v>
      </c>
      <c r="W879">
        <v>39032</v>
      </c>
      <c r="X879" s="16">
        <v>5828</v>
      </c>
      <c r="Z879" s="16">
        <v>5828</v>
      </c>
      <c r="AA879" s="16">
        <v>5828</v>
      </c>
    </row>
    <row r="880" spans="2:27">
      <c r="B880" t="s">
        <v>261</v>
      </c>
      <c r="C880">
        <v>2004</v>
      </c>
      <c r="D880" s="1">
        <v>1639868</v>
      </c>
      <c r="E880" s="12">
        <f t="shared" si="172"/>
        <v>6.6236150005494154E-2</v>
      </c>
      <c r="F880" s="1">
        <v>1632566</v>
      </c>
      <c r="G880" s="11">
        <f t="shared" si="173"/>
        <v>6.2276491746786948E-2</v>
      </c>
      <c r="H880">
        <v>8420828</v>
      </c>
      <c r="I880" s="12">
        <f t="shared" si="176"/>
        <v>0.19387238404584442</v>
      </c>
      <c r="J880" s="12">
        <f t="shared" si="167"/>
        <v>0.19473951967668737</v>
      </c>
      <c r="K880" s="1">
        <v>7875322</v>
      </c>
      <c r="L880">
        <v>171808</v>
      </c>
      <c r="M880" s="12">
        <f t="shared" si="168"/>
        <v>2.1815996857017402E-2</v>
      </c>
      <c r="N880">
        <v>13779</v>
      </c>
      <c r="O880">
        <v>158029</v>
      </c>
      <c r="P880" s="12">
        <f t="shared" si="169"/>
        <v>2.0066354112250901E-2</v>
      </c>
      <c r="Q880" s="12">
        <f t="shared" si="170"/>
        <v>0.91980000931272121</v>
      </c>
      <c r="R880">
        <v>188525</v>
      </c>
      <c r="S880">
        <v>22083</v>
      </c>
      <c r="T880">
        <v>1253</v>
      </c>
      <c r="U880" s="30">
        <v>1273.569</v>
      </c>
      <c r="V880">
        <f t="shared" si="171"/>
        <v>1273569</v>
      </c>
      <c r="W880">
        <v>42285</v>
      </c>
      <c r="X880" s="16">
        <v>5960</v>
      </c>
      <c r="Z880" s="16">
        <v>5960</v>
      </c>
      <c r="AA880" s="16">
        <v>5960</v>
      </c>
    </row>
    <row r="881" spans="1:27">
      <c r="B881" t="s">
        <v>261</v>
      </c>
      <c r="C881">
        <v>2005</v>
      </c>
      <c r="D881" s="1">
        <v>1785979</v>
      </c>
      <c r="E881" s="12">
        <f t="shared" si="172"/>
        <v>8.9099244573343714E-2</v>
      </c>
      <c r="F881" s="1">
        <v>1784329</v>
      </c>
      <c r="G881" s="11">
        <f t="shared" si="173"/>
        <v>9.2959794581046029E-2</v>
      </c>
      <c r="H881">
        <v>9091681</v>
      </c>
      <c r="I881" s="12">
        <f t="shared" si="176"/>
        <v>0.19625952560368098</v>
      </c>
      <c r="J881" s="12">
        <f t="shared" si="167"/>
        <v>0.19644101019382446</v>
      </c>
      <c r="K881" s="1">
        <v>8405444</v>
      </c>
      <c r="L881">
        <v>185457</v>
      </c>
      <c r="M881" s="12">
        <f t="shared" si="168"/>
        <v>2.2063914767619652E-2</v>
      </c>
      <c r="N881">
        <v>15023</v>
      </c>
      <c r="O881">
        <v>170434</v>
      </c>
      <c r="P881" s="12">
        <f t="shared" si="169"/>
        <v>2.027662072342639E-2</v>
      </c>
      <c r="Q881" s="12">
        <f t="shared" si="170"/>
        <v>0.9189946995799565</v>
      </c>
      <c r="R881">
        <v>206717</v>
      </c>
      <c r="S881">
        <v>21376</v>
      </c>
      <c r="T881">
        <v>1268</v>
      </c>
      <c r="U881" s="30">
        <v>1292.729</v>
      </c>
      <c r="V881">
        <f t="shared" si="171"/>
        <v>1292729</v>
      </c>
      <c r="W881">
        <v>44283</v>
      </c>
      <c r="X881" s="16">
        <v>6146</v>
      </c>
      <c r="Z881" s="16">
        <v>6146</v>
      </c>
      <c r="AA881" s="16">
        <v>6146</v>
      </c>
    </row>
    <row r="882" spans="1:27">
      <c r="B882" t="s">
        <v>261</v>
      </c>
      <c r="C882">
        <v>2006</v>
      </c>
      <c r="D882" s="1">
        <v>1834393</v>
      </c>
      <c r="E882" s="12">
        <f t="shared" si="172"/>
        <v>2.7107821536535424E-2</v>
      </c>
      <c r="F882" s="1">
        <v>1833188</v>
      </c>
      <c r="G882" s="11">
        <f t="shared" si="173"/>
        <v>2.7382282079145719E-2</v>
      </c>
      <c r="H882">
        <v>9856552</v>
      </c>
      <c r="I882" s="12">
        <f t="shared" si="176"/>
        <v>0.18598674262561593</v>
      </c>
      <c r="J882" s="12">
        <f t="shared" si="167"/>
        <v>0.18610899633056266</v>
      </c>
      <c r="K882" s="1">
        <v>8913697</v>
      </c>
      <c r="L882">
        <v>193934</v>
      </c>
      <c r="M882" s="12">
        <f t="shared" si="168"/>
        <v>2.1756853525534914E-2</v>
      </c>
      <c r="N882">
        <v>14612</v>
      </c>
      <c r="O882">
        <v>179322</v>
      </c>
      <c r="P882" s="12">
        <f t="shared" si="169"/>
        <v>2.0117578598419936E-2</v>
      </c>
      <c r="Q882" s="12">
        <f t="shared" si="170"/>
        <v>0.92465477946105379</v>
      </c>
      <c r="R882">
        <v>211754</v>
      </c>
      <c r="S882">
        <v>24879</v>
      </c>
      <c r="T882">
        <v>1276</v>
      </c>
      <c r="U882" s="30">
        <v>1309.731</v>
      </c>
      <c r="V882">
        <f t="shared" si="171"/>
        <v>1309731</v>
      </c>
      <c r="W882">
        <v>49124</v>
      </c>
      <c r="X882" s="16">
        <v>5967</v>
      </c>
      <c r="Z882" s="16">
        <v>5967</v>
      </c>
      <c r="AA882" s="16">
        <v>5967</v>
      </c>
    </row>
    <row r="883" spans="1:27">
      <c r="B883" t="s">
        <v>19</v>
      </c>
      <c r="C883">
        <v>2007</v>
      </c>
      <c r="D883" s="1">
        <v>2063945</v>
      </c>
      <c r="E883" s="12">
        <f t="shared" si="172"/>
        <v>0.12513785213964509</v>
      </c>
      <c r="F883" s="1">
        <v>2060092</v>
      </c>
      <c r="G883" s="11">
        <f t="shared" si="173"/>
        <v>0.12377563021359511</v>
      </c>
      <c r="H883">
        <v>11172950</v>
      </c>
      <c r="I883" s="12">
        <f t="shared" si="176"/>
        <v>0.18438210141457717</v>
      </c>
      <c r="J883" s="12">
        <f t="shared" si="167"/>
        <v>0.18472695214782131</v>
      </c>
      <c r="K883" s="1">
        <v>9848210</v>
      </c>
      <c r="L883">
        <v>212934</v>
      </c>
      <c r="M883" s="12">
        <f t="shared" si="168"/>
        <v>2.1621594178028291E-2</v>
      </c>
      <c r="N883">
        <v>15661</v>
      </c>
      <c r="O883">
        <v>197273</v>
      </c>
      <c r="P883" s="12">
        <f t="shared" si="169"/>
        <v>2.0031355951995337E-2</v>
      </c>
      <c r="Q883" s="12">
        <f t="shared" si="170"/>
        <v>0.92645138869321009</v>
      </c>
      <c r="R883">
        <v>237052</v>
      </c>
      <c r="S883">
        <v>27797</v>
      </c>
      <c r="T883">
        <v>1277</v>
      </c>
      <c r="U883" s="30">
        <v>1315.675</v>
      </c>
      <c r="V883">
        <f t="shared" si="171"/>
        <v>1315675</v>
      </c>
      <c r="W883">
        <v>52253</v>
      </c>
      <c r="X883" s="16">
        <v>5978</v>
      </c>
      <c r="Z883" s="16">
        <v>5978</v>
      </c>
      <c r="AA883" s="16">
        <v>5978</v>
      </c>
    </row>
    <row r="884" spans="1:27">
      <c r="B884" t="s">
        <v>19</v>
      </c>
      <c r="C884">
        <v>2008</v>
      </c>
      <c r="D884" s="1">
        <v>2092852</v>
      </c>
      <c r="E884" s="12">
        <f t="shared" si="172"/>
        <v>1.4005702671340563E-2</v>
      </c>
      <c r="F884" s="1">
        <v>2088753</v>
      </c>
      <c r="G884" s="11">
        <f t="shared" si="173"/>
        <v>1.3912485461814327E-2</v>
      </c>
      <c r="H884">
        <v>9298617</v>
      </c>
      <c r="I884" s="12">
        <f t="shared" si="176"/>
        <v>0.22463050150361069</v>
      </c>
      <c r="J884" s="12">
        <f t="shared" si="167"/>
        <v>0.22507131974572134</v>
      </c>
      <c r="K884" s="1">
        <v>10533869</v>
      </c>
      <c r="L884">
        <v>232878</v>
      </c>
      <c r="M884" s="12">
        <f t="shared" si="168"/>
        <v>2.2107546619385528E-2</v>
      </c>
      <c r="N884">
        <v>13808</v>
      </c>
      <c r="O884">
        <v>219070</v>
      </c>
      <c r="P884" s="12">
        <f t="shared" si="169"/>
        <v>2.079672720441084E-2</v>
      </c>
      <c r="Q884" s="12">
        <f t="shared" si="170"/>
        <v>0.94070715138398642</v>
      </c>
      <c r="R884">
        <v>281439</v>
      </c>
      <c r="S884">
        <v>29150</v>
      </c>
      <c r="T884">
        <v>1287</v>
      </c>
      <c r="U884" s="30">
        <v>1332.213</v>
      </c>
      <c r="V884">
        <f t="shared" si="171"/>
        <v>1332213</v>
      </c>
      <c r="W884">
        <v>54175</v>
      </c>
      <c r="X884" s="16">
        <v>5955</v>
      </c>
      <c r="Z884" s="16">
        <v>5955</v>
      </c>
      <c r="AA884" s="16">
        <v>5955</v>
      </c>
    </row>
    <row r="885" spans="1:27">
      <c r="A885">
        <v>11</v>
      </c>
      <c r="B885" t="s">
        <v>162</v>
      </c>
      <c r="C885">
        <v>2009</v>
      </c>
      <c r="D885" s="10">
        <v>2225268</v>
      </c>
      <c r="E885" s="12">
        <f t="shared" si="172"/>
        <v>6.3270599163247093E-2</v>
      </c>
      <c r="F885" s="4"/>
      <c r="G885" s="4"/>
      <c r="H885" s="10">
        <v>6945777</v>
      </c>
      <c r="I885" s="3"/>
      <c r="J885" s="12">
        <f t="shared" si="167"/>
        <v>0.32037711547606551</v>
      </c>
      <c r="K885" s="10">
        <v>11244913</v>
      </c>
      <c r="L885" s="3"/>
      <c r="M885" s="3"/>
      <c r="N885" s="10">
        <v>28394</v>
      </c>
      <c r="O885" s="10">
        <v>230656</v>
      </c>
      <c r="P885" s="12">
        <f t="shared" si="169"/>
        <v>2.0512030639988056E-2</v>
      </c>
      <c r="Q885" s="3"/>
      <c r="R885" s="3"/>
      <c r="U885" s="30">
        <v>1346.7170000000001</v>
      </c>
      <c r="V885">
        <f t="shared" si="171"/>
        <v>1346717</v>
      </c>
      <c r="X885" s="16">
        <v>5891</v>
      </c>
      <c r="Z885" s="16">
        <v>5891</v>
      </c>
      <c r="AA885" s="16">
        <v>5891</v>
      </c>
    </row>
    <row r="886" spans="1:27">
      <c r="B886" t="s">
        <v>162</v>
      </c>
      <c r="C886">
        <v>2010</v>
      </c>
      <c r="D886" s="10">
        <v>2592047</v>
      </c>
      <c r="E886" s="12">
        <f t="shared" si="172"/>
        <v>0.16482464134657038</v>
      </c>
      <c r="F886" s="4"/>
      <c r="G886" s="4"/>
      <c r="H886" s="10">
        <v>11609211</v>
      </c>
      <c r="I886" s="3"/>
      <c r="J886" s="12">
        <f t="shared" si="167"/>
        <v>0.22327503565918477</v>
      </c>
      <c r="K886" s="10">
        <v>11286331</v>
      </c>
      <c r="L886" s="3"/>
      <c r="M886" s="3"/>
      <c r="N886" s="10">
        <v>34211</v>
      </c>
      <c r="O886" s="10">
        <v>206695</v>
      </c>
      <c r="P886" s="12">
        <f t="shared" si="169"/>
        <v>1.8313746070357143E-2</v>
      </c>
      <c r="Q886" s="3"/>
      <c r="R886" s="3"/>
      <c r="U886" s="30">
        <v>1363.817</v>
      </c>
      <c r="V886">
        <f t="shared" si="171"/>
        <v>1363817</v>
      </c>
      <c r="X886" s="16">
        <v>5912</v>
      </c>
      <c r="Z886" s="16">
        <v>5912</v>
      </c>
      <c r="AA886" s="16">
        <v>5912</v>
      </c>
    </row>
    <row r="887" spans="1:27">
      <c r="B887" t="s">
        <v>162</v>
      </c>
      <c r="C887">
        <v>2011</v>
      </c>
      <c r="D887" s="10">
        <v>2918445</v>
      </c>
      <c r="E887" s="12">
        <f t="shared" si="172"/>
        <v>0.12592287099732374</v>
      </c>
      <c r="F887" s="4"/>
      <c r="G887" s="4"/>
      <c r="H887" s="10">
        <v>12807096</v>
      </c>
      <c r="I887" s="3"/>
      <c r="J887" s="12">
        <f t="shared" si="167"/>
        <v>0.22787718620989489</v>
      </c>
      <c r="K887" s="10">
        <v>11475771</v>
      </c>
      <c r="L887" s="3"/>
      <c r="M887" s="3"/>
      <c r="N887" s="10">
        <v>31656</v>
      </c>
      <c r="O887" s="10">
        <v>191030</v>
      </c>
      <c r="P887" s="12">
        <f t="shared" si="169"/>
        <v>1.6646376090983343E-2</v>
      </c>
      <c r="Q887" s="3"/>
      <c r="R887" s="3"/>
      <c r="U887" s="30">
        <v>1378.3230000000001</v>
      </c>
      <c r="V887">
        <f t="shared" si="171"/>
        <v>1378323</v>
      </c>
      <c r="X887" s="16">
        <v>6037</v>
      </c>
      <c r="Z887" s="16">
        <v>6037</v>
      </c>
      <c r="AA887" s="16">
        <v>6037</v>
      </c>
    </row>
    <row r="888" spans="1:27">
      <c r="B888" t="s">
        <v>162</v>
      </c>
      <c r="C888">
        <v>2012</v>
      </c>
      <c r="D888" s="21"/>
      <c r="E888" s="12"/>
      <c r="F888" s="4"/>
      <c r="G888" s="4"/>
      <c r="H888" s="21"/>
      <c r="I888" s="4"/>
      <c r="J888" s="12"/>
      <c r="K888" s="21"/>
      <c r="L888" s="4"/>
      <c r="M888" s="4"/>
      <c r="N888" s="21"/>
      <c r="O888" s="21"/>
      <c r="P888" s="12"/>
      <c r="Q888" s="4"/>
      <c r="R888" s="4"/>
      <c r="U888" s="30">
        <v>1392.7719999999999</v>
      </c>
      <c r="V888">
        <f t="shared" si="171"/>
        <v>1392772</v>
      </c>
      <c r="X888" s="16">
        <v>5831</v>
      </c>
      <c r="Z888" s="16">
        <v>5831</v>
      </c>
      <c r="AA888" s="16">
        <v>5831</v>
      </c>
    </row>
    <row r="889" spans="1:27">
      <c r="B889" t="s">
        <v>162</v>
      </c>
      <c r="C889">
        <v>2013</v>
      </c>
      <c r="D889" s="21">
        <v>2331449</v>
      </c>
      <c r="E889" s="12"/>
      <c r="F889" s="21">
        <v>2326602</v>
      </c>
      <c r="G889" s="4"/>
      <c r="H889" s="21">
        <v>12944952</v>
      </c>
      <c r="I889" s="4"/>
      <c r="J889" s="12">
        <f t="shared" si="167"/>
        <v>0.18010487794778998</v>
      </c>
      <c r="K889" s="21">
        <v>11477711</v>
      </c>
      <c r="L889" s="4"/>
      <c r="M889" s="4"/>
      <c r="N889" s="21">
        <v>34307</v>
      </c>
      <c r="O889" s="21">
        <v>200984</v>
      </c>
      <c r="P889" s="12">
        <f t="shared" si="169"/>
        <v>1.7510808557559952E-2</v>
      </c>
      <c r="Q889" s="4"/>
      <c r="R889" s="4"/>
      <c r="U889" s="30">
        <v>1408.038</v>
      </c>
      <c r="V889">
        <f t="shared" si="171"/>
        <v>1408038</v>
      </c>
      <c r="X889" s="16">
        <v>5632</v>
      </c>
      <c r="Z889" s="16">
        <v>5632</v>
      </c>
      <c r="AA889" s="16">
        <v>5632</v>
      </c>
    </row>
    <row r="890" spans="1:27">
      <c r="B890" t="s">
        <v>162</v>
      </c>
      <c r="C890">
        <v>2014</v>
      </c>
      <c r="D890" s="21">
        <v>2810537</v>
      </c>
      <c r="E890" s="12">
        <f t="shared" si="172"/>
        <v>0.20548937592029679</v>
      </c>
      <c r="F890" s="21">
        <v>2804017</v>
      </c>
      <c r="G890" s="4"/>
      <c r="H890" s="21">
        <v>15055561</v>
      </c>
      <c r="I890" s="4"/>
      <c r="J890" s="12">
        <f t="shared" si="167"/>
        <v>0.18667766681029024</v>
      </c>
      <c r="K890" s="21">
        <v>12378789</v>
      </c>
      <c r="L890" s="4"/>
      <c r="M890" s="4"/>
      <c r="N890" s="21">
        <v>36352</v>
      </c>
      <c r="O890" s="21">
        <v>215302</v>
      </c>
      <c r="P890" s="12">
        <f t="shared" si="169"/>
        <v>1.7392816050099891E-2</v>
      </c>
      <c r="Q890" s="4"/>
      <c r="R890" s="4"/>
      <c r="U890" s="30">
        <v>1417.71</v>
      </c>
      <c r="V890">
        <f t="shared" si="171"/>
        <v>1417710</v>
      </c>
      <c r="X890" s="16">
        <v>5866</v>
      </c>
      <c r="Z890" s="16">
        <v>5866</v>
      </c>
      <c r="AA890" s="16">
        <v>5866</v>
      </c>
    </row>
    <row r="891" spans="1:27">
      <c r="B891" t="s">
        <v>162</v>
      </c>
      <c r="C891">
        <v>2015</v>
      </c>
      <c r="D891" s="10">
        <v>2697519</v>
      </c>
      <c r="E891" s="12">
        <f t="shared" si="172"/>
        <v>-4.0212244136974537E-2</v>
      </c>
      <c r="F891" s="3"/>
      <c r="G891" s="3"/>
      <c r="H891" s="10">
        <v>13065465</v>
      </c>
      <c r="I891" s="3"/>
      <c r="J891" s="12">
        <f t="shared" si="167"/>
        <v>0.2064617677212407</v>
      </c>
      <c r="K891" s="10">
        <v>12337211</v>
      </c>
      <c r="L891" s="3"/>
      <c r="M891" s="3"/>
      <c r="N891" s="10">
        <v>38254</v>
      </c>
      <c r="O891" s="10">
        <v>217301</v>
      </c>
      <c r="P891" s="12">
        <f t="shared" si="169"/>
        <v>1.7613462232266272E-2</v>
      </c>
      <c r="Q891" s="3"/>
      <c r="R891" s="3"/>
      <c r="U891" s="30">
        <v>1426.32</v>
      </c>
      <c r="V891">
        <f t="shared" si="171"/>
        <v>1426320</v>
      </c>
      <c r="X891" s="16">
        <v>5879</v>
      </c>
      <c r="Z891" s="16">
        <v>5879</v>
      </c>
      <c r="AA891" s="16">
        <v>5879</v>
      </c>
    </row>
    <row r="892" spans="1:27">
      <c r="B892" t="s">
        <v>261</v>
      </c>
      <c r="C892">
        <v>2016</v>
      </c>
      <c r="D892" s="1">
        <v>2943377</v>
      </c>
      <c r="E892" s="12">
        <f t="shared" si="172"/>
        <v>9.1142268136016835E-2</v>
      </c>
      <c r="F892" s="3"/>
      <c r="G892" s="3"/>
      <c r="H892" s="1">
        <v>13417610</v>
      </c>
      <c r="I892" s="3"/>
      <c r="J892" s="12">
        <f t="shared" si="167"/>
        <v>0.21936671284975492</v>
      </c>
      <c r="K892" s="1">
        <v>12425875</v>
      </c>
      <c r="L892" s="3"/>
      <c r="M892" s="3"/>
      <c r="N892" s="1">
        <v>39097</v>
      </c>
      <c r="O892" s="1">
        <v>266716</v>
      </c>
      <c r="P892" s="12">
        <f t="shared" si="169"/>
        <v>2.1464564869677186E-2</v>
      </c>
      <c r="Q892" s="3"/>
      <c r="R892" s="3"/>
      <c r="U892" s="30">
        <v>1428.683</v>
      </c>
      <c r="V892">
        <f t="shared" si="171"/>
        <v>1428683</v>
      </c>
      <c r="X892" s="16">
        <v>5602</v>
      </c>
      <c r="Z892" s="16">
        <v>5602</v>
      </c>
      <c r="AA892" s="16">
        <v>5602</v>
      </c>
    </row>
    <row r="893" spans="1:27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spans="1:27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spans="1:27">
      <c r="B895" t="s">
        <v>262</v>
      </c>
      <c r="C895">
        <v>1880</v>
      </c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X895" s="16">
        <v>22</v>
      </c>
      <c r="Z895" s="16">
        <v>22</v>
      </c>
      <c r="AA895" s="16">
        <v>22</v>
      </c>
    </row>
    <row r="896" spans="1:27">
      <c r="B896" t="s">
        <v>262</v>
      </c>
      <c r="C896">
        <v>1890</v>
      </c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X896" s="16">
        <v>102</v>
      </c>
      <c r="Z896" s="16">
        <v>102</v>
      </c>
      <c r="AA896" s="16">
        <v>102</v>
      </c>
    </row>
    <row r="897" spans="2:27">
      <c r="B897" t="s">
        <v>262</v>
      </c>
      <c r="C897">
        <v>1904</v>
      </c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U897" s="30">
        <v>229</v>
      </c>
      <c r="V897">
        <f>(U897*1000)</f>
        <v>229000</v>
      </c>
      <c r="X897" s="16">
        <v>142</v>
      </c>
      <c r="Z897" s="16">
        <v>142</v>
      </c>
      <c r="AA897" s="16">
        <v>142</v>
      </c>
    </row>
    <row r="898" spans="2:27">
      <c r="B898" t="s">
        <v>262</v>
      </c>
      <c r="C898">
        <v>1910</v>
      </c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U898" s="30">
        <v>329</v>
      </c>
      <c r="V898">
        <f t="shared" ref="V898:V966" si="178">(U898*1000)</f>
        <v>329000</v>
      </c>
      <c r="X898" s="16">
        <v>220</v>
      </c>
      <c r="Z898" s="16">
        <v>220</v>
      </c>
      <c r="AA898" s="16">
        <v>220</v>
      </c>
    </row>
    <row r="899" spans="2:27">
      <c r="B899" t="s">
        <v>262</v>
      </c>
      <c r="C899">
        <v>1923</v>
      </c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U899" s="30">
        <v>436</v>
      </c>
      <c r="V899">
        <f t="shared" si="178"/>
        <v>436000</v>
      </c>
      <c r="X899" s="16">
        <v>284</v>
      </c>
      <c r="Z899" s="16">
        <v>284</v>
      </c>
      <c r="AA899" s="16">
        <v>284</v>
      </c>
    </row>
    <row r="900" spans="2:27">
      <c r="B900" t="s">
        <v>262</v>
      </c>
      <c r="C900">
        <v>1930</v>
      </c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U900" s="30">
        <v>447</v>
      </c>
      <c r="V900">
        <f t="shared" si="178"/>
        <v>447000</v>
      </c>
      <c r="X900" s="16">
        <v>381</v>
      </c>
      <c r="Z900" s="16">
        <v>381</v>
      </c>
      <c r="AA900" s="16">
        <v>381</v>
      </c>
    </row>
    <row r="901" spans="2:27">
      <c r="B901" t="s">
        <v>262</v>
      </c>
      <c r="C901">
        <v>1940</v>
      </c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U901" s="30">
        <v>522</v>
      </c>
      <c r="V901">
        <f t="shared" si="178"/>
        <v>522000</v>
      </c>
      <c r="AA901" s="1">
        <f>AA900+19</f>
        <v>400</v>
      </c>
    </row>
    <row r="902" spans="2:27">
      <c r="B902" t="s">
        <v>262</v>
      </c>
      <c r="C902">
        <v>1941</v>
      </c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U902" s="30">
        <v>501</v>
      </c>
      <c r="V902">
        <f t="shared" si="178"/>
        <v>501000</v>
      </c>
      <c r="AA902" s="1">
        <f>AA901+(AA903-AA901)/2</f>
        <v>409.5</v>
      </c>
    </row>
    <row r="903" spans="2:27">
      <c r="B903" t="s">
        <v>262</v>
      </c>
      <c r="C903">
        <v>1942</v>
      </c>
      <c r="D903" s="1">
        <v>6289</v>
      </c>
      <c r="E903" s="1"/>
      <c r="F903" s="1">
        <v>5936</v>
      </c>
      <c r="G903" s="1"/>
      <c r="H903">
        <v>29168</v>
      </c>
      <c r="I903" s="12">
        <f t="shared" ref="I903:I938" si="179">(F903/H903)</f>
        <v>0.20351069665386726</v>
      </c>
      <c r="J903" s="12">
        <f>D903/H903</f>
        <v>0.21561300054854635</v>
      </c>
      <c r="K903" s="1">
        <v>26567</v>
      </c>
      <c r="L903">
        <v>503</v>
      </c>
      <c r="M903" s="12">
        <f>(L903/K903)</f>
        <v>1.893326307072684E-2</v>
      </c>
      <c r="N903" s="3"/>
      <c r="O903" s="3"/>
      <c r="P903" s="3"/>
      <c r="Q903" s="3"/>
      <c r="R903" s="3"/>
      <c r="T903">
        <v>478</v>
      </c>
      <c r="U903" s="30">
        <v>478</v>
      </c>
      <c r="V903">
        <f t="shared" si="178"/>
        <v>478000</v>
      </c>
      <c r="W903">
        <v>435</v>
      </c>
      <c r="AA903" s="1">
        <f>AA901+19</f>
        <v>419</v>
      </c>
    </row>
    <row r="904" spans="2:27">
      <c r="B904" t="s">
        <v>262</v>
      </c>
      <c r="C904">
        <v>1943</v>
      </c>
      <c r="D904" s="1"/>
      <c r="E904" s="1"/>
      <c r="F904" s="1"/>
      <c r="G904" s="1"/>
      <c r="I904" s="12"/>
      <c r="J904" s="12"/>
      <c r="K904" s="1"/>
      <c r="M904" s="12"/>
      <c r="N904" s="3"/>
      <c r="O904" s="3"/>
      <c r="P904" s="3"/>
      <c r="Q904" s="3"/>
      <c r="R904" s="3"/>
      <c r="U904" s="30">
        <v>500</v>
      </c>
      <c r="V904">
        <f t="shared" si="178"/>
        <v>500000</v>
      </c>
      <c r="AA904" s="1">
        <f>AA903+(AA905-AA903)/2</f>
        <v>428.5</v>
      </c>
    </row>
    <row r="905" spans="2:27">
      <c r="B905" t="s">
        <v>262</v>
      </c>
      <c r="C905">
        <v>1944</v>
      </c>
      <c r="D905" s="1">
        <v>7565</v>
      </c>
      <c r="E905" s="12">
        <f>(D905-D903)/(D903)</f>
        <v>0.20289394180314835</v>
      </c>
      <c r="F905" s="1">
        <v>7369</v>
      </c>
      <c r="G905" s="11">
        <f>(F905-F903)/(F903)</f>
        <v>0.24140835579514824</v>
      </c>
      <c r="H905">
        <v>34875</v>
      </c>
      <c r="I905" s="12">
        <f t="shared" si="179"/>
        <v>0.21129749103942652</v>
      </c>
      <c r="J905" s="12">
        <f t="shared" ref="J905:J971" si="180">D905/H905</f>
        <v>0.21691756272401433</v>
      </c>
      <c r="K905" s="1">
        <v>28171</v>
      </c>
      <c r="L905">
        <v>512</v>
      </c>
      <c r="M905" s="12">
        <f t="shared" ref="M905:M969" si="181">(L905/K905)</f>
        <v>1.8174718682332894E-2</v>
      </c>
      <c r="N905" s="3"/>
      <c r="O905" s="3"/>
      <c r="P905" s="3"/>
      <c r="Q905" s="3"/>
      <c r="R905" s="3"/>
      <c r="T905">
        <v>529</v>
      </c>
      <c r="U905" s="30">
        <v>529</v>
      </c>
      <c r="V905">
        <f t="shared" si="178"/>
        <v>529000</v>
      </c>
      <c r="W905">
        <v>557</v>
      </c>
      <c r="AA905" s="1">
        <f>AA903+19</f>
        <v>438</v>
      </c>
    </row>
    <row r="906" spans="2:27">
      <c r="B906" t="s">
        <v>262</v>
      </c>
      <c r="C906">
        <v>1945</v>
      </c>
      <c r="D906" s="1"/>
      <c r="E906" s="12"/>
      <c r="F906" s="1"/>
      <c r="G906" s="11"/>
      <c r="I906" s="12"/>
      <c r="J906" s="12"/>
      <c r="K906" s="1"/>
      <c r="M906" s="12"/>
      <c r="N906" s="3"/>
      <c r="O906" s="3"/>
      <c r="P906" s="3"/>
      <c r="Q906" s="3"/>
      <c r="R906" s="3"/>
      <c r="U906" s="30">
        <v>507</v>
      </c>
      <c r="V906">
        <f t="shared" si="178"/>
        <v>507000</v>
      </c>
      <c r="AA906" s="1">
        <f>AA905+(AA907-AA905)/2</f>
        <v>447.5</v>
      </c>
    </row>
    <row r="907" spans="2:27">
      <c r="B907" t="s">
        <v>262</v>
      </c>
      <c r="C907">
        <v>1946</v>
      </c>
      <c r="D907" s="1">
        <v>4611</v>
      </c>
      <c r="E907" s="12">
        <f>(D907-D905)/(D905)</f>
        <v>-0.39048248512888301</v>
      </c>
      <c r="F907" s="1">
        <v>4148</v>
      </c>
      <c r="G907" s="11">
        <f>(F907-F905)/(F905)</f>
        <v>-0.43710137060659521</v>
      </c>
      <c r="H907">
        <v>40690</v>
      </c>
      <c r="I907" s="12">
        <f t="shared" si="179"/>
        <v>0.10194150897026297</v>
      </c>
      <c r="J907" s="12">
        <f t="shared" si="180"/>
        <v>0.11332022609977882</v>
      </c>
      <c r="K907" s="1">
        <v>31958</v>
      </c>
      <c r="L907">
        <v>549</v>
      </c>
      <c r="M907" s="12">
        <f t="shared" si="181"/>
        <v>1.7178797171287313E-2</v>
      </c>
      <c r="N907" s="3"/>
      <c r="O907" s="3"/>
      <c r="P907" s="3"/>
      <c r="Q907" s="3"/>
      <c r="R907" s="3"/>
      <c r="T907">
        <v>509</v>
      </c>
      <c r="U907" s="30">
        <v>509</v>
      </c>
      <c r="V907">
        <f t="shared" si="178"/>
        <v>509000</v>
      </c>
      <c r="W907">
        <v>605</v>
      </c>
      <c r="AA907" s="1">
        <f>AA905+19</f>
        <v>457</v>
      </c>
    </row>
    <row r="908" spans="2:27">
      <c r="B908" t="s">
        <v>262</v>
      </c>
      <c r="C908">
        <v>1947</v>
      </c>
      <c r="D908" s="1"/>
      <c r="E908" s="12"/>
      <c r="F908" s="1"/>
      <c r="G908" s="11"/>
      <c r="I908" s="12"/>
      <c r="J908" s="12"/>
      <c r="K908" s="1"/>
      <c r="M908" s="12"/>
      <c r="N908" s="3"/>
      <c r="O908" s="3"/>
      <c r="P908" s="3"/>
      <c r="Q908" s="3"/>
      <c r="R908" s="3"/>
      <c r="U908" s="30">
        <v>522</v>
      </c>
      <c r="V908">
        <f t="shared" si="178"/>
        <v>522000</v>
      </c>
      <c r="AA908" s="1">
        <f>AA907+(AA909-AA907)/2</f>
        <v>466.5</v>
      </c>
    </row>
    <row r="909" spans="2:27">
      <c r="B909" t="s">
        <v>262</v>
      </c>
      <c r="C909">
        <v>1948</v>
      </c>
      <c r="D909" s="1">
        <v>10774</v>
      </c>
      <c r="E909" s="12">
        <f>(D909-D907)/(D907)</f>
        <v>1.3365864237692475</v>
      </c>
      <c r="F909" s="1">
        <v>10382</v>
      </c>
      <c r="G909" s="11">
        <f>(F909-F907)/(F907)</f>
        <v>1.5028929604628736</v>
      </c>
      <c r="H909">
        <v>61333</v>
      </c>
      <c r="I909" s="12">
        <f t="shared" si="179"/>
        <v>0.16927265909053854</v>
      </c>
      <c r="J909" s="12">
        <f t="shared" si="180"/>
        <v>0.17566399817390313</v>
      </c>
      <c r="K909" s="1">
        <v>50062</v>
      </c>
      <c r="L909">
        <v>876</v>
      </c>
      <c r="M909" s="12">
        <f t="shared" si="181"/>
        <v>1.7498302105389316E-2</v>
      </c>
      <c r="N909" s="3"/>
      <c r="O909" s="3"/>
      <c r="P909" s="3"/>
      <c r="Q909" s="3"/>
      <c r="R909" s="3"/>
      <c r="T909">
        <v>551</v>
      </c>
      <c r="U909" s="30">
        <v>551</v>
      </c>
      <c r="V909">
        <f t="shared" si="178"/>
        <v>551000</v>
      </c>
      <c r="W909">
        <v>731</v>
      </c>
      <c r="AA909" s="1">
        <f t="shared" ref="AA909" si="182">AA907+19</f>
        <v>476</v>
      </c>
    </row>
    <row r="910" spans="2:27">
      <c r="B910" t="s">
        <v>262</v>
      </c>
      <c r="C910">
        <v>1949</v>
      </c>
      <c r="D910" s="1"/>
      <c r="E910" s="12"/>
      <c r="F910" s="1"/>
      <c r="G910" s="11"/>
      <c r="I910" s="12"/>
      <c r="J910" s="12"/>
      <c r="K910" s="1"/>
      <c r="M910" s="12"/>
      <c r="N910" s="3"/>
      <c r="O910" s="3"/>
      <c r="P910" s="3"/>
      <c r="Q910" s="3"/>
      <c r="R910" s="3"/>
      <c r="U910" s="30">
        <v>570</v>
      </c>
      <c r="V910">
        <f t="shared" si="178"/>
        <v>570000</v>
      </c>
      <c r="AA910" s="1">
        <f>AA909+(AA911-AA909)/2</f>
        <v>487</v>
      </c>
    </row>
    <row r="911" spans="2:27">
      <c r="B911" t="s">
        <v>262</v>
      </c>
      <c r="C911">
        <v>1950</v>
      </c>
      <c r="D911" s="1">
        <v>14256</v>
      </c>
      <c r="E911" s="12">
        <f>(D911-D909)/(D909)</f>
        <v>0.32318544644514574</v>
      </c>
      <c r="F911" s="1">
        <v>13497</v>
      </c>
      <c r="G911" s="11">
        <f>(F911-F909)/(F909)</f>
        <v>0.30003852822192256</v>
      </c>
      <c r="H911">
        <v>69522</v>
      </c>
      <c r="I911" s="12">
        <f t="shared" si="179"/>
        <v>0.19413998446534911</v>
      </c>
      <c r="J911" s="12">
        <f t="shared" si="180"/>
        <v>0.2050573919047208</v>
      </c>
      <c r="K911" s="1">
        <v>67207</v>
      </c>
      <c r="L911">
        <v>1139</v>
      </c>
      <c r="M911" s="12">
        <f t="shared" si="181"/>
        <v>1.6947639382802387E-2</v>
      </c>
      <c r="N911" s="3"/>
      <c r="O911" s="3"/>
      <c r="P911" s="3"/>
      <c r="Q911" s="3"/>
      <c r="R911" s="3"/>
      <c r="T911">
        <v>590</v>
      </c>
      <c r="U911" s="30">
        <v>590</v>
      </c>
      <c r="V911">
        <f t="shared" si="178"/>
        <v>590000</v>
      </c>
      <c r="W911">
        <v>779</v>
      </c>
      <c r="X911" s="16">
        <v>498</v>
      </c>
      <c r="Z911" s="16">
        <v>498</v>
      </c>
      <c r="AA911" s="16">
        <v>498</v>
      </c>
    </row>
    <row r="912" spans="2:27">
      <c r="B912" t="s">
        <v>262</v>
      </c>
      <c r="C912">
        <v>1951</v>
      </c>
      <c r="D912" s="1">
        <v>16730</v>
      </c>
      <c r="E912" s="12">
        <f t="shared" ref="E912:E972" si="183">(D912-D911)/(D911)</f>
        <v>0.17354096520763188</v>
      </c>
      <c r="F912" s="1">
        <v>16034</v>
      </c>
      <c r="G912" s="11">
        <f t="shared" ref="G912:G969" si="184">(F912-F911)/(F911)</f>
        <v>0.18796769652515374</v>
      </c>
      <c r="H912">
        <v>77583</v>
      </c>
      <c r="I912" s="12">
        <f t="shared" si="179"/>
        <v>0.20666898676256396</v>
      </c>
      <c r="J912" s="12">
        <f t="shared" si="180"/>
        <v>0.2156400242321127</v>
      </c>
      <c r="K912" s="1">
        <v>72280</v>
      </c>
      <c r="L912">
        <v>1290</v>
      </c>
      <c r="M912" s="12">
        <f t="shared" si="181"/>
        <v>1.7847260653016048E-2</v>
      </c>
      <c r="N912">
        <v>293</v>
      </c>
      <c r="O912">
        <v>855</v>
      </c>
      <c r="P912" s="12">
        <f>(O912/K912)</f>
        <v>1.1828998339789707E-2</v>
      </c>
      <c r="Q912" s="12">
        <f>(O912/L912)</f>
        <v>0.66279069767441856</v>
      </c>
      <c r="R912" s="2">
        <v>265</v>
      </c>
      <c r="S912" s="2">
        <v>215</v>
      </c>
      <c r="T912">
        <v>589</v>
      </c>
      <c r="U912" s="30">
        <v>589</v>
      </c>
      <c r="V912">
        <f t="shared" si="178"/>
        <v>589000</v>
      </c>
      <c r="W912">
        <v>877</v>
      </c>
      <c r="AA912" s="1">
        <f>AA911+1</f>
        <v>499</v>
      </c>
    </row>
    <row r="913" spans="2:27">
      <c r="B913" t="s">
        <v>262</v>
      </c>
      <c r="C913">
        <v>1952</v>
      </c>
      <c r="D913" s="1">
        <v>15881</v>
      </c>
      <c r="E913" s="12">
        <f t="shared" si="183"/>
        <v>-5.0747160789001794E-2</v>
      </c>
      <c r="F913" s="1">
        <v>14728</v>
      </c>
      <c r="G913" s="11">
        <f t="shared" si="184"/>
        <v>-8.1451914681302237E-2</v>
      </c>
      <c r="H913">
        <v>82274</v>
      </c>
      <c r="I913" s="12">
        <f t="shared" si="179"/>
        <v>0.17901159540073414</v>
      </c>
      <c r="J913" s="12">
        <f t="shared" si="180"/>
        <v>0.19302574324817073</v>
      </c>
      <c r="K913" s="1">
        <v>70935</v>
      </c>
      <c r="L913">
        <v>1585</v>
      </c>
      <c r="M913" s="12">
        <f t="shared" si="181"/>
        <v>2.2344399802636215E-2</v>
      </c>
      <c r="N913">
        <v>452</v>
      </c>
      <c r="O913">
        <v>991</v>
      </c>
      <c r="P913" s="12">
        <f t="shared" ref="P913:P976" si="185">(O913/K913)</f>
        <v>1.3970536406569395E-2</v>
      </c>
      <c r="Q913" s="12">
        <f t="shared" ref="Q913:Q969" si="186">(O913/L913)</f>
        <v>0.62523659305993695</v>
      </c>
      <c r="R913" s="2">
        <v>256</v>
      </c>
      <c r="S913" s="2">
        <v>19</v>
      </c>
      <c r="T913">
        <v>587</v>
      </c>
      <c r="U913" s="30">
        <v>587</v>
      </c>
      <c r="V913">
        <f t="shared" si="178"/>
        <v>587000</v>
      </c>
      <c r="W913">
        <v>961</v>
      </c>
      <c r="AA913" s="1">
        <f t="shared" ref="AA913:AA920" si="187">AA912+1</f>
        <v>500</v>
      </c>
    </row>
    <row r="914" spans="2:27">
      <c r="B914" t="s">
        <v>262</v>
      </c>
      <c r="C914">
        <v>1953</v>
      </c>
      <c r="D914" s="1">
        <v>17238</v>
      </c>
      <c r="E914" s="12">
        <f t="shared" si="183"/>
        <v>8.5448019646118006E-2</v>
      </c>
      <c r="F914" s="1">
        <v>16095</v>
      </c>
      <c r="G914" s="11">
        <f t="shared" si="184"/>
        <v>9.2816404128191199E-2</v>
      </c>
      <c r="H914">
        <v>85223</v>
      </c>
      <c r="I914" s="12">
        <f t="shared" si="179"/>
        <v>0.18885746805439846</v>
      </c>
      <c r="J914" s="12">
        <f t="shared" si="180"/>
        <v>0.20226934043626721</v>
      </c>
      <c r="K914" s="1">
        <v>74701</v>
      </c>
      <c r="L914">
        <v>1332</v>
      </c>
      <c r="M914" s="12">
        <f t="shared" si="181"/>
        <v>1.7831086598572979E-2</v>
      </c>
      <c r="N914">
        <v>342</v>
      </c>
      <c r="O914">
        <v>821</v>
      </c>
      <c r="P914" s="12">
        <f t="shared" si="185"/>
        <v>1.0990482055126437E-2</v>
      </c>
      <c r="Q914" s="12">
        <f t="shared" si="186"/>
        <v>0.61636636636636633</v>
      </c>
      <c r="R914" s="2">
        <v>257</v>
      </c>
      <c r="S914" s="2">
        <v>237</v>
      </c>
      <c r="T914">
        <v>596</v>
      </c>
      <c r="U914" s="30">
        <v>596</v>
      </c>
      <c r="V914">
        <f t="shared" si="178"/>
        <v>596000</v>
      </c>
      <c r="W914">
        <v>918</v>
      </c>
      <c r="AA914" s="1">
        <f t="shared" si="187"/>
        <v>501</v>
      </c>
    </row>
    <row r="915" spans="2:27">
      <c r="B915" t="s">
        <v>262</v>
      </c>
      <c r="C915">
        <v>1954</v>
      </c>
      <c r="D915" s="1">
        <v>18905</v>
      </c>
      <c r="E915" s="12">
        <f t="shared" si="183"/>
        <v>9.6704954171017515E-2</v>
      </c>
      <c r="F915" s="1">
        <v>17008</v>
      </c>
      <c r="G915" s="11">
        <f t="shared" si="184"/>
        <v>5.6725691208449829E-2</v>
      </c>
      <c r="H915">
        <v>84928</v>
      </c>
      <c r="I915" s="12">
        <f t="shared" si="179"/>
        <v>0.20026375282592312</v>
      </c>
      <c r="J915" s="12">
        <f t="shared" si="180"/>
        <v>0.22260032027128862</v>
      </c>
      <c r="K915" s="1">
        <v>84857</v>
      </c>
      <c r="L915">
        <v>1700</v>
      </c>
      <c r="M915" s="12">
        <f t="shared" si="181"/>
        <v>2.0033703760444041E-2</v>
      </c>
      <c r="N915">
        <v>452</v>
      </c>
      <c r="O915">
        <v>1074</v>
      </c>
      <c r="P915" s="12">
        <f t="shared" si="185"/>
        <v>1.2656586963951118E-2</v>
      </c>
      <c r="Q915" s="12">
        <f t="shared" si="186"/>
        <v>0.63176470588235289</v>
      </c>
      <c r="R915">
        <v>297</v>
      </c>
      <c r="S915">
        <v>19</v>
      </c>
      <c r="T915">
        <v>600</v>
      </c>
      <c r="U915" s="30">
        <v>600</v>
      </c>
      <c r="V915">
        <f t="shared" si="178"/>
        <v>600000</v>
      </c>
      <c r="W915">
        <v>930</v>
      </c>
      <c r="AA915" s="1">
        <f t="shared" si="187"/>
        <v>502</v>
      </c>
    </row>
    <row r="916" spans="2:27">
      <c r="B916" t="s">
        <v>262</v>
      </c>
      <c r="C916">
        <v>1955</v>
      </c>
      <c r="D916" s="1">
        <v>22061</v>
      </c>
      <c r="E916" s="12">
        <f t="shared" si="183"/>
        <v>0.16693996297275854</v>
      </c>
      <c r="F916" s="1">
        <v>20773</v>
      </c>
      <c r="G916" s="11">
        <f t="shared" si="184"/>
        <v>0.22136641580432737</v>
      </c>
      <c r="H916">
        <v>89099</v>
      </c>
      <c r="I916" s="12">
        <f t="shared" si="179"/>
        <v>0.23314515314425527</v>
      </c>
      <c r="J916" s="12">
        <f t="shared" si="180"/>
        <v>0.2476009831760177</v>
      </c>
      <c r="K916" s="1">
        <v>91136</v>
      </c>
      <c r="L916">
        <v>1791</v>
      </c>
      <c r="M916" s="12">
        <f t="shared" si="181"/>
        <v>1.9651948735955056E-2</v>
      </c>
      <c r="N916">
        <v>542</v>
      </c>
      <c r="O916">
        <v>1037</v>
      </c>
      <c r="P916" s="12">
        <f t="shared" si="185"/>
        <v>1.1378599016853933E-2</v>
      </c>
      <c r="Q916" s="12">
        <f t="shared" si="186"/>
        <v>0.57900614182021215</v>
      </c>
      <c r="R916" s="2">
        <v>297</v>
      </c>
      <c r="S916" s="2">
        <v>288</v>
      </c>
      <c r="T916">
        <v>618</v>
      </c>
      <c r="U916" s="30">
        <v>618</v>
      </c>
      <c r="V916">
        <f t="shared" si="178"/>
        <v>618000</v>
      </c>
      <c r="W916">
        <v>981</v>
      </c>
      <c r="AA916" s="1">
        <f t="shared" si="187"/>
        <v>503</v>
      </c>
    </row>
    <row r="917" spans="2:27">
      <c r="B917" t="s">
        <v>262</v>
      </c>
      <c r="C917">
        <v>1956</v>
      </c>
      <c r="D917" s="1">
        <v>25411</v>
      </c>
      <c r="E917" s="12">
        <f t="shared" si="183"/>
        <v>0.15185168396718191</v>
      </c>
      <c r="F917" s="1">
        <v>24332</v>
      </c>
      <c r="G917" s="11">
        <f t="shared" si="184"/>
        <v>0.17132816636980697</v>
      </c>
      <c r="H917">
        <v>103445</v>
      </c>
      <c r="I917" s="12">
        <f t="shared" si="179"/>
        <v>0.23521678186475906</v>
      </c>
      <c r="J917" s="12">
        <f t="shared" si="180"/>
        <v>0.24564744550244091</v>
      </c>
      <c r="K917" s="1">
        <v>93837</v>
      </c>
      <c r="L917">
        <v>1690</v>
      </c>
      <c r="M917" s="12">
        <f t="shared" si="181"/>
        <v>1.8009953429883735E-2</v>
      </c>
      <c r="N917">
        <v>561</v>
      </c>
      <c r="O917">
        <v>943</v>
      </c>
      <c r="P917" s="12">
        <f t="shared" si="185"/>
        <v>1.0049340878331574E-2</v>
      </c>
      <c r="Q917" s="12">
        <f t="shared" si="186"/>
        <v>0.55798816568047338</v>
      </c>
      <c r="R917" s="2">
        <v>294</v>
      </c>
      <c r="S917" s="2">
        <v>18</v>
      </c>
      <c r="T917">
        <v>628</v>
      </c>
      <c r="U917" s="30">
        <v>628</v>
      </c>
      <c r="V917">
        <f t="shared" si="178"/>
        <v>628000</v>
      </c>
      <c r="W917">
        <v>1082</v>
      </c>
      <c r="AA917" s="1">
        <f t="shared" si="187"/>
        <v>504</v>
      </c>
    </row>
    <row r="918" spans="2:27">
      <c r="B918" t="s">
        <v>262</v>
      </c>
      <c r="C918">
        <v>1957</v>
      </c>
      <c r="D918" s="1">
        <v>23639</v>
      </c>
      <c r="E918" s="12">
        <f t="shared" si="183"/>
        <v>-6.9733579945692806E-2</v>
      </c>
      <c r="F918" s="1">
        <v>22399</v>
      </c>
      <c r="G918" s="11">
        <f t="shared" si="184"/>
        <v>-7.944270918954463E-2</v>
      </c>
      <c r="H918">
        <v>103759</v>
      </c>
      <c r="I918" s="12">
        <f t="shared" si="179"/>
        <v>0.21587524937595776</v>
      </c>
      <c r="J918" s="12">
        <f t="shared" si="180"/>
        <v>0.22782601991152573</v>
      </c>
      <c r="K918" s="1">
        <v>99310</v>
      </c>
      <c r="L918">
        <v>1899</v>
      </c>
      <c r="M918" s="12">
        <f t="shared" si="181"/>
        <v>1.9121941395629845E-2</v>
      </c>
      <c r="N918">
        <v>703</v>
      </c>
      <c r="O918" s="2">
        <v>927</v>
      </c>
      <c r="P918" s="12">
        <f t="shared" si="185"/>
        <v>9.3344074111368445E-3</v>
      </c>
      <c r="Q918" s="12">
        <f t="shared" si="186"/>
        <v>0.4881516587677725</v>
      </c>
      <c r="R918" s="2">
        <v>295</v>
      </c>
      <c r="S918" s="2">
        <v>368</v>
      </c>
      <c r="T918">
        <v>642</v>
      </c>
      <c r="U918" s="30">
        <v>642</v>
      </c>
      <c r="V918">
        <f t="shared" si="178"/>
        <v>642000</v>
      </c>
      <c r="W918">
        <v>1142</v>
      </c>
      <c r="AA918" s="1">
        <f t="shared" si="187"/>
        <v>505</v>
      </c>
    </row>
    <row r="919" spans="2:27">
      <c r="B919" t="s">
        <v>262</v>
      </c>
      <c r="C919">
        <v>1958</v>
      </c>
      <c r="D919" s="1">
        <v>25389</v>
      </c>
      <c r="E919" s="12">
        <f t="shared" si="183"/>
        <v>7.4030204323363935E-2</v>
      </c>
      <c r="F919" s="1">
        <v>24079</v>
      </c>
      <c r="G919" s="11">
        <f t="shared" si="184"/>
        <v>7.5003348363766237E-2</v>
      </c>
      <c r="H919">
        <v>108729</v>
      </c>
      <c r="I919" s="12">
        <f t="shared" si="179"/>
        <v>0.22145885642284946</v>
      </c>
      <c r="J919" s="12">
        <f t="shared" si="180"/>
        <v>0.23350716000331098</v>
      </c>
      <c r="K919" s="1">
        <v>115345</v>
      </c>
      <c r="L919">
        <v>2096</v>
      </c>
      <c r="M919" s="12">
        <f t="shared" si="181"/>
        <v>1.8171572239802331E-2</v>
      </c>
      <c r="N919">
        <v>756</v>
      </c>
      <c r="O919" s="2">
        <v>1001</v>
      </c>
      <c r="P919" s="12">
        <f t="shared" si="185"/>
        <v>8.6783128874246829E-3</v>
      </c>
      <c r="Q919" s="12">
        <f t="shared" si="186"/>
        <v>0.47757633587786258</v>
      </c>
      <c r="R919" s="2">
        <v>400</v>
      </c>
      <c r="S919" s="2">
        <v>49</v>
      </c>
      <c r="T919">
        <v>646</v>
      </c>
      <c r="U919" s="30">
        <v>646</v>
      </c>
      <c r="V919">
        <f t="shared" si="178"/>
        <v>646000</v>
      </c>
      <c r="W919">
        <v>1166</v>
      </c>
      <c r="AA919" s="1">
        <f t="shared" si="187"/>
        <v>506</v>
      </c>
    </row>
    <row r="920" spans="2:27">
      <c r="B920" t="s">
        <v>262</v>
      </c>
      <c r="C920">
        <v>1959</v>
      </c>
      <c r="D920" s="1">
        <v>38343</v>
      </c>
      <c r="E920" s="12">
        <f t="shared" si="183"/>
        <v>0.51022096183386501</v>
      </c>
      <c r="F920" s="1">
        <v>37247</v>
      </c>
      <c r="G920" s="11">
        <f t="shared" si="184"/>
        <v>0.54686656422608915</v>
      </c>
      <c r="H920">
        <v>127220</v>
      </c>
      <c r="I920" s="12">
        <f t="shared" si="179"/>
        <v>0.2927762930356862</v>
      </c>
      <c r="J920" s="12">
        <f t="shared" si="180"/>
        <v>0.30139129067756643</v>
      </c>
      <c r="K920" s="1">
        <v>126605</v>
      </c>
      <c r="L920">
        <v>2215</v>
      </c>
      <c r="M920" s="12">
        <f t="shared" si="181"/>
        <v>1.749535958295486E-2</v>
      </c>
      <c r="N920">
        <v>860</v>
      </c>
      <c r="O920">
        <v>956</v>
      </c>
      <c r="P920" s="12">
        <f t="shared" si="185"/>
        <v>7.5510445874965443E-3</v>
      </c>
      <c r="Q920" s="12">
        <f t="shared" si="186"/>
        <v>0.43160270880361173</v>
      </c>
      <c r="R920">
        <v>404</v>
      </c>
      <c r="S920">
        <v>378</v>
      </c>
      <c r="T920">
        <v>657</v>
      </c>
      <c r="U920" s="30">
        <v>657</v>
      </c>
      <c r="V920">
        <f t="shared" si="178"/>
        <v>657000</v>
      </c>
      <c r="W920">
        <v>1234</v>
      </c>
      <c r="AA920" s="1">
        <f t="shared" si="187"/>
        <v>507</v>
      </c>
    </row>
    <row r="921" spans="2:27">
      <c r="B921" t="s">
        <v>262</v>
      </c>
      <c r="C921">
        <v>1960</v>
      </c>
      <c r="D921" s="1">
        <v>38612</v>
      </c>
      <c r="E921" s="12">
        <f t="shared" si="183"/>
        <v>7.0156221474584673E-3</v>
      </c>
      <c r="F921" s="1">
        <v>37802</v>
      </c>
      <c r="G921" s="11">
        <f t="shared" si="184"/>
        <v>1.490052890165651E-2</v>
      </c>
      <c r="H921">
        <v>140271</v>
      </c>
      <c r="I921" s="12">
        <f t="shared" si="179"/>
        <v>0.26949262499019755</v>
      </c>
      <c r="J921" s="12">
        <f t="shared" si="180"/>
        <v>0.27526716142324498</v>
      </c>
      <c r="K921" s="1">
        <v>131137</v>
      </c>
      <c r="L921">
        <v>2277</v>
      </c>
      <c r="M921" s="12">
        <f t="shared" si="181"/>
        <v>1.7363520592967661E-2</v>
      </c>
      <c r="N921">
        <v>984</v>
      </c>
      <c r="O921">
        <v>1293</v>
      </c>
      <c r="P921" s="12">
        <f t="shared" si="185"/>
        <v>9.8599174908683279E-3</v>
      </c>
      <c r="Q921" s="12">
        <f t="shared" si="186"/>
        <v>0.56785243741765479</v>
      </c>
      <c r="R921">
        <v>454</v>
      </c>
      <c r="S921">
        <v>57</v>
      </c>
      <c r="T921">
        <v>671</v>
      </c>
      <c r="U921" s="30">
        <v>671</v>
      </c>
      <c r="V921">
        <f t="shared" si="178"/>
        <v>671000</v>
      </c>
      <c r="W921">
        <v>1263</v>
      </c>
      <c r="X921" s="16">
        <v>507</v>
      </c>
      <c r="Z921" s="16">
        <v>507</v>
      </c>
      <c r="AA921" s="16">
        <v>507</v>
      </c>
    </row>
    <row r="922" spans="2:27">
      <c r="B922" t="s">
        <v>262</v>
      </c>
      <c r="C922">
        <v>1961</v>
      </c>
      <c r="D922" s="1">
        <v>35758</v>
      </c>
      <c r="E922" s="12">
        <f t="shared" si="183"/>
        <v>-7.3914845125867601E-2</v>
      </c>
      <c r="F922" s="1">
        <v>34377</v>
      </c>
      <c r="G922" s="11">
        <f t="shared" si="184"/>
        <v>-9.0603671763398758E-2</v>
      </c>
      <c r="H922">
        <v>140705</v>
      </c>
      <c r="I922" s="12">
        <f t="shared" si="179"/>
        <v>0.24431967591770015</v>
      </c>
      <c r="J922" s="12">
        <f t="shared" si="180"/>
        <v>0.25413453679684445</v>
      </c>
      <c r="K922" s="1">
        <v>140097</v>
      </c>
      <c r="L922">
        <v>2252</v>
      </c>
      <c r="M922" s="12">
        <f t="shared" si="181"/>
        <v>1.6074576900290512E-2</v>
      </c>
      <c r="N922">
        <v>1017</v>
      </c>
      <c r="O922">
        <v>1235</v>
      </c>
      <c r="P922" s="12">
        <f t="shared" si="185"/>
        <v>8.8153208134364048E-3</v>
      </c>
      <c r="Q922" s="12">
        <f t="shared" si="186"/>
        <v>0.54840142095914746</v>
      </c>
      <c r="R922">
        <v>470</v>
      </c>
      <c r="S922">
        <v>407</v>
      </c>
      <c r="T922">
        <v>684</v>
      </c>
      <c r="U922" s="30">
        <v>684</v>
      </c>
      <c r="V922">
        <f t="shared" si="178"/>
        <v>684000</v>
      </c>
      <c r="W922">
        <v>1337</v>
      </c>
      <c r="AA922" s="1">
        <f>AA921+13</f>
        <v>520</v>
      </c>
    </row>
    <row r="923" spans="2:27">
      <c r="B923" t="s">
        <v>262</v>
      </c>
      <c r="C923">
        <v>1962</v>
      </c>
      <c r="D923" s="1">
        <v>45386</v>
      </c>
      <c r="E923" s="12">
        <f t="shared" si="183"/>
        <v>0.2692544325745288</v>
      </c>
      <c r="F923" s="1">
        <v>43673</v>
      </c>
      <c r="G923" s="11">
        <f t="shared" si="184"/>
        <v>0.2704133577682753</v>
      </c>
      <c r="H923">
        <v>155602</v>
      </c>
      <c r="I923" s="12">
        <f t="shared" si="179"/>
        <v>0.28067119959897685</v>
      </c>
      <c r="J923" s="12">
        <f t="shared" si="180"/>
        <v>0.29168005552627857</v>
      </c>
      <c r="K923" s="1">
        <v>155288</v>
      </c>
      <c r="L923">
        <v>3053</v>
      </c>
      <c r="M923" s="12">
        <f t="shared" si="181"/>
        <v>1.9660244191437845E-2</v>
      </c>
      <c r="N923">
        <v>1410</v>
      </c>
      <c r="O923">
        <v>1643</v>
      </c>
      <c r="P923" s="12">
        <f t="shared" si="185"/>
        <v>1.0580341043738086E-2</v>
      </c>
      <c r="Q923" s="12">
        <f t="shared" si="186"/>
        <v>0.53815918768424498</v>
      </c>
      <c r="R923">
        <v>582</v>
      </c>
      <c r="S923">
        <v>100</v>
      </c>
      <c r="T923">
        <v>692</v>
      </c>
      <c r="U923" s="30">
        <v>692</v>
      </c>
      <c r="V923">
        <f t="shared" si="178"/>
        <v>692000</v>
      </c>
      <c r="W923">
        <v>1431</v>
      </c>
      <c r="AA923" s="1">
        <f t="shared" ref="AA923:AA930" si="188">AA922+13</f>
        <v>533</v>
      </c>
    </row>
    <row r="924" spans="2:27">
      <c r="B924" t="s">
        <v>262</v>
      </c>
      <c r="C924">
        <v>1963</v>
      </c>
      <c r="D924" s="1">
        <v>45734</v>
      </c>
      <c r="E924" s="12">
        <f t="shared" si="183"/>
        <v>7.6675626845282684E-3</v>
      </c>
      <c r="F924" s="1">
        <v>44463</v>
      </c>
      <c r="G924" s="11">
        <f t="shared" si="184"/>
        <v>1.8088979460994206E-2</v>
      </c>
      <c r="H924">
        <v>162279</v>
      </c>
      <c r="I924" s="12">
        <f t="shared" si="179"/>
        <v>0.27399108942007283</v>
      </c>
      <c r="J924" s="12">
        <f t="shared" si="180"/>
        <v>0.28182327966033804</v>
      </c>
      <c r="K924" s="1">
        <v>165679</v>
      </c>
      <c r="L924">
        <v>2677</v>
      </c>
      <c r="M924" s="12">
        <f t="shared" si="181"/>
        <v>1.6157750831427037E-2</v>
      </c>
      <c r="N924">
        <v>1312</v>
      </c>
      <c r="O924">
        <v>1365</v>
      </c>
      <c r="P924" s="12">
        <f t="shared" si="185"/>
        <v>8.2388232666783367E-3</v>
      </c>
      <c r="Q924" s="12">
        <f t="shared" si="186"/>
        <v>0.50989914082928656</v>
      </c>
      <c r="R924">
        <v>588</v>
      </c>
      <c r="S924">
        <v>489</v>
      </c>
      <c r="T924">
        <v>683</v>
      </c>
      <c r="U924" s="30">
        <v>683</v>
      </c>
      <c r="V924">
        <f t="shared" si="178"/>
        <v>683000</v>
      </c>
      <c r="W924">
        <v>1461</v>
      </c>
      <c r="AA924" s="1">
        <f t="shared" si="188"/>
        <v>546</v>
      </c>
    </row>
    <row r="925" spans="2:27">
      <c r="B925" t="s">
        <v>262</v>
      </c>
      <c r="C925">
        <v>1964</v>
      </c>
      <c r="D925" s="1">
        <v>44545</v>
      </c>
      <c r="E925" s="12">
        <f t="shared" si="183"/>
        <v>-2.5998163292080292E-2</v>
      </c>
      <c r="F925" s="1">
        <v>42935</v>
      </c>
      <c r="G925" s="11">
        <f t="shared" si="184"/>
        <v>-3.436565234014799E-2</v>
      </c>
      <c r="H925">
        <v>169881</v>
      </c>
      <c r="I925" s="12">
        <f t="shared" si="179"/>
        <v>0.25273573854639425</v>
      </c>
      <c r="J925" s="12">
        <f t="shared" si="180"/>
        <v>0.26221296083729201</v>
      </c>
      <c r="K925" s="1">
        <v>164622</v>
      </c>
      <c r="L925">
        <v>2947</v>
      </c>
      <c r="M925" s="12">
        <f t="shared" si="181"/>
        <v>1.7901617037819974E-2</v>
      </c>
      <c r="N925">
        <v>1550</v>
      </c>
      <c r="O925">
        <v>1397</v>
      </c>
      <c r="P925" s="12">
        <f t="shared" si="185"/>
        <v>8.4861075676398046E-3</v>
      </c>
      <c r="Q925" s="12">
        <f t="shared" si="186"/>
        <v>0.47404139803189682</v>
      </c>
      <c r="R925">
        <v>621</v>
      </c>
      <c r="S925">
        <v>94</v>
      </c>
      <c r="T925">
        <v>680</v>
      </c>
      <c r="U925" s="30">
        <v>680</v>
      </c>
      <c r="V925">
        <f t="shared" si="178"/>
        <v>680000</v>
      </c>
      <c r="W925">
        <v>1508</v>
      </c>
      <c r="AA925" s="1">
        <f t="shared" si="188"/>
        <v>559</v>
      </c>
    </row>
    <row r="926" spans="2:27">
      <c r="B926" t="s">
        <v>262</v>
      </c>
      <c r="C926">
        <v>1965</v>
      </c>
      <c r="D926" s="1">
        <v>58267</v>
      </c>
      <c r="E926" s="12">
        <f t="shared" si="183"/>
        <v>0.30804804130654395</v>
      </c>
      <c r="F926" s="1">
        <v>56374</v>
      </c>
      <c r="G926" s="11">
        <f t="shared" si="184"/>
        <v>0.31300803540235239</v>
      </c>
      <c r="H926">
        <v>196195</v>
      </c>
      <c r="I926" s="12">
        <f t="shared" si="179"/>
        <v>0.28733657840413873</v>
      </c>
      <c r="J926" s="12">
        <f t="shared" si="180"/>
        <v>0.29698514233288309</v>
      </c>
      <c r="K926" s="1">
        <v>182239</v>
      </c>
      <c r="L926">
        <v>3264</v>
      </c>
      <c r="M926" s="12">
        <f t="shared" si="181"/>
        <v>1.7910546041187671E-2</v>
      </c>
      <c r="N926">
        <v>1550</v>
      </c>
      <c r="O926">
        <v>1714</v>
      </c>
      <c r="P926" s="12">
        <f t="shared" si="185"/>
        <v>9.4052315914815166E-3</v>
      </c>
      <c r="Q926" s="12">
        <f t="shared" si="186"/>
        <v>0.52512254901960786</v>
      </c>
      <c r="R926">
        <v>632</v>
      </c>
      <c r="S926">
        <v>795</v>
      </c>
      <c r="T926">
        <v>686</v>
      </c>
      <c r="U926" s="30">
        <v>686</v>
      </c>
      <c r="V926">
        <f t="shared" si="178"/>
        <v>686000</v>
      </c>
      <c r="W926">
        <v>1730</v>
      </c>
      <c r="AA926" s="1">
        <f t="shared" si="188"/>
        <v>572</v>
      </c>
    </row>
    <row r="927" spans="2:27">
      <c r="B927" t="s">
        <v>262</v>
      </c>
      <c r="C927">
        <v>1966</v>
      </c>
      <c r="D927" s="1">
        <v>59731</v>
      </c>
      <c r="E927" s="12">
        <f t="shared" si="183"/>
        <v>2.512571438378499E-2</v>
      </c>
      <c r="F927" s="1">
        <v>58019</v>
      </c>
      <c r="G927" s="11">
        <f t="shared" si="184"/>
        <v>2.9180118494341364E-2</v>
      </c>
      <c r="H927">
        <v>232412</v>
      </c>
      <c r="I927" s="12">
        <f t="shared" si="179"/>
        <v>0.2496385728791973</v>
      </c>
      <c r="J927" s="12">
        <f t="shared" si="180"/>
        <v>0.2570048018174621</v>
      </c>
      <c r="K927" s="1">
        <v>211325</v>
      </c>
      <c r="L927">
        <v>3942</v>
      </c>
      <c r="M927" s="12">
        <f t="shared" si="181"/>
        <v>1.8653732402697267E-2</v>
      </c>
      <c r="N927">
        <v>1650</v>
      </c>
      <c r="O927">
        <v>2292</v>
      </c>
      <c r="P927" s="12">
        <f t="shared" si="185"/>
        <v>1.0845853543120785E-2</v>
      </c>
      <c r="Q927" s="12">
        <f t="shared" si="186"/>
        <v>0.58143074581430743</v>
      </c>
      <c r="R927">
        <v>753</v>
      </c>
      <c r="S927">
        <v>446</v>
      </c>
      <c r="T927">
        <v>689</v>
      </c>
      <c r="U927" s="30">
        <v>689</v>
      </c>
      <c r="V927">
        <f t="shared" si="178"/>
        <v>689000</v>
      </c>
      <c r="W927">
        <v>1756</v>
      </c>
      <c r="AA927" s="1">
        <f t="shared" si="188"/>
        <v>585</v>
      </c>
    </row>
    <row r="928" spans="2:27">
      <c r="B928" t="s">
        <v>262</v>
      </c>
      <c r="C928">
        <v>1967</v>
      </c>
      <c r="D928" s="1">
        <v>59098</v>
      </c>
      <c r="E928" s="12">
        <f t="shared" si="183"/>
        <v>-1.059751217960523E-2</v>
      </c>
      <c r="F928" s="1">
        <v>57408</v>
      </c>
      <c r="G928" s="11">
        <f t="shared" si="184"/>
        <v>-1.0531032937485996E-2</v>
      </c>
      <c r="H928">
        <v>246346</v>
      </c>
      <c r="I928" s="12">
        <f t="shared" si="179"/>
        <v>0.23303808464517387</v>
      </c>
      <c r="J928" s="12">
        <f t="shared" si="180"/>
        <v>0.23989835434713777</v>
      </c>
      <c r="K928" s="1">
        <v>225740</v>
      </c>
      <c r="L928">
        <v>4409</v>
      </c>
      <c r="M928" s="12">
        <f t="shared" si="181"/>
        <v>1.9531319216798085E-2</v>
      </c>
      <c r="N928">
        <v>1778</v>
      </c>
      <c r="O928">
        <v>2631</v>
      </c>
      <c r="P928" s="12">
        <f t="shared" si="185"/>
        <v>1.1655001328962524E-2</v>
      </c>
      <c r="Q928" s="12">
        <f t="shared" si="186"/>
        <v>0.59673395327738721</v>
      </c>
      <c r="R928">
        <v>772</v>
      </c>
      <c r="S928">
        <v>791</v>
      </c>
      <c r="T928">
        <v>688</v>
      </c>
      <c r="U928" s="30">
        <v>688</v>
      </c>
      <c r="V928">
        <f t="shared" si="178"/>
        <v>688000</v>
      </c>
      <c r="W928">
        <v>1868</v>
      </c>
      <c r="AA928" s="1">
        <f t="shared" si="188"/>
        <v>598</v>
      </c>
    </row>
    <row r="929" spans="2:27">
      <c r="B929" t="s">
        <v>262</v>
      </c>
      <c r="C929">
        <v>1968</v>
      </c>
      <c r="D929" s="1">
        <v>68680</v>
      </c>
      <c r="E929" s="12">
        <f t="shared" si="183"/>
        <v>0.16213746658093336</v>
      </c>
      <c r="F929" s="1">
        <v>66477</v>
      </c>
      <c r="G929" s="11">
        <f t="shared" si="184"/>
        <v>0.1579744983277592</v>
      </c>
      <c r="H929">
        <v>271953</v>
      </c>
      <c r="I929" s="12">
        <f t="shared" si="179"/>
        <v>0.24444297360205625</v>
      </c>
      <c r="J929" s="12">
        <f t="shared" si="180"/>
        <v>0.2525436380551051</v>
      </c>
      <c r="K929" s="1">
        <v>236446</v>
      </c>
      <c r="L929">
        <v>4470</v>
      </c>
      <c r="M929" s="12">
        <f t="shared" si="181"/>
        <v>1.8904950813293523E-2</v>
      </c>
      <c r="N929">
        <v>1941</v>
      </c>
      <c r="O929">
        <v>2529</v>
      </c>
      <c r="P929" s="12">
        <f t="shared" si="185"/>
        <v>1.0695888278930496E-2</v>
      </c>
      <c r="Q929" s="12">
        <f t="shared" si="186"/>
        <v>0.56577181208053695</v>
      </c>
      <c r="R929">
        <v>927</v>
      </c>
      <c r="S929">
        <v>564</v>
      </c>
      <c r="T929">
        <v>695</v>
      </c>
      <c r="U929" s="30">
        <v>695</v>
      </c>
      <c r="V929">
        <f t="shared" si="178"/>
        <v>695000</v>
      </c>
      <c r="W929">
        <v>1992</v>
      </c>
      <c r="AA929" s="1">
        <f t="shared" si="188"/>
        <v>611</v>
      </c>
    </row>
    <row r="930" spans="2:27">
      <c r="B930" t="s">
        <v>262</v>
      </c>
      <c r="C930">
        <v>1969</v>
      </c>
      <c r="D930" s="1">
        <v>71748</v>
      </c>
      <c r="E930" s="12">
        <f t="shared" si="183"/>
        <v>4.4670937682003496E-2</v>
      </c>
      <c r="F930" s="1">
        <v>69745</v>
      </c>
      <c r="G930" s="11">
        <f t="shared" si="184"/>
        <v>4.9159859801134229E-2</v>
      </c>
      <c r="H930">
        <v>294539</v>
      </c>
      <c r="I930" s="12">
        <f t="shared" si="179"/>
        <v>0.23679376924617793</v>
      </c>
      <c r="J930" s="12">
        <f t="shared" si="180"/>
        <v>0.24359422691052798</v>
      </c>
      <c r="K930" s="1">
        <v>258205</v>
      </c>
      <c r="L930">
        <v>4752</v>
      </c>
      <c r="M930" s="12">
        <f t="shared" si="181"/>
        <v>1.8403981332662033E-2</v>
      </c>
      <c r="N930">
        <v>2308</v>
      </c>
      <c r="O930">
        <v>2444</v>
      </c>
      <c r="P930" s="12">
        <f t="shared" si="185"/>
        <v>9.4653473015627113E-3</v>
      </c>
      <c r="Q930" s="12">
        <f t="shared" si="186"/>
        <v>0.51430976430976427</v>
      </c>
      <c r="R930">
        <v>2083</v>
      </c>
      <c r="S930">
        <v>1161</v>
      </c>
      <c r="T930">
        <v>707</v>
      </c>
      <c r="U930" s="30">
        <v>707</v>
      </c>
      <c r="V930">
        <f t="shared" si="178"/>
        <v>707000</v>
      </c>
      <c r="W930">
        <v>2307</v>
      </c>
      <c r="AA930" s="1">
        <f t="shared" si="188"/>
        <v>624</v>
      </c>
    </row>
    <row r="931" spans="2:27">
      <c r="B931" t="s">
        <v>262</v>
      </c>
      <c r="C931">
        <v>1970</v>
      </c>
      <c r="D931" s="1">
        <v>79756</v>
      </c>
      <c r="E931" s="12">
        <f t="shared" si="183"/>
        <v>0.11161286725762391</v>
      </c>
      <c r="F931" s="1">
        <v>78261</v>
      </c>
      <c r="G931" s="11">
        <f t="shared" si="184"/>
        <v>0.12210194279159796</v>
      </c>
      <c r="H931">
        <v>315434</v>
      </c>
      <c r="I931" s="12">
        <f t="shared" si="179"/>
        <v>0.248105784411319</v>
      </c>
      <c r="J931" s="12">
        <f t="shared" si="180"/>
        <v>0.25284528617714008</v>
      </c>
      <c r="K931" s="1">
        <v>316366</v>
      </c>
      <c r="L931">
        <v>4869</v>
      </c>
      <c r="M931" s="12">
        <f t="shared" si="181"/>
        <v>1.5390402255615332E-2</v>
      </c>
      <c r="N931">
        <v>1872</v>
      </c>
      <c r="O931">
        <v>2997</v>
      </c>
      <c r="P931" s="12">
        <f t="shared" si="185"/>
        <v>9.4732050852493633E-3</v>
      </c>
      <c r="Q931" s="12">
        <f t="shared" si="186"/>
        <v>0.61552680221811462</v>
      </c>
      <c r="R931">
        <v>1893</v>
      </c>
      <c r="S931">
        <v>1142</v>
      </c>
      <c r="T931">
        <v>713</v>
      </c>
      <c r="U931" s="30">
        <v>713.01499999999999</v>
      </c>
      <c r="V931">
        <f t="shared" si="178"/>
        <v>713015</v>
      </c>
      <c r="W931">
        <v>2538</v>
      </c>
      <c r="X931" s="16">
        <v>368</v>
      </c>
      <c r="Z931" s="16">
        <v>368</v>
      </c>
      <c r="AA931" s="16">
        <v>368</v>
      </c>
    </row>
    <row r="932" spans="2:27">
      <c r="B932" t="s">
        <v>262</v>
      </c>
      <c r="C932">
        <v>1971</v>
      </c>
      <c r="D932" s="1">
        <v>95488</v>
      </c>
      <c r="E932" s="12">
        <f t="shared" si="183"/>
        <v>0.19725161743317118</v>
      </c>
      <c r="F932" s="1">
        <v>93932</v>
      </c>
      <c r="G932" s="11">
        <f t="shared" si="184"/>
        <v>0.20024022182185253</v>
      </c>
      <c r="H932">
        <v>370723</v>
      </c>
      <c r="I932" s="12">
        <f t="shared" si="179"/>
        <v>0.25337516150872752</v>
      </c>
      <c r="J932" s="12">
        <f t="shared" si="180"/>
        <v>0.25757236535094935</v>
      </c>
      <c r="K932" s="1">
        <v>358344</v>
      </c>
      <c r="L932">
        <v>8954</v>
      </c>
      <c r="M932" s="12">
        <f t="shared" si="181"/>
        <v>2.498716317281718E-2</v>
      </c>
      <c r="N932">
        <v>3906</v>
      </c>
      <c r="O932">
        <v>5048</v>
      </c>
      <c r="P932" s="12">
        <f t="shared" si="185"/>
        <v>1.4087022525841091E-2</v>
      </c>
      <c r="Q932" s="12">
        <f t="shared" si="186"/>
        <v>0.56377038195220008</v>
      </c>
      <c r="R932">
        <v>1631</v>
      </c>
      <c r="S932">
        <v>1489</v>
      </c>
      <c r="T932">
        <v>739</v>
      </c>
      <c r="U932" s="30">
        <v>738.75300000000004</v>
      </c>
      <c r="V932">
        <f t="shared" si="178"/>
        <v>738753</v>
      </c>
      <c r="W932">
        <v>2762</v>
      </c>
      <c r="AA932" s="1">
        <f>AA931+57</f>
        <v>425</v>
      </c>
    </row>
    <row r="933" spans="2:27">
      <c r="B933" t="s">
        <v>262</v>
      </c>
      <c r="C933">
        <v>1972</v>
      </c>
      <c r="D933" s="1">
        <v>118333</v>
      </c>
      <c r="E933" s="12">
        <f t="shared" si="183"/>
        <v>0.23924472184986595</v>
      </c>
      <c r="F933" s="1">
        <v>116516</v>
      </c>
      <c r="G933" s="11">
        <f t="shared" si="184"/>
        <v>0.24042924668909424</v>
      </c>
      <c r="H933">
        <v>419174</v>
      </c>
      <c r="I933" s="12">
        <f t="shared" si="179"/>
        <v>0.27796571352230814</v>
      </c>
      <c r="J933" s="12">
        <f t="shared" si="180"/>
        <v>0.28230042893881779</v>
      </c>
      <c r="K933" s="1">
        <v>390715</v>
      </c>
      <c r="L933">
        <v>9181</v>
      </c>
      <c r="M933" s="12">
        <f t="shared" si="181"/>
        <v>2.3497946073224731E-2</v>
      </c>
      <c r="N933">
        <v>5064</v>
      </c>
      <c r="O933">
        <v>4117</v>
      </c>
      <c r="P933" s="12">
        <f t="shared" si="185"/>
        <v>1.0537092253944691E-2</v>
      </c>
      <c r="Q933" s="12">
        <f t="shared" si="186"/>
        <v>0.4484260973750136</v>
      </c>
      <c r="R933">
        <v>2035</v>
      </c>
      <c r="S933">
        <v>1436</v>
      </c>
      <c r="T933">
        <v>763</v>
      </c>
      <c r="U933" s="30">
        <v>763.23699999999997</v>
      </c>
      <c r="V933">
        <f t="shared" si="178"/>
        <v>763237</v>
      </c>
      <c r="W933">
        <v>3154</v>
      </c>
      <c r="AA933" s="1">
        <f t="shared" ref="AA933:AA937" si="189">AA932+57</f>
        <v>482</v>
      </c>
    </row>
    <row r="934" spans="2:27">
      <c r="B934" t="s">
        <v>262</v>
      </c>
      <c r="C934">
        <v>1973</v>
      </c>
      <c r="D934" s="1">
        <v>139152</v>
      </c>
      <c r="E934" s="12">
        <f t="shared" si="183"/>
        <v>0.1759357068611461</v>
      </c>
      <c r="F934" s="1">
        <v>137214</v>
      </c>
      <c r="G934" s="11">
        <f t="shared" si="184"/>
        <v>0.17764083902639982</v>
      </c>
      <c r="H934">
        <v>473122</v>
      </c>
      <c r="I934" s="12">
        <f t="shared" si="179"/>
        <v>0.29001821940218381</v>
      </c>
      <c r="J934" s="12">
        <f t="shared" si="180"/>
        <v>0.29411441446392261</v>
      </c>
      <c r="K934" s="1">
        <v>435110</v>
      </c>
      <c r="L934">
        <v>13068</v>
      </c>
      <c r="M934" s="12">
        <f t="shared" si="181"/>
        <v>3.0033784560226151E-2</v>
      </c>
      <c r="N934">
        <v>7447</v>
      </c>
      <c r="O934">
        <v>5621</v>
      </c>
      <c r="P934" s="12">
        <f t="shared" si="185"/>
        <v>1.291857231504677E-2</v>
      </c>
      <c r="Q934" s="12">
        <f t="shared" si="186"/>
        <v>0.43013468013468015</v>
      </c>
      <c r="R934">
        <v>2563</v>
      </c>
      <c r="S934">
        <v>1572</v>
      </c>
      <c r="T934">
        <v>782</v>
      </c>
      <c r="U934" s="30">
        <v>782.07399999999996</v>
      </c>
      <c r="V934">
        <f t="shared" si="178"/>
        <v>782074</v>
      </c>
      <c r="W934">
        <v>3664</v>
      </c>
      <c r="AA934" s="1">
        <f t="shared" si="189"/>
        <v>539</v>
      </c>
    </row>
    <row r="935" spans="2:27">
      <c r="B935" t="s">
        <v>262</v>
      </c>
      <c r="C935">
        <v>1974</v>
      </c>
      <c r="D935" s="1">
        <v>150397</v>
      </c>
      <c r="E935" s="12">
        <f t="shared" si="183"/>
        <v>8.0810911808669658E-2</v>
      </c>
      <c r="F935" s="1">
        <v>148735</v>
      </c>
      <c r="G935" s="11">
        <f t="shared" si="184"/>
        <v>8.3963735478886997E-2</v>
      </c>
      <c r="H935">
        <v>535975</v>
      </c>
      <c r="I935" s="12">
        <f t="shared" si="179"/>
        <v>0.27750361490741171</v>
      </c>
      <c r="J935" s="12">
        <f t="shared" si="180"/>
        <v>0.28060450580717383</v>
      </c>
      <c r="K935" s="1">
        <v>503965</v>
      </c>
      <c r="L935">
        <v>14599</v>
      </c>
      <c r="M935" s="12">
        <f t="shared" si="181"/>
        <v>2.8968281527487028E-2</v>
      </c>
      <c r="N935">
        <v>6931</v>
      </c>
      <c r="O935">
        <v>7668</v>
      </c>
      <c r="P935" s="12">
        <f t="shared" si="185"/>
        <v>1.5215342335281219E-2</v>
      </c>
      <c r="Q935" s="12">
        <f t="shared" si="186"/>
        <v>0.52524145489417084</v>
      </c>
      <c r="R935">
        <v>2723</v>
      </c>
      <c r="S935">
        <v>1638</v>
      </c>
      <c r="T935">
        <v>808</v>
      </c>
      <c r="U935" s="30">
        <v>807.99</v>
      </c>
      <c r="V935">
        <f t="shared" si="178"/>
        <v>807990</v>
      </c>
      <c r="W935">
        <v>4325</v>
      </c>
      <c r="AA935" s="1">
        <f t="shared" si="189"/>
        <v>596</v>
      </c>
    </row>
    <row r="936" spans="2:27">
      <c r="B936" t="s">
        <v>262</v>
      </c>
      <c r="C936">
        <v>1975</v>
      </c>
      <c r="D936" s="1">
        <v>163440</v>
      </c>
      <c r="E936" s="12">
        <f t="shared" si="183"/>
        <v>8.6723804331203413E-2</v>
      </c>
      <c r="F936" s="1">
        <v>159882</v>
      </c>
      <c r="G936" s="11">
        <f t="shared" si="184"/>
        <v>7.4945372642619426E-2</v>
      </c>
      <c r="H936">
        <v>616837</v>
      </c>
      <c r="I936" s="12">
        <f t="shared" si="179"/>
        <v>0.25919651382780218</v>
      </c>
      <c r="J936" s="12">
        <f t="shared" si="180"/>
        <v>0.26496465030469962</v>
      </c>
      <c r="K936" s="1">
        <v>599781</v>
      </c>
      <c r="L936">
        <v>12472</v>
      </c>
      <c r="M936" s="12">
        <f t="shared" si="181"/>
        <v>2.0794256570314831E-2</v>
      </c>
      <c r="N936">
        <v>4471</v>
      </c>
      <c r="O936">
        <v>8001</v>
      </c>
      <c r="P936" s="12">
        <f t="shared" si="185"/>
        <v>1.3339869052204054E-2</v>
      </c>
      <c r="Q936" s="12">
        <f t="shared" si="186"/>
        <v>0.64151699807568952</v>
      </c>
      <c r="R936">
        <v>3151</v>
      </c>
      <c r="S936">
        <v>1468</v>
      </c>
      <c r="T936">
        <v>832</v>
      </c>
      <c r="U936" s="30">
        <v>831.98199999999997</v>
      </c>
      <c r="V936">
        <f t="shared" si="178"/>
        <v>831982</v>
      </c>
      <c r="W936">
        <v>4636</v>
      </c>
      <c r="AA936" s="1">
        <f t="shared" si="189"/>
        <v>653</v>
      </c>
    </row>
    <row r="937" spans="2:27">
      <c r="B937" t="s">
        <v>262</v>
      </c>
      <c r="C937">
        <v>1976</v>
      </c>
      <c r="D937" s="1">
        <v>198493</v>
      </c>
      <c r="E937" s="12">
        <f t="shared" si="183"/>
        <v>0.21447014194811551</v>
      </c>
      <c r="F937" s="1">
        <v>194861</v>
      </c>
      <c r="G937" s="11">
        <f t="shared" si="184"/>
        <v>0.21878010032398895</v>
      </c>
      <c r="H937">
        <v>711110</v>
      </c>
      <c r="I937" s="12">
        <f t="shared" si="179"/>
        <v>0.27402370941204596</v>
      </c>
      <c r="J937" s="12">
        <f t="shared" si="180"/>
        <v>0.27913121739252716</v>
      </c>
      <c r="K937" s="1">
        <v>708116</v>
      </c>
      <c r="L937">
        <v>13836</v>
      </c>
      <c r="M937" s="12">
        <f t="shared" si="181"/>
        <v>1.9539171548164425E-2</v>
      </c>
      <c r="N937">
        <v>5489</v>
      </c>
      <c r="O937">
        <v>8347</v>
      </c>
      <c r="P937" s="12">
        <f t="shared" si="185"/>
        <v>1.178761671816482E-2</v>
      </c>
      <c r="Q937" s="12">
        <f t="shared" si="186"/>
        <v>0.60328129517201501</v>
      </c>
      <c r="R937">
        <v>3811</v>
      </c>
      <c r="S937">
        <v>1803</v>
      </c>
      <c r="T937">
        <v>857</v>
      </c>
      <c r="U937" s="30">
        <v>856.98299999999995</v>
      </c>
      <c r="V937">
        <f t="shared" si="178"/>
        <v>856983</v>
      </c>
      <c r="W937">
        <v>5228</v>
      </c>
      <c r="AA937" s="1">
        <f t="shared" si="189"/>
        <v>710</v>
      </c>
    </row>
    <row r="938" spans="2:27">
      <c r="B938" t="s">
        <v>262</v>
      </c>
      <c r="C938">
        <v>1977</v>
      </c>
      <c r="D938" s="1">
        <v>226611</v>
      </c>
      <c r="E938" s="12">
        <f t="shared" si="183"/>
        <v>0.14165738842175796</v>
      </c>
      <c r="F938" s="1">
        <v>224491</v>
      </c>
      <c r="G938" s="11">
        <f t="shared" si="184"/>
        <v>0.15205710737397427</v>
      </c>
      <c r="H938">
        <v>785989</v>
      </c>
      <c r="I938" s="12">
        <f t="shared" si="179"/>
        <v>0.2856159564574059</v>
      </c>
      <c r="J938" s="12">
        <f t="shared" si="180"/>
        <v>0.28831319522283388</v>
      </c>
      <c r="K938" s="1">
        <v>772627</v>
      </c>
      <c r="L938">
        <v>16474</v>
      </c>
      <c r="M938" s="12">
        <f t="shared" si="181"/>
        <v>2.1322060968617457E-2</v>
      </c>
      <c r="N938">
        <v>6014</v>
      </c>
      <c r="O938">
        <v>10460</v>
      </c>
      <c r="P938" s="12">
        <f t="shared" si="185"/>
        <v>1.3538227372328432E-2</v>
      </c>
      <c r="Q938" s="12">
        <f t="shared" si="186"/>
        <v>0.63493990530532962</v>
      </c>
      <c r="R938">
        <v>4169</v>
      </c>
      <c r="S938">
        <v>1856</v>
      </c>
      <c r="T938">
        <v>883</v>
      </c>
      <c r="U938" s="30">
        <v>883.46900000000005</v>
      </c>
      <c r="V938">
        <f t="shared" si="178"/>
        <v>883469</v>
      </c>
      <c r="W938">
        <v>5724</v>
      </c>
      <c r="X938" s="16">
        <v>769</v>
      </c>
      <c r="Z938" s="16">
        <v>769</v>
      </c>
      <c r="AA938" s="16">
        <v>769</v>
      </c>
    </row>
    <row r="939" spans="2:27">
      <c r="B939" t="s">
        <v>262</v>
      </c>
      <c r="C939">
        <v>1978</v>
      </c>
      <c r="D939" s="1">
        <v>239168</v>
      </c>
      <c r="E939" s="12">
        <f t="shared" si="183"/>
        <v>5.5412137980945318E-2</v>
      </c>
      <c r="F939" s="1">
        <v>236516</v>
      </c>
      <c r="G939" s="11">
        <f t="shared" si="184"/>
        <v>5.3565621784392246E-2</v>
      </c>
      <c r="H939">
        <v>887700</v>
      </c>
      <c r="I939" s="12">
        <f t="shared" ref="I939:I969" si="190">(F939/H939)</f>
        <v>0.26643685929931282</v>
      </c>
      <c r="J939" s="12">
        <f t="shared" si="180"/>
        <v>0.26942435507491269</v>
      </c>
      <c r="K939" s="1">
        <v>837069</v>
      </c>
      <c r="L939">
        <v>16984</v>
      </c>
      <c r="M939" s="12">
        <f t="shared" si="181"/>
        <v>2.0289844684249447E-2</v>
      </c>
      <c r="N939">
        <v>7370</v>
      </c>
      <c r="O939">
        <v>9614</v>
      </c>
      <c r="P939" s="12">
        <f t="shared" si="185"/>
        <v>1.1485313636032394E-2</v>
      </c>
      <c r="Q939" s="12">
        <f t="shared" si="186"/>
        <v>0.56606217616580312</v>
      </c>
      <c r="R939">
        <v>4284</v>
      </c>
      <c r="S939">
        <v>2074</v>
      </c>
      <c r="T939">
        <v>911</v>
      </c>
      <c r="U939" s="30">
        <v>910.69</v>
      </c>
      <c r="V939">
        <f t="shared" si="178"/>
        <v>910690</v>
      </c>
      <c r="W939">
        <v>6607</v>
      </c>
      <c r="X939" s="16">
        <v>803</v>
      </c>
      <c r="Z939" s="16">
        <v>803</v>
      </c>
      <c r="AA939" s="16">
        <v>803</v>
      </c>
    </row>
    <row r="940" spans="2:27">
      <c r="B940" t="s">
        <v>262</v>
      </c>
      <c r="C940">
        <v>1979</v>
      </c>
      <c r="D940" s="1">
        <v>247495</v>
      </c>
      <c r="E940" s="12">
        <f t="shared" si="183"/>
        <v>3.4816530639550439E-2</v>
      </c>
      <c r="F940" s="1">
        <v>245739</v>
      </c>
      <c r="G940" s="11">
        <f t="shared" si="184"/>
        <v>3.8995247678803968E-2</v>
      </c>
      <c r="H940">
        <v>994769</v>
      </c>
      <c r="I940" s="12">
        <f t="shared" si="190"/>
        <v>0.2470312203134597</v>
      </c>
      <c r="J940" s="12">
        <f t="shared" si="180"/>
        <v>0.24879645425219321</v>
      </c>
      <c r="K940" s="1">
        <v>891351</v>
      </c>
      <c r="L940">
        <v>18767</v>
      </c>
      <c r="M940" s="12">
        <f t="shared" si="181"/>
        <v>2.1054556510286072E-2</v>
      </c>
      <c r="N940">
        <v>7759</v>
      </c>
      <c r="O940">
        <v>11008</v>
      </c>
      <c r="P940" s="12">
        <f t="shared" si="185"/>
        <v>1.2349792618171741E-2</v>
      </c>
      <c r="Q940" s="12">
        <f t="shared" si="186"/>
        <v>0.58656151755741459</v>
      </c>
      <c r="R940">
        <v>5020</v>
      </c>
      <c r="S940">
        <v>2189</v>
      </c>
      <c r="T940">
        <v>933</v>
      </c>
      <c r="U940" s="30">
        <v>932.62699999999995</v>
      </c>
      <c r="V940">
        <f t="shared" si="178"/>
        <v>932627</v>
      </c>
      <c r="W940">
        <v>7271</v>
      </c>
      <c r="X940" s="16">
        <v>819</v>
      </c>
      <c r="Z940" s="16">
        <v>819</v>
      </c>
      <c r="AA940" s="16">
        <v>819</v>
      </c>
    </row>
    <row r="941" spans="2:27">
      <c r="B941" t="s">
        <v>262</v>
      </c>
      <c r="C941">
        <v>1980</v>
      </c>
      <c r="D941" s="1">
        <v>284566</v>
      </c>
      <c r="E941" s="12">
        <f t="shared" si="183"/>
        <v>0.14978484413826543</v>
      </c>
      <c r="F941" s="1">
        <v>281783</v>
      </c>
      <c r="G941" s="11">
        <f t="shared" si="184"/>
        <v>0.14667594480322618</v>
      </c>
      <c r="H941">
        <v>1107805</v>
      </c>
      <c r="I941" s="12">
        <f t="shared" si="190"/>
        <v>0.25436155280035744</v>
      </c>
      <c r="J941" s="12">
        <f t="shared" si="180"/>
        <v>0.25687372777700046</v>
      </c>
      <c r="K941" s="1">
        <v>1041287</v>
      </c>
      <c r="L941">
        <v>21188</v>
      </c>
      <c r="M941" s="12">
        <f t="shared" si="181"/>
        <v>2.034789640128034E-2</v>
      </c>
      <c r="N941">
        <v>8052</v>
      </c>
      <c r="O941">
        <v>13136</v>
      </c>
      <c r="P941" s="12">
        <f t="shared" si="185"/>
        <v>1.2615157972777917E-2</v>
      </c>
      <c r="Q941" s="12">
        <f t="shared" si="186"/>
        <v>0.61997356994525199</v>
      </c>
      <c r="R941">
        <v>5368</v>
      </c>
      <c r="S941">
        <v>2159</v>
      </c>
      <c r="T941">
        <v>944</v>
      </c>
      <c r="U941" s="30">
        <v>947.98299999999995</v>
      </c>
      <c r="V941">
        <f t="shared" si="178"/>
        <v>947983</v>
      </c>
      <c r="W941">
        <v>8187</v>
      </c>
      <c r="X941" s="16">
        <v>680</v>
      </c>
      <c r="Y941">
        <v>846</v>
      </c>
      <c r="Z941" s="1">
        <f>(Y941+X941)/2</f>
        <v>763</v>
      </c>
      <c r="AA941" s="1">
        <v>763</v>
      </c>
    </row>
    <row r="942" spans="2:27">
      <c r="B942" t="s">
        <v>262</v>
      </c>
      <c r="C942">
        <v>1981</v>
      </c>
      <c r="D942" s="1">
        <v>305763</v>
      </c>
      <c r="E942" s="12">
        <f t="shared" si="183"/>
        <v>7.4488870771631188E-2</v>
      </c>
      <c r="F942" s="1">
        <v>303818</v>
      </c>
      <c r="G942" s="11">
        <f t="shared" si="184"/>
        <v>7.8198471873746817E-2</v>
      </c>
      <c r="H942">
        <v>1223875</v>
      </c>
      <c r="I942" s="12">
        <f t="shared" si="190"/>
        <v>0.24824267184148707</v>
      </c>
      <c r="J942" s="12">
        <f t="shared" si="180"/>
        <v>0.24983188642630988</v>
      </c>
      <c r="K942" s="1">
        <v>1139290</v>
      </c>
      <c r="L942">
        <v>25996</v>
      </c>
      <c r="M942" s="12">
        <f t="shared" si="181"/>
        <v>2.2817719807950564E-2</v>
      </c>
      <c r="N942">
        <v>9255</v>
      </c>
      <c r="O942">
        <v>16741</v>
      </c>
      <c r="P942" s="12">
        <f t="shared" si="185"/>
        <v>1.4694239394710741E-2</v>
      </c>
      <c r="Q942" s="12">
        <f t="shared" si="186"/>
        <v>0.64398368979843057</v>
      </c>
      <c r="R942">
        <v>6072</v>
      </c>
      <c r="S942">
        <v>2267</v>
      </c>
      <c r="T942">
        <v>962</v>
      </c>
      <c r="U942" s="30">
        <v>962.20399999999995</v>
      </c>
      <c r="V942">
        <f t="shared" si="178"/>
        <v>962204</v>
      </c>
      <c r="W942">
        <v>9023</v>
      </c>
      <c r="X942" s="16">
        <v>924</v>
      </c>
      <c r="Z942" s="16">
        <v>924</v>
      </c>
      <c r="AA942" s="16">
        <v>924</v>
      </c>
    </row>
    <row r="943" spans="2:27">
      <c r="B943" t="s">
        <v>262</v>
      </c>
      <c r="C943">
        <v>1982</v>
      </c>
      <c r="D943" s="1">
        <v>273298</v>
      </c>
      <c r="E943" s="12">
        <f t="shared" si="183"/>
        <v>-0.10617700637421794</v>
      </c>
      <c r="F943" s="1">
        <v>268352</v>
      </c>
      <c r="G943" s="11">
        <f t="shared" si="184"/>
        <v>-0.11673436070278917</v>
      </c>
      <c r="H943">
        <v>1242262</v>
      </c>
      <c r="I943" s="12">
        <f t="shared" si="190"/>
        <v>0.21601884304599192</v>
      </c>
      <c r="J943" s="12">
        <f t="shared" si="180"/>
        <v>0.2200002897939404</v>
      </c>
      <c r="K943" s="1">
        <v>1208724</v>
      </c>
      <c r="L943">
        <v>24014</v>
      </c>
      <c r="M943" s="12">
        <f t="shared" si="181"/>
        <v>1.9867231890820403E-2</v>
      </c>
      <c r="N943">
        <v>9131</v>
      </c>
      <c r="O943">
        <v>14883</v>
      </c>
      <c r="P943" s="12">
        <f t="shared" si="185"/>
        <v>1.2312984601943869E-2</v>
      </c>
      <c r="Q943" s="12">
        <f t="shared" si="186"/>
        <v>0.61976347130840348</v>
      </c>
      <c r="R943">
        <v>5854</v>
      </c>
      <c r="S943">
        <v>2344</v>
      </c>
      <c r="T943">
        <v>974</v>
      </c>
      <c r="U943" s="30">
        <v>973.721</v>
      </c>
      <c r="V943">
        <f t="shared" si="178"/>
        <v>973721</v>
      </c>
      <c r="W943">
        <v>9369</v>
      </c>
      <c r="X943" s="16">
        <v>1001</v>
      </c>
      <c r="Z943" s="16">
        <v>1001</v>
      </c>
      <c r="AA943" s="16">
        <v>1001</v>
      </c>
    </row>
    <row r="944" spans="2:27">
      <c r="B944" t="s">
        <v>262</v>
      </c>
      <c r="C944">
        <v>1983</v>
      </c>
      <c r="D944" s="1">
        <v>295208</v>
      </c>
      <c r="E944" s="12">
        <f t="shared" si="183"/>
        <v>8.0168899882179886E-2</v>
      </c>
      <c r="F944" s="1">
        <v>291988</v>
      </c>
      <c r="G944" s="11">
        <f t="shared" si="184"/>
        <v>8.8078344860481758E-2</v>
      </c>
      <c r="H944">
        <v>1348959</v>
      </c>
      <c r="I944" s="12">
        <f t="shared" si="190"/>
        <v>0.21645431773686227</v>
      </c>
      <c r="J944" s="12">
        <f t="shared" si="180"/>
        <v>0.21884134358420085</v>
      </c>
      <c r="K944" s="1">
        <v>1245388</v>
      </c>
      <c r="L944">
        <v>30964</v>
      </c>
      <c r="M944" s="12">
        <f t="shared" si="181"/>
        <v>2.4862934282328077E-2</v>
      </c>
      <c r="N944">
        <v>9360</v>
      </c>
      <c r="O944">
        <v>21604</v>
      </c>
      <c r="P944" s="12">
        <f t="shared" si="185"/>
        <v>1.7347204244781547E-2</v>
      </c>
      <c r="Q944" s="12">
        <f t="shared" si="186"/>
        <v>0.6977134737114068</v>
      </c>
      <c r="R944">
        <v>8654</v>
      </c>
      <c r="S944">
        <v>2426</v>
      </c>
      <c r="T944">
        <v>982</v>
      </c>
      <c r="U944" s="30">
        <v>981.86900000000003</v>
      </c>
      <c r="V944">
        <f t="shared" si="178"/>
        <v>981869</v>
      </c>
      <c r="W944">
        <v>10144</v>
      </c>
      <c r="X944" s="16">
        <v>1127</v>
      </c>
      <c r="Z944" s="16">
        <v>1127</v>
      </c>
      <c r="AA944" s="16">
        <v>1127</v>
      </c>
    </row>
    <row r="945" spans="2:27">
      <c r="B945" t="s">
        <v>262</v>
      </c>
      <c r="C945">
        <v>1984</v>
      </c>
      <c r="D945" s="1">
        <v>321481</v>
      </c>
      <c r="E945" s="12">
        <f t="shared" si="183"/>
        <v>8.8998265629657736E-2</v>
      </c>
      <c r="F945" s="1">
        <v>310951</v>
      </c>
      <c r="G945" s="11">
        <f t="shared" si="184"/>
        <v>6.4944449771908441E-2</v>
      </c>
      <c r="H945">
        <v>1477951</v>
      </c>
      <c r="I945" s="12">
        <f t="shared" si="190"/>
        <v>0.21039330803253964</v>
      </c>
      <c r="J945" s="12">
        <f t="shared" si="180"/>
        <v>0.21751803679553652</v>
      </c>
      <c r="K945" s="1">
        <v>1346731</v>
      </c>
      <c r="L945">
        <v>28365</v>
      </c>
      <c r="M945" s="12">
        <f t="shared" si="181"/>
        <v>2.1062112626797778E-2</v>
      </c>
      <c r="N945">
        <v>10893</v>
      </c>
      <c r="O945">
        <v>17472</v>
      </c>
      <c r="P945" s="12">
        <f t="shared" si="185"/>
        <v>1.297363764552832E-2</v>
      </c>
      <c r="Q945" s="12">
        <f t="shared" si="186"/>
        <v>0.61597038603913279</v>
      </c>
      <c r="R945">
        <v>9360</v>
      </c>
      <c r="S945">
        <v>2444</v>
      </c>
      <c r="T945">
        <v>991</v>
      </c>
      <c r="U945" s="30">
        <v>990.83900000000006</v>
      </c>
      <c r="V945">
        <f t="shared" si="178"/>
        <v>990839</v>
      </c>
      <c r="W945">
        <v>10887</v>
      </c>
      <c r="X945" s="16">
        <v>1186</v>
      </c>
      <c r="Z945" s="16">
        <v>1186</v>
      </c>
      <c r="AA945" s="16">
        <v>1186</v>
      </c>
    </row>
    <row r="946" spans="2:27">
      <c r="B946" t="s">
        <v>262</v>
      </c>
      <c r="C946">
        <v>1985</v>
      </c>
      <c r="D946" s="1">
        <v>368402</v>
      </c>
      <c r="E946" s="12">
        <f t="shared" si="183"/>
        <v>0.14595263794749924</v>
      </c>
      <c r="F946" s="1">
        <v>353083</v>
      </c>
      <c r="G946" s="11">
        <f t="shared" si="184"/>
        <v>0.13549401674218767</v>
      </c>
      <c r="H946">
        <v>1610156</v>
      </c>
      <c r="I946" s="12">
        <f t="shared" si="190"/>
        <v>0.21928496369295894</v>
      </c>
      <c r="J946" s="12">
        <f t="shared" si="180"/>
        <v>0.22879894867329625</v>
      </c>
      <c r="K946" s="1">
        <v>1440021</v>
      </c>
      <c r="L946">
        <v>34996</v>
      </c>
      <c r="M946" s="12">
        <f t="shared" si="181"/>
        <v>2.4302423367437001E-2</v>
      </c>
      <c r="N946">
        <v>13990</v>
      </c>
      <c r="O946">
        <v>21006</v>
      </c>
      <c r="P946" s="12">
        <f t="shared" si="185"/>
        <v>1.4587287268727331E-2</v>
      </c>
      <c r="Q946" s="12">
        <f t="shared" si="186"/>
        <v>0.60024002743170646</v>
      </c>
      <c r="R946">
        <v>9459</v>
      </c>
      <c r="S946">
        <v>2827</v>
      </c>
      <c r="T946">
        <v>994</v>
      </c>
      <c r="U946" s="30">
        <v>994.05100000000004</v>
      </c>
      <c r="V946">
        <f t="shared" si="178"/>
        <v>994051</v>
      </c>
      <c r="W946">
        <v>11428</v>
      </c>
      <c r="X946" s="16">
        <v>1317</v>
      </c>
      <c r="Z946" s="16">
        <v>1317</v>
      </c>
      <c r="AA946" s="16">
        <v>1317</v>
      </c>
    </row>
    <row r="947" spans="2:27">
      <c r="B947" t="s">
        <v>262</v>
      </c>
      <c r="C947">
        <v>1986</v>
      </c>
      <c r="D947" s="1">
        <v>403513</v>
      </c>
      <c r="E947" s="12">
        <f t="shared" si="183"/>
        <v>9.5306214407087905E-2</v>
      </c>
      <c r="F947" s="1">
        <v>385623</v>
      </c>
      <c r="G947" s="11">
        <f t="shared" si="184"/>
        <v>9.2159633853796413E-2</v>
      </c>
      <c r="H947">
        <v>1743619</v>
      </c>
      <c r="I947" s="12">
        <f t="shared" si="190"/>
        <v>0.221162421377606</v>
      </c>
      <c r="J947" s="12">
        <f t="shared" si="180"/>
        <v>0.23142269039279798</v>
      </c>
      <c r="K947" s="1">
        <v>1516579</v>
      </c>
      <c r="L947">
        <v>36750</v>
      </c>
      <c r="M947" s="12">
        <f t="shared" si="181"/>
        <v>2.4232169903447166E-2</v>
      </c>
      <c r="N947">
        <v>12909</v>
      </c>
      <c r="O947">
        <v>23841</v>
      </c>
      <c r="P947" s="12">
        <f t="shared" si="185"/>
        <v>1.5720249324301602E-2</v>
      </c>
      <c r="Q947" s="12">
        <f t="shared" si="186"/>
        <v>0.64873469387755101</v>
      </c>
      <c r="R947">
        <v>10467</v>
      </c>
      <c r="S947">
        <v>2950</v>
      </c>
      <c r="T947">
        <v>990</v>
      </c>
      <c r="U947" s="30">
        <v>990.22400000000005</v>
      </c>
      <c r="V947">
        <f t="shared" si="178"/>
        <v>990224</v>
      </c>
      <c r="W947">
        <v>11659</v>
      </c>
      <c r="X947" s="16">
        <v>1418</v>
      </c>
      <c r="Z947" s="16">
        <v>1418</v>
      </c>
      <c r="AA947" s="16">
        <v>1418</v>
      </c>
    </row>
    <row r="948" spans="2:27">
      <c r="B948" t="s">
        <v>262</v>
      </c>
      <c r="C948">
        <v>1987</v>
      </c>
      <c r="D948" s="1">
        <v>391961</v>
      </c>
      <c r="E948" s="12">
        <f t="shared" si="183"/>
        <v>-2.8628569587596929E-2</v>
      </c>
      <c r="F948" s="1">
        <v>376353</v>
      </c>
      <c r="G948" s="11">
        <f t="shared" si="184"/>
        <v>-2.4039022568674587E-2</v>
      </c>
      <c r="H948">
        <v>1867960</v>
      </c>
      <c r="I948" s="12">
        <f t="shared" si="190"/>
        <v>0.20147808304246342</v>
      </c>
      <c r="J948" s="12">
        <f t="shared" si="180"/>
        <v>0.20983372234951497</v>
      </c>
      <c r="K948" s="1">
        <v>1605160</v>
      </c>
      <c r="L948">
        <v>38408</v>
      </c>
      <c r="M948" s="12">
        <f t="shared" si="181"/>
        <v>2.3927832739415386E-2</v>
      </c>
      <c r="N948">
        <v>14637</v>
      </c>
      <c r="O948">
        <v>23771</v>
      </c>
      <c r="P948" s="12">
        <f t="shared" si="185"/>
        <v>1.4809115602182959E-2</v>
      </c>
      <c r="Q948" s="12">
        <f t="shared" si="186"/>
        <v>0.61890751926681942</v>
      </c>
      <c r="R948">
        <v>11060</v>
      </c>
      <c r="S948">
        <v>3100</v>
      </c>
      <c r="T948">
        <v>985</v>
      </c>
      <c r="U948" s="30">
        <v>984.99699999999996</v>
      </c>
      <c r="V948">
        <f t="shared" si="178"/>
        <v>984997</v>
      </c>
      <c r="W948">
        <v>12241</v>
      </c>
      <c r="X948" s="16">
        <v>1341</v>
      </c>
      <c r="Z948" s="16">
        <v>1341</v>
      </c>
      <c r="AA948" s="16">
        <v>1341</v>
      </c>
    </row>
    <row r="949" spans="2:27">
      <c r="B949" t="s">
        <v>262</v>
      </c>
      <c r="C949">
        <v>1988</v>
      </c>
      <c r="D949" s="1">
        <v>435392</v>
      </c>
      <c r="E949" s="12">
        <f t="shared" si="183"/>
        <v>0.11080439125321141</v>
      </c>
      <c r="F949" s="1">
        <v>416516</v>
      </c>
      <c r="G949" s="11">
        <f t="shared" si="184"/>
        <v>0.10671630091961536</v>
      </c>
      <c r="H949">
        <v>1929193</v>
      </c>
      <c r="I949" s="12">
        <f t="shared" si="190"/>
        <v>0.21590167494905901</v>
      </c>
      <c r="J949" s="12">
        <f t="shared" si="180"/>
        <v>0.22568607702806304</v>
      </c>
      <c r="K949" s="1">
        <v>1691288</v>
      </c>
      <c r="L949">
        <v>53684</v>
      </c>
      <c r="M949" s="12">
        <f t="shared" si="181"/>
        <v>3.1741489326477808E-2</v>
      </c>
      <c r="N949">
        <v>16420</v>
      </c>
      <c r="O949">
        <v>37264</v>
      </c>
      <c r="P949" s="12">
        <f t="shared" si="185"/>
        <v>2.2032912194729696E-2</v>
      </c>
      <c r="Q949" s="12">
        <f t="shared" si="186"/>
        <v>0.69413605543551149</v>
      </c>
      <c r="R949">
        <v>11835</v>
      </c>
      <c r="S949">
        <v>3377</v>
      </c>
      <c r="T949">
        <v>986</v>
      </c>
      <c r="U949" s="30">
        <v>985.66399999999999</v>
      </c>
      <c r="V949">
        <f t="shared" si="178"/>
        <v>985664</v>
      </c>
      <c r="W949">
        <v>13245</v>
      </c>
      <c r="X949" s="16">
        <v>1493</v>
      </c>
      <c r="Z949" s="16">
        <v>1493</v>
      </c>
      <c r="AA949" s="16">
        <v>1493</v>
      </c>
    </row>
    <row r="950" spans="2:27">
      <c r="B950" t="s">
        <v>262</v>
      </c>
      <c r="C950">
        <v>1989</v>
      </c>
      <c r="D950" s="1">
        <v>488690</v>
      </c>
      <c r="E950" s="12">
        <f t="shared" si="183"/>
        <v>0.12241382478318388</v>
      </c>
      <c r="F950" s="1">
        <v>471864</v>
      </c>
      <c r="G950" s="11">
        <f t="shared" si="184"/>
        <v>0.13288325058341097</v>
      </c>
      <c r="H950">
        <v>2218682</v>
      </c>
      <c r="I950" s="12">
        <f t="shared" si="190"/>
        <v>0.2126776167111826</v>
      </c>
      <c r="J950" s="12">
        <f t="shared" si="180"/>
        <v>0.22026139843384496</v>
      </c>
      <c r="K950" s="1">
        <v>1858099</v>
      </c>
      <c r="L950">
        <v>69671</v>
      </c>
      <c r="M950" s="12">
        <f t="shared" si="181"/>
        <v>3.7495849252381065E-2</v>
      </c>
      <c r="N950">
        <v>17895</v>
      </c>
      <c r="O950">
        <v>51776</v>
      </c>
      <c r="P950" s="12">
        <f t="shared" si="185"/>
        <v>2.786503840753372E-2</v>
      </c>
      <c r="Q950" s="12">
        <f t="shared" si="186"/>
        <v>0.74314994761091413</v>
      </c>
      <c r="R950">
        <v>12638</v>
      </c>
      <c r="S950">
        <v>3566</v>
      </c>
      <c r="T950">
        <v>994</v>
      </c>
      <c r="U950" s="30">
        <v>994.41600000000005</v>
      </c>
      <c r="V950">
        <f t="shared" si="178"/>
        <v>994416</v>
      </c>
      <c r="W950">
        <v>14550</v>
      </c>
      <c r="X950" s="16">
        <v>1641</v>
      </c>
      <c r="Z950" s="16">
        <v>1641</v>
      </c>
      <c r="AA950" s="16">
        <v>1641</v>
      </c>
    </row>
    <row r="951" spans="2:27">
      <c r="B951" t="s">
        <v>262</v>
      </c>
      <c r="C951">
        <v>1990</v>
      </c>
      <c r="D951" s="1">
        <v>509021</v>
      </c>
      <c r="E951" s="12">
        <f t="shared" si="183"/>
        <v>4.1603061245370276E-2</v>
      </c>
      <c r="F951" s="1">
        <v>493630</v>
      </c>
      <c r="G951" s="11">
        <f t="shared" si="184"/>
        <v>4.6127697811233742E-2</v>
      </c>
      <c r="H951">
        <v>2436034</v>
      </c>
      <c r="I951" s="12">
        <f t="shared" si="190"/>
        <v>0.20263674480733848</v>
      </c>
      <c r="J951" s="12">
        <f t="shared" si="180"/>
        <v>0.20895480112346543</v>
      </c>
      <c r="K951" s="1">
        <v>2046765</v>
      </c>
      <c r="L951">
        <v>65900</v>
      </c>
      <c r="M951" s="12">
        <f t="shared" si="181"/>
        <v>3.219715013692339E-2</v>
      </c>
      <c r="N951">
        <v>20921</v>
      </c>
      <c r="O951">
        <v>44979</v>
      </c>
      <c r="P951" s="12">
        <f t="shared" si="185"/>
        <v>2.1975654264168091E-2</v>
      </c>
      <c r="Q951" s="12">
        <f t="shared" si="186"/>
        <v>0.68253414264036416</v>
      </c>
      <c r="R951">
        <v>16567</v>
      </c>
      <c r="S951">
        <v>4599</v>
      </c>
      <c r="T951">
        <v>1007</v>
      </c>
      <c r="U951" s="30">
        <v>1011.8819999999999</v>
      </c>
      <c r="V951">
        <f t="shared" si="178"/>
        <v>1011882</v>
      </c>
      <c r="W951">
        <v>15796</v>
      </c>
      <c r="X951" s="16">
        <v>1848</v>
      </c>
      <c r="Z951" s="16">
        <v>1848</v>
      </c>
      <c r="AA951" s="16">
        <v>1848</v>
      </c>
    </row>
    <row r="952" spans="2:27">
      <c r="B952" t="s">
        <v>262</v>
      </c>
      <c r="C952">
        <v>1991</v>
      </c>
      <c r="D952" s="1">
        <v>553947</v>
      </c>
      <c r="E952" s="12">
        <f t="shared" si="183"/>
        <v>8.8259619937094927E-2</v>
      </c>
      <c r="F952" s="1">
        <v>536587</v>
      </c>
      <c r="G952" s="11">
        <f t="shared" si="184"/>
        <v>8.7022668800518607E-2</v>
      </c>
      <c r="H952">
        <v>2583740</v>
      </c>
      <c r="I952" s="12">
        <f t="shared" si="190"/>
        <v>0.20767840417379457</v>
      </c>
      <c r="J952" s="12">
        <f t="shared" si="180"/>
        <v>0.21439734648223119</v>
      </c>
      <c r="K952" s="1">
        <v>2305140</v>
      </c>
      <c r="L952">
        <v>77713</v>
      </c>
      <c r="M952" s="12">
        <f t="shared" si="181"/>
        <v>3.3712919822657193E-2</v>
      </c>
      <c r="N952">
        <v>25025</v>
      </c>
      <c r="O952">
        <v>52688</v>
      </c>
      <c r="P952" s="12">
        <f t="shared" si="185"/>
        <v>2.2856746227994829E-2</v>
      </c>
      <c r="Q952" s="12">
        <f t="shared" si="186"/>
        <v>0.6779818048460361</v>
      </c>
      <c r="R952">
        <v>22135</v>
      </c>
      <c r="S952">
        <v>5255</v>
      </c>
      <c r="T952">
        <v>1039</v>
      </c>
      <c r="U952" s="30">
        <v>1038.915</v>
      </c>
      <c r="V952">
        <f t="shared" si="178"/>
        <v>1038915</v>
      </c>
      <c r="W952">
        <v>16676</v>
      </c>
      <c r="X952" s="16">
        <v>2059</v>
      </c>
      <c r="Z952" s="16">
        <v>2059</v>
      </c>
      <c r="AA952" s="16">
        <v>2059</v>
      </c>
    </row>
    <row r="953" spans="2:27">
      <c r="B953" t="s">
        <v>262</v>
      </c>
      <c r="C953">
        <v>1992</v>
      </c>
      <c r="D953" s="1">
        <v>643738</v>
      </c>
      <c r="E953" s="12">
        <f t="shared" si="183"/>
        <v>0.16209312443248181</v>
      </c>
      <c r="F953" s="1">
        <v>616146</v>
      </c>
      <c r="G953" s="11">
        <f t="shared" si="184"/>
        <v>0.14826859390928218</v>
      </c>
      <c r="H953">
        <v>2827234</v>
      </c>
      <c r="I953" s="12">
        <f t="shared" si="190"/>
        <v>0.2179324385600909</v>
      </c>
      <c r="J953" s="12">
        <f t="shared" si="180"/>
        <v>0.2276918005372035</v>
      </c>
      <c r="K953" s="1">
        <v>2604107</v>
      </c>
      <c r="L953">
        <v>86453</v>
      </c>
      <c r="M953" s="12">
        <f t="shared" si="181"/>
        <v>3.3198712648904213E-2</v>
      </c>
      <c r="N953">
        <v>28782</v>
      </c>
      <c r="O953">
        <v>57671</v>
      </c>
      <c r="P953" s="12">
        <f t="shared" si="185"/>
        <v>2.2146171413079417E-2</v>
      </c>
      <c r="Q953" s="12">
        <f t="shared" si="186"/>
        <v>0.66707922223635963</v>
      </c>
      <c r="R953">
        <v>25488</v>
      </c>
      <c r="S953">
        <v>5378</v>
      </c>
      <c r="T953">
        <v>1066</v>
      </c>
      <c r="U953" s="30">
        <v>1066.49</v>
      </c>
      <c r="V953">
        <f t="shared" si="178"/>
        <v>1066490</v>
      </c>
      <c r="W953">
        <v>18286</v>
      </c>
      <c r="X953" s="16">
        <v>2164</v>
      </c>
      <c r="Z953" s="16">
        <v>2164</v>
      </c>
      <c r="AA953" s="16">
        <v>2164</v>
      </c>
    </row>
    <row r="954" spans="2:27">
      <c r="B954" t="s">
        <v>262</v>
      </c>
      <c r="C954">
        <v>1993</v>
      </c>
      <c r="D954" s="1">
        <v>687606</v>
      </c>
      <c r="E954" s="12">
        <f t="shared" si="183"/>
        <v>6.8145736308870997E-2</v>
      </c>
      <c r="F954" s="1">
        <v>676398</v>
      </c>
      <c r="G954" s="11">
        <f t="shared" si="184"/>
        <v>9.7788511164561651E-2</v>
      </c>
      <c r="H954">
        <v>3295943</v>
      </c>
      <c r="I954" s="12">
        <f t="shared" si="190"/>
        <v>0.20522138884076577</v>
      </c>
      <c r="J954" s="12">
        <f t="shared" si="180"/>
        <v>0.20862193308561464</v>
      </c>
      <c r="K954" s="1">
        <v>2775537</v>
      </c>
      <c r="L954">
        <v>95101</v>
      </c>
      <c r="M954" s="12">
        <f t="shared" si="181"/>
        <v>3.4264000083587431E-2</v>
      </c>
      <c r="N954">
        <v>30320</v>
      </c>
      <c r="O954">
        <v>64781</v>
      </c>
      <c r="P954" s="12">
        <f t="shared" si="185"/>
        <v>2.3339987901440335E-2</v>
      </c>
      <c r="Q954" s="12">
        <f t="shared" si="186"/>
        <v>0.68118106013606583</v>
      </c>
      <c r="R954">
        <v>26233</v>
      </c>
      <c r="S954">
        <v>4608</v>
      </c>
      <c r="T954">
        <v>1101</v>
      </c>
      <c r="U954" s="30">
        <v>1101.204</v>
      </c>
      <c r="V954">
        <f t="shared" si="178"/>
        <v>1101204</v>
      </c>
      <c r="W954">
        <v>20080</v>
      </c>
      <c r="X954" s="16">
        <v>2500</v>
      </c>
      <c r="Z954" s="16">
        <v>2500</v>
      </c>
      <c r="AA954" s="16">
        <v>2500</v>
      </c>
    </row>
    <row r="955" spans="2:27">
      <c r="B955" t="s">
        <v>262</v>
      </c>
      <c r="C955">
        <v>1994</v>
      </c>
      <c r="D955" s="1">
        <v>706960</v>
      </c>
      <c r="E955" s="12">
        <f t="shared" si="183"/>
        <v>2.8146932981969325E-2</v>
      </c>
      <c r="F955" s="1">
        <v>699251</v>
      </c>
      <c r="G955" s="11">
        <f t="shared" si="184"/>
        <v>3.3786321071321915E-2</v>
      </c>
      <c r="H955">
        <v>3620436</v>
      </c>
      <c r="I955" s="12">
        <f t="shared" si="190"/>
        <v>0.19313999750306315</v>
      </c>
      <c r="J955" s="12">
        <f t="shared" si="180"/>
        <v>0.19526929905679868</v>
      </c>
      <c r="K955" s="1">
        <v>2989324</v>
      </c>
      <c r="L955">
        <v>105012</v>
      </c>
      <c r="M955" s="12">
        <f t="shared" si="181"/>
        <v>3.5129012445623158E-2</v>
      </c>
      <c r="N955">
        <v>35189</v>
      </c>
      <c r="O955">
        <v>69823</v>
      </c>
      <c r="P955" s="12">
        <f t="shared" si="185"/>
        <v>2.3357454728895229E-2</v>
      </c>
      <c r="Q955" s="12">
        <f t="shared" si="186"/>
        <v>0.66490496324229609</v>
      </c>
      <c r="R955">
        <v>29166</v>
      </c>
      <c r="S955">
        <v>4200</v>
      </c>
      <c r="T955">
        <v>1135</v>
      </c>
      <c r="U955" s="30">
        <v>1135.4590000000001</v>
      </c>
      <c r="V955">
        <f t="shared" si="178"/>
        <v>1135459</v>
      </c>
      <c r="W955">
        <v>21603</v>
      </c>
      <c r="X955" s="16">
        <v>2811</v>
      </c>
      <c r="Y955" s="2">
        <v>2493</v>
      </c>
      <c r="Z955" s="7">
        <f>(Y955+X955)/2</f>
        <v>2652</v>
      </c>
      <c r="AA955" s="16">
        <v>2652</v>
      </c>
    </row>
    <row r="956" spans="2:27">
      <c r="B956" t="s">
        <v>262</v>
      </c>
      <c r="C956">
        <v>1995</v>
      </c>
      <c r="D956" s="1">
        <v>809915</v>
      </c>
      <c r="E956" s="12">
        <f t="shared" si="183"/>
        <v>0.14563058730338349</v>
      </c>
      <c r="F956" s="1">
        <v>780538</v>
      </c>
      <c r="G956" s="11">
        <f t="shared" si="184"/>
        <v>0.11624867179310433</v>
      </c>
      <c r="H956">
        <v>3845325</v>
      </c>
      <c r="I956" s="12">
        <f t="shared" si="190"/>
        <v>0.2029836229707502</v>
      </c>
      <c r="J956" s="12">
        <f t="shared" si="180"/>
        <v>0.21062328931884822</v>
      </c>
      <c r="K956" s="1">
        <v>3360314</v>
      </c>
      <c r="L956">
        <v>104783</v>
      </c>
      <c r="M956" s="12">
        <f t="shared" si="181"/>
        <v>3.1182502587555807E-2</v>
      </c>
      <c r="N956">
        <v>28782</v>
      </c>
      <c r="O956">
        <v>76001</v>
      </c>
      <c r="P956" s="12">
        <f t="shared" si="185"/>
        <v>2.2617231603951297E-2</v>
      </c>
      <c r="Q956" s="12">
        <f t="shared" si="186"/>
        <v>0.72531803823139251</v>
      </c>
      <c r="R956">
        <v>35994</v>
      </c>
      <c r="S956">
        <v>6802</v>
      </c>
      <c r="T956">
        <v>1165</v>
      </c>
      <c r="U956" s="30">
        <v>1165</v>
      </c>
      <c r="V956">
        <f t="shared" si="178"/>
        <v>1165000</v>
      </c>
      <c r="W956">
        <v>23152</v>
      </c>
      <c r="X956" s="17">
        <v>3328</v>
      </c>
      <c r="Y956">
        <v>3079</v>
      </c>
      <c r="Z956" s="7">
        <f t="shared" ref="Z956:Z959" si="191">(Y956+X956)/2</f>
        <v>3203.5</v>
      </c>
      <c r="AA956" s="16">
        <v>3204</v>
      </c>
    </row>
    <row r="957" spans="2:27">
      <c r="B957" t="s">
        <v>262</v>
      </c>
      <c r="C957">
        <v>1996</v>
      </c>
      <c r="D957" s="1">
        <v>850239</v>
      </c>
      <c r="E957" s="12">
        <f t="shared" si="183"/>
        <v>4.9787940709827574E-2</v>
      </c>
      <c r="F957" s="1">
        <v>843660</v>
      </c>
      <c r="G957" s="11">
        <f t="shared" si="184"/>
        <v>8.0869861557028619E-2</v>
      </c>
      <c r="H957">
        <v>4383680</v>
      </c>
      <c r="I957" s="12">
        <f t="shared" si="190"/>
        <v>0.192454741221987</v>
      </c>
      <c r="J957" s="12">
        <f t="shared" si="180"/>
        <v>0.19395553507555297</v>
      </c>
      <c r="K957" s="1">
        <v>3501298</v>
      </c>
      <c r="L957">
        <v>127995</v>
      </c>
      <c r="M957" s="12">
        <f t="shared" si="181"/>
        <v>3.6556442782076821E-2</v>
      </c>
      <c r="N957">
        <v>30435</v>
      </c>
      <c r="O957">
        <v>97560</v>
      </c>
      <c r="P957" s="12">
        <f t="shared" si="185"/>
        <v>2.786395216859576E-2</v>
      </c>
      <c r="Q957" s="12">
        <f t="shared" si="186"/>
        <v>0.76221727411227003</v>
      </c>
      <c r="R957">
        <v>45367</v>
      </c>
      <c r="S957">
        <v>6856</v>
      </c>
      <c r="T957">
        <v>1188</v>
      </c>
      <c r="U957" s="30">
        <v>1187.7059999999999</v>
      </c>
      <c r="V957">
        <f t="shared" si="178"/>
        <v>1187706</v>
      </c>
      <c r="W957">
        <v>24693</v>
      </c>
      <c r="X957" s="17">
        <v>3832</v>
      </c>
      <c r="Y957">
        <v>3257</v>
      </c>
      <c r="Z957" s="7">
        <f t="shared" si="191"/>
        <v>3544.5</v>
      </c>
      <c r="AA957" s="16">
        <v>3545</v>
      </c>
    </row>
    <row r="958" spans="2:27">
      <c r="B958" t="s">
        <v>262</v>
      </c>
      <c r="C958">
        <v>1997</v>
      </c>
      <c r="D958" s="1">
        <v>849475</v>
      </c>
      <c r="E958" s="12">
        <f t="shared" si="183"/>
        <v>-8.9857087242528274E-4</v>
      </c>
      <c r="F958" s="1">
        <v>839338</v>
      </c>
      <c r="G958" s="11">
        <f t="shared" si="184"/>
        <v>-5.1229168148306187E-3</v>
      </c>
      <c r="H958">
        <v>4289183</v>
      </c>
      <c r="I958" s="12">
        <f t="shared" si="190"/>
        <v>0.19568715067648082</v>
      </c>
      <c r="J958" s="12">
        <f t="shared" si="180"/>
        <v>0.19805053782969856</v>
      </c>
      <c r="K958" s="1">
        <v>3674210</v>
      </c>
      <c r="L958">
        <v>134757</v>
      </c>
      <c r="M958" s="12">
        <f t="shared" si="181"/>
        <v>3.6676455619031031E-2</v>
      </c>
      <c r="N958">
        <v>32247</v>
      </c>
      <c r="O958">
        <v>102510</v>
      </c>
      <c r="P958" s="12">
        <f t="shared" si="185"/>
        <v>2.789987507518623E-2</v>
      </c>
      <c r="Q958" s="12">
        <f t="shared" si="186"/>
        <v>0.76070259800975093</v>
      </c>
      <c r="R958">
        <v>44031</v>
      </c>
      <c r="S958">
        <v>7510</v>
      </c>
      <c r="T958">
        <v>1211</v>
      </c>
      <c r="U958" s="30">
        <v>1210.6379999999999</v>
      </c>
      <c r="V958">
        <f t="shared" si="178"/>
        <v>1210638</v>
      </c>
      <c r="W958">
        <v>25751</v>
      </c>
      <c r="X958" s="16">
        <v>3911</v>
      </c>
      <c r="Y958">
        <v>3312</v>
      </c>
      <c r="Z958" s="7">
        <f t="shared" si="191"/>
        <v>3611.5</v>
      </c>
      <c r="AA958" s="16">
        <v>3612</v>
      </c>
    </row>
    <row r="959" spans="2:27">
      <c r="B959" t="s">
        <v>78</v>
      </c>
      <c r="C959">
        <v>1998</v>
      </c>
      <c r="D959" s="1">
        <v>862978</v>
      </c>
      <c r="E959" s="12">
        <f t="shared" si="183"/>
        <v>1.5895700285470438E-2</v>
      </c>
      <c r="F959" s="1">
        <v>858057</v>
      </c>
      <c r="G959" s="11">
        <f t="shared" si="184"/>
        <v>2.2302099988324133E-2</v>
      </c>
      <c r="H959">
        <v>4705173</v>
      </c>
      <c r="I959" s="12">
        <f t="shared" si="190"/>
        <v>0.18236460168414637</v>
      </c>
      <c r="J959" s="12">
        <f t="shared" si="180"/>
        <v>0.18341047183599837</v>
      </c>
      <c r="K959" s="1">
        <v>3785613</v>
      </c>
      <c r="L959">
        <v>159887</v>
      </c>
      <c r="M959" s="12">
        <f t="shared" si="181"/>
        <v>4.2235431883819077E-2</v>
      </c>
      <c r="N959">
        <v>36034</v>
      </c>
      <c r="O959">
        <v>123853</v>
      </c>
      <c r="P959" s="12">
        <f t="shared" si="185"/>
        <v>3.2716762120163896E-2</v>
      </c>
      <c r="Q959" s="12">
        <f t="shared" si="186"/>
        <v>0.77462833125895159</v>
      </c>
      <c r="R959">
        <v>45399</v>
      </c>
      <c r="S959">
        <v>8194</v>
      </c>
      <c r="T959">
        <v>1231</v>
      </c>
      <c r="U959" s="30">
        <v>1230.923</v>
      </c>
      <c r="V959">
        <f t="shared" si="178"/>
        <v>1230923</v>
      </c>
      <c r="W959">
        <v>27844</v>
      </c>
      <c r="X959" s="16">
        <v>4083</v>
      </c>
      <c r="Y959">
        <v>3459</v>
      </c>
      <c r="Z959" s="7">
        <f t="shared" si="191"/>
        <v>3771</v>
      </c>
      <c r="AA959" s="16">
        <v>3771</v>
      </c>
    </row>
    <row r="960" spans="2:27">
      <c r="B960" t="s">
        <v>231</v>
      </c>
      <c r="C960">
        <v>1999</v>
      </c>
      <c r="D960" s="1">
        <v>960799</v>
      </c>
      <c r="E960" s="12">
        <f t="shared" si="183"/>
        <v>0.11335283170602263</v>
      </c>
      <c r="F960" s="1">
        <v>957488</v>
      </c>
      <c r="G960" s="11">
        <f t="shared" si="184"/>
        <v>0.11587924811521845</v>
      </c>
      <c r="H960">
        <v>4870426</v>
      </c>
      <c r="I960" s="12">
        <f t="shared" si="190"/>
        <v>0.19659224880944706</v>
      </c>
      <c r="J960" s="12">
        <f t="shared" si="180"/>
        <v>0.19727206613959436</v>
      </c>
      <c r="K960" s="1">
        <v>4230335</v>
      </c>
      <c r="L960">
        <v>205057</v>
      </c>
      <c r="M960" s="12">
        <f t="shared" si="181"/>
        <v>4.847299327358235E-2</v>
      </c>
      <c r="N960">
        <v>36821</v>
      </c>
      <c r="O960">
        <v>168236</v>
      </c>
      <c r="P960" s="12">
        <f t="shared" si="185"/>
        <v>3.9768954468144956E-2</v>
      </c>
      <c r="Q960" s="12">
        <f t="shared" si="186"/>
        <v>0.8204352936012913</v>
      </c>
      <c r="R960">
        <v>50065</v>
      </c>
      <c r="S960">
        <v>8688</v>
      </c>
      <c r="T960">
        <v>1252</v>
      </c>
      <c r="U960" s="30">
        <v>1251.7</v>
      </c>
      <c r="V960">
        <f t="shared" si="178"/>
        <v>1251700</v>
      </c>
      <c r="W960">
        <v>29684</v>
      </c>
      <c r="X960" s="16">
        <v>4842</v>
      </c>
      <c r="Z960" s="16">
        <v>4842</v>
      </c>
      <c r="AA960" s="16">
        <v>4842</v>
      </c>
    </row>
    <row r="961" spans="1:27">
      <c r="B961" t="s">
        <v>210</v>
      </c>
      <c r="C961">
        <v>2000</v>
      </c>
      <c r="D961" s="1">
        <v>1073935</v>
      </c>
      <c r="E961" s="12">
        <f t="shared" si="183"/>
        <v>0.117751995995</v>
      </c>
      <c r="F961" s="1">
        <v>1070050</v>
      </c>
      <c r="G961" s="11">
        <f t="shared" si="184"/>
        <v>0.11755969787610915</v>
      </c>
      <c r="H961">
        <v>5576284</v>
      </c>
      <c r="I961" s="12">
        <f t="shared" si="190"/>
        <v>0.19189302409992032</v>
      </c>
      <c r="J961" s="12">
        <f t="shared" si="180"/>
        <v>0.192589724626651</v>
      </c>
      <c r="K961" s="1">
        <v>4492552</v>
      </c>
      <c r="L961">
        <v>188605</v>
      </c>
      <c r="M961" s="12">
        <f t="shared" si="181"/>
        <v>4.1981706611297985E-2</v>
      </c>
      <c r="N961">
        <v>38770</v>
      </c>
      <c r="O961">
        <v>149835</v>
      </c>
      <c r="P961" s="12">
        <f t="shared" si="185"/>
        <v>3.3351867713495582E-2</v>
      </c>
      <c r="Q961" s="12">
        <f t="shared" si="186"/>
        <v>0.79443811139683462</v>
      </c>
      <c r="R961">
        <v>52688</v>
      </c>
      <c r="S961">
        <v>9342</v>
      </c>
      <c r="T961">
        <v>1294</v>
      </c>
      <c r="U961" s="30">
        <v>1299.43</v>
      </c>
      <c r="V961">
        <f t="shared" si="178"/>
        <v>1299430</v>
      </c>
      <c r="W961">
        <v>32076</v>
      </c>
      <c r="X961" s="16">
        <v>5535</v>
      </c>
      <c r="Z961" s="16">
        <v>5535</v>
      </c>
      <c r="AA961" s="16">
        <v>5535</v>
      </c>
    </row>
    <row r="962" spans="1:27">
      <c r="B962" t="s">
        <v>101</v>
      </c>
      <c r="C962">
        <v>2001</v>
      </c>
      <c r="D962" s="1">
        <v>1232331</v>
      </c>
      <c r="E962" s="12">
        <f t="shared" si="183"/>
        <v>0.1474912355030798</v>
      </c>
      <c r="F962" s="1">
        <v>1226469</v>
      </c>
      <c r="G962" s="11">
        <f t="shared" si="184"/>
        <v>0.14617915050698566</v>
      </c>
      <c r="H962">
        <v>5286097</v>
      </c>
      <c r="I962" s="12">
        <f t="shared" si="190"/>
        <v>0.23201787632727891</v>
      </c>
      <c r="J962" s="12">
        <f t="shared" si="180"/>
        <v>0.23312682306056812</v>
      </c>
      <c r="K962" s="1">
        <v>4951659</v>
      </c>
      <c r="L962">
        <v>201711</v>
      </c>
      <c r="M962" s="12">
        <f t="shared" si="181"/>
        <v>4.0736044222754432E-2</v>
      </c>
      <c r="N962">
        <v>42569</v>
      </c>
      <c r="O962">
        <v>159142</v>
      </c>
      <c r="P962" s="12">
        <f t="shared" si="185"/>
        <v>3.2139127512617487E-2</v>
      </c>
      <c r="Q962" s="12">
        <f t="shared" si="186"/>
        <v>0.78896044340665605</v>
      </c>
      <c r="R962">
        <v>53533</v>
      </c>
      <c r="S962">
        <v>10302</v>
      </c>
      <c r="T962">
        <v>1321</v>
      </c>
      <c r="U962" s="30">
        <v>1319.962</v>
      </c>
      <c r="V962">
        <f t="shared" si="178"/>
        <v>1319962</v>
      </c>
      <c r="W962">
        <v>33885</v>
      </c>
      <c r="X962" s="16">
        <v>5984</v>
      </c>
      <c r="Z962" s="16">
        <v>5984</v>
      </c>
      <c r="AA962" s="16">
        <v>5984</v>
      </c>
    </row>
    <row r="963" spans="1:27">
      <c r="B963" t="s">
        <v>317</v>
      </c>
      <c r="C963">
        <v>2002</v>
      </c>
      <c r="D963" s="1">
        <v>1330352</v>
      </c>
      <c r="E963" s="12">
        <f t="shared" si="183"/>
        <v>7.9541129777632794E-2</v>
      </c>
      <c r="F963" s="1">
        <v>1324351</v>
      </c>
      <c r="G963" s="11">
        <f t="shared" si="184"/>
        <v>7.9807969055883193E-2</v>
      </c>
      <c r="H963">
        <v>4487672</v>
      </c>
      <c r="I963" s="12">
        <f t="shared" si="190"/>
        <v>0.29510868887030961</v>
      </c>
      <c r="J963" s="12">
        <f t="shared" si="180"/>
        <v>0.29644590781144431</v>
      </c>
      <c r="K963" s="1">
        <v>5234047</v>
      </c>
      <c r="L963">
        <v>217657</v>
      </c>
      <c r="M963" s="12">
        <f t="shared" si="181"/>
        <v>4.1584838653531388E-2</v>
      </c>
      <c r="N963">
        <v>45973</v>
      </c>
      <c r="O963">
        <v>171684</v>
      </c>
      <c r="P963" s="12">
        <f t="shared" si="185"/>
        <v>3.2801386766301489E-2</v>
      </c>
      <c r="Q963" s="12">
        <f t="shared" si="186"/>
        <v>0.78878235021157139</v>
      </c>
      <c r="R963">
        <v>58713</v>
      </c>
      <c r="S963">
        <v>10300</v>
      </c>
      <c r="T963">
        <v>1342</v>
      </c>
      <c r="U963" s="30">
        <v>1340.3720000000001</v>
      </c>
      <c r="V963">
        <f t="shared" si="178"/>
        <v>1340372</v>
      </c>
      <c r="W963">
        <v>34916</v>
      </c>
      <c r="X963" s="16">
        <v>5746</v>
      </c>
      <c r="Z963" s="16">
        <v>5746</v>
      </c>
      <c r="AA963" s="16">
        <v>5746</v>
      </c>
    </row>
    <row r="964" spans="1:27">
      <c r="B964" t="s">
        <v>262</v>
      </c>
      <c r="C964">
        <v>2003</v>
      </c>
      <c r="D964" s="1">
        <v>1455705</v>
      </c>
      <c r="E964" s="12">
        <f t="shared" si="183"/>
        <v>9.4225438079545865E-2</v>
      </c>
      <c r="F964" s="1">
        <v>1449188</v>
      </c>
      <c r="G964" s="11">
        <f t="shared" si="184"/>
        <v>9.4262774747782122E-2</v>
      </c>
      <c r="H964">
        <v>5492993</v>
      </c>
      <c r="I964" s="12">
        <f t="shared" si="190"/>
        <v>0.26382484011903895</v>
      </c>
      <c r="J964" s="12">
        <f t="shared" si="180"/>
        <v>0.26501126070978065</v>
      </c>
      <c r="K964" s="1">
        <v>5415138</v>
      </c>
      <c r="L964">
        <v>205766</v>
      </c>
      <c r="M964" s="12">
        <f t="shared" si="181"/>
        <v>3.7998292933624223E-2</v>
      </c>
      <c r="N964">
        <v>40953</v>
      </c>
      <c r="O964">
        <v>164813</v>
      </c>
      <c r="P964" s="12">
        <f t="shared" si="185"/>
        <v>3.0435604780524522E-2</v>
      </c>
      <c r="Q964" s="12">
        <f t="shared" si="186"/>
        <v>0.80097294985566125</v>
      </c>
      <c r="R964">
        <v>56106</v>
      </c>
      <c r="S964">
        <v>10301</v>
      </c>
      <c r="T964">
        <v>1364</v>
      </c>
      <c r="U964" s="30">
        <v>1363.38</v>
      </c>
      <c r="V964">
        <f t="shared" si="178"/>
        <v>1363380</v>
      </c>
      <c r="W964">
        <v>36082</v>
      </c>
      <c r="X964" s="16">
        <v>5737</v>
      </c>
      <c r="Z964" s="16">
        <v>5737</v>
      </c>
      <c r="AA964" s="16">
        <v>5737</v>
      </c>
    </row>
    <row r="965" spans="1:27">
      <c r="B965" t="s">
        <v>262</v>
      </c>
      <c r="C965">
        <v>2004</v>
      </c>
      <c r="D965" s="1">
        <v>1741394</v>
      </c>
      <c r="E965" s="12">
        <f t="shared" si="183"/>
        <v>0.19625473567790178</v>
      </c>
      <c r="F965" s="1">
        <v>1735963</v>
      </c>
      <c r="G965" s="11">
        <f t="shared" si="184"/>
        <v>0.19788667860898654</v>
      </c>
      <c r="H965">
        <v>7112364</v>
      </c>
      <c r="I965" s="12">
        <f t="shared" si="190"/>
        <v>0.24407679359492848</v>
      </c>
      <c r="J965" s="12">
        <f t="shared" si="180"/>
        <v>0.24484039343318198</v>
      </c>
      <c r="K965" s="1">
        <v>5762624</v>
      </c>
      <c r="L965">
        <v>214187</v>
      </c>
      <c r="M965" s="12">
        <f t="shared" si="181"/>
        <v>3.7168310825068579E-2</v>
      </c>
      <c r="N965">
        <v>43206</v>
      </c>
      <c r="O965">
        <v>170981</v>
      </c>
      <c r="P965" s="12">
        <f t="shared" si="185"/>
        <v>2.9670684743616796E-2</v>
      </c>
      <c r="Q965" s="12">
        <f t="shared" si="186"/>
        <v>0.79827907389337349</v>
      </c>
      <c r="R965">
        <v>55818</v>
      </c>
      <c r="S965">
        <v>9988</v>
      </c>
      <c r="T965">
        <v>1392</v>
      </c>
      <c r="U965" s="30">
        <v>1391.8019999999999</v>
      </c>
      <c r="V965">
        <f t="shared" si="178"/>
        <v>1391802</v>
      </c>
      <c r="W965">
        <v>39559</v>
      </c>
      <c r="X965" s="16">
        <v>6375</v>
      </c>
      <c r="Z965" s="16">
        <v>6375</v>
      </c>
      <c r="AA965" s="16">
        <v>6375</v>
      </c>
    </row>
    <row r="966" spans="1:27">
      <c r="B966" t="s">
        <v>262</v>
      </c>
      <c r="C966">
        <v>2005</v>
      </c>
      <c r="D966" s="1">
        <v>1749617</v>
      </c>
      <c r="E966" s="12">
        <f t="shared" si="183"/>
        <v>4.722078978106046E-3</v>
      </c>
      <c r="F966" s="1">
        <v>1739865</v>
      </c>
      <c r="G966" s="11">
        <f t="shared" si="184"/>
        <v>2.2477437595156118E-3</v>
      </c>
      <c r="H966">
        <v>7204275</v>
      </c>
      <c r="I966" s="12">
        <f t="shared" si="190"/>
        <v>0.24150452335592409</v>
      </c>
      <c r="J966" s="12">
        <f t="shared" si="180"/>
        <v>0.24285816407619087</v>
      </c>
      <c r="K966" s="1">
        <v>6143914</v>
      </c>
      <c r="L966">
        <v>229933</v>
      </c>
      <c r="M966" s="12">
        <f t="shared" si="181"/>
        <v>3.7424514731163226E-2</v>
      </c>
      <c r="N966">
        <v>43352</v>
      </c>
      <c r="O966">
        <v>186581</v>
      </c>
      <c r="P966" s="12">
        <f t="shared" si="185"/>
        <v>3.0368426380968223E-2</v>
      </c>
      <c r="Q966" s="12">
        <f t="shared" si="186"/>
        <v>0.81145812040898868</v>
      </c>
      <c r="R966">
        <v>59648</v>
      </c>
      <c r="S966">
        <v>10532</v>
      </c>
      <c r="T966">
        <v>1426</v>
      </c>
      <c r="U966" s="30">
        <v>1428.241</v>
      </c>
      <c r="V966">
        <f t="shared" si="178"/>
        <v>1428241</v>
      </c>
      <c r="W966">
        <v>40355</v>
      </c>
      <c r="X966" s="16">
        <v>6818</v>
      </c>
      <c r="Z966" s="16">
        <v>6818</v>
      </c>
      <c r="AA966" s="16">
        <v>6818</v>
      </c>
    </row>
    <row r="967" spans="1:27">
      <c r="B967" t="s">
        <v>262</v>
      </c>
      <c r="C967">
        <v>2006</v>
      </c>
      <c r="D967" s="1">
        <v>1835692</v>
      </c>
      <c r="E967" s="12">
        <f t="shared" si="183"/>
        <v>4.9196481287047393E-2</v>
      </c>
      <c r="F967" s="1">
        <v>1823377</v>
      </c>
      <c r="G967" s="11">
        <f t="shared" si="184"/>
        <v>4.7999126368999896E-2</v>
      </c>
      <c r="H967">
        <v>7785621</v>
      </c>
      <c r="I967" s="12">
        <f t="shared" si="190"/>
        <v>0.23419801708816804</v>
      </c>
      <c r="J967" s="12">
        <f t="shared" si="180"/>
        <v>0.23577977915955581</v>
      </c>
      <c r="K967" s="1">
        <v>6352876</v>
      </c>
      <c r="L967">
        <v>245263</v>
      </c>
      <c r="M967" s="12">
        <f t="shared" si="181"/>
        <v>3.8606609038174207E-2</v>
      </c>
      <c r="N967">
        <v>45445</v>
      </c>
      <c r="O967">
        <v>199818</v>
      </c>
      <c r="P967" s="12">
        <f t="shared" si="185"/>
        <v>3.1453156019415458E-2</v>
      </c>
      <c r="Q967" s="12">
        <f t="shared" si="186"/>
        <v>0.81470910818182929</v>
      </c>
      <c r="R967">
        <v>65027</v>
      </c>
      <c r="S967">
        <v>11339</v>
      </c>
      <c r="T967">
        <v>1464</v>
      </c>
      <c r="U967" s="30">
        <v>1468.6690000000001</v>
      </c>
      <c r="V967">
        <f t="shared" ref="V967:V977" si="192">(U967*1000)</f>
        <v>1468669</v>
      </c>
      <c r="W967">
        <v>46273</v>
      </c>
      <c r="X967" s="16">
        <v>7124</v>
      </c>
      <c r="Z967" s="16">
        <v>7124</v>
      </c>
      <c r="AA967" s="16">
        <v>7124</v>
      </c>
    </row>
    <row r="968" spans="1:27">
      <c r="B968" t="s">
        <v>20</v>
      </c>
      <c r="C968">
        <v>2007</v>
      </c>
      <c r="D968" s="1">
        <v>1842758</v>
      </c>
      <c r="E968" s="12">
        <f t="shared" si="183"/>
        <v>3.8492296093244399E-3</v>
      </c>
      <c r="F968" s="1">
        <v>1828156</v>
      </c>
      <c r="G968" s="11">
        <f t="shared" si="184"/>
        <v>2.6209609970949507E-3</v>
      </c>
      <c r="H968">
        <v>9099545</v>
      </c>
      <c r="I968" s="12">
        <f t="shared" si="190"/>
        <v>0.20090630905171633</v>
      </c>
      <c r="J968" s="12">
        <f t="shared" si="180"/>
        <v>0.20251100467111269</v>
      </c>
      <c r="K968" s="1">
        <v>6910162</v>
      </c>
      <c r="L968">
        <v>257571</v>
      </c>
      <c r="M968" s="12">
        <f t="shared" si="181"/>
        <v>3.7274234670619875E-2</v>
      </c>
      <c r="N968">
        <v>47038</v>
      </c>
      <c r="O968">
        <v>210533</v>
      </c>
      <c r="P968" s="12">
        <f t="shared" si="185"/>
        <v>3.0467158367633061E-2</v>
      </c>
      <c r="Q968" s="12">
        <f t="shared" si="186"/>
        <v>0.81737850922658217</v>
      </c>
      <c r="R968">
        <v>68190</v>
      </c>
      <c r="S968">
        <v>12763</v>
      </c>
      <c r="T968">
        <v>1499</v>
      </c>
      <c r="U968" s="30">
        <v>1505.105</v>
      </c>
      <c r="V968">
        <f t="shared" si="192"/>
        <v>1505105</v>
      </c>
      <c r="W968">
        <v>49231</v>
      </c>
      <c r="X968" s="16">
        <v>7319</v>
      </c>
      <c r="Z968" s="16">
        <v>7319</v>
      </c>
      <c r="AA968" s="16">
        <v>7319</v>
      </c>
    </row>
    <row r="969" spans="1:27">
      <c r="B969" t="s">
        <v>20</v>
      </c>
      <c r="C969">
        <v>2008</v>
      </c>
      <c r="D969" s="1">
        <v>2005348</v>
      </c>
      <c r="E969" s="12">
        <f t="shared" si="183"/>
        <v>8.823187852121657E-2</v>
      </c>
      <c r="F969" s="1">
        <v>1985776</v>
      </c>
      <c r="G969" s="11">
        <f t="shared" si="184"/>
        <v>8.6218025157590486E-2</v>
      </c>
      <c r="H969">
        <v>7107284</v>
      </c>
      <c r="I969" s="12">
        <f t="shared" si="190"/>
        <v>0.27940011965189515</v>
      </c>
      <c r="J969" s="12">
        <f t="shared" si="180"/>
        <v>0.28215391420970376</v>
      </c>
      <c r="K969" s="1">
        <v>7675083</v>
      </c>
      <c r="L969">
        <v>295818</v>
      </c>
      <c r="M969" s="12">
        <f t="shared" si="181"/>
        <v>3.8542645076281259E-2</v>
      </c>
      <c r="N969">
        <v>51314</v>
      </c>
      <c r="O969">
        <v>244504</v>
      </c>
      <c r="P969" s="12">
        <f t="shared" si="185"/>
        <v>3.185685418646287E-2</v>
      </c>
      <c r="Q969" s="12">
        <f t="shared" si="186"/>
        <v>0.82653523450229538</v>
      </c>
      <c r="R969">
        <v>75158</v>
      </c>
      <c r="S969">
        <v>13368</v>
      </c>
      <c r="T969">
        <v>1528</v>
      </c>
      <c r="U969" s="30">
        <v>1534.32</v>
      </c>
      <c r="V969">
        <f t="shared" si="192"/>
        <v>1534320</v>
      </c>
      <c r="W969">
        <v>50399</v>
      </c>
      <c r="X969" s="16">
        <v>7290</v>
      </c>
      <c r="Z969" s="16">
        <v>7290</v>
      </c>
      <c r="AA969" s="16">
        <v>7290</v>
      </c>
    </row>
    <row r="970" spans="1:27">
      <c r="A970">
        <v>12</v>
      </c>
      <c r="B970" t="s">
        <v>163</v>
      </c>
      <c r="C970">
        <v>2009</v>
      </c>
      <c r="D970" s="10">
        <v>2195184</v>
      </c>
      <c r="E970" s="12">
        <f t="shared" si="183"/>
        <v>9.4664866147920454E-2</v>
      </c>
      <c r="F970" s="4"/>
      <c r="G970" s="4"/>
      <c r="H970" s="10">
        <v>5579623</v>
      </c>
      <c r="I970" s="3"/>
      <c r="J970" s="12">
        <f t="shared" si="180"/>
        <v>0.39342873165445047</v>
      </c>
      <c r="K970" s="10">
        <v>8260478</v>
      </c>
      <c r="L970" s="3"/>
      <c r="M970" s="3"/>
      <c r="N970" s="10">
        <v>54254</v>
      </c>
      <c r="O970" s="10">
        <v>257810</v>
      </c>
      <c r="P970" s="12">
        <f t="shared" si="185"/>
        <v>3.1210058304132038E-2</v>
      </c>
      <c r="Q970" s="3"/>
      <c r="R970" s="3"/>
      <c r="U970" s="30">
        <v>1554.4390000000001</v>
      </c>
      <c r="V970">
        <f t="shared" si="192"/>
        <v>1554439</v>
      </c>
      <c r="X970" s="16">
        <v>7400</v>
      </c>
      <c r="Z970" s="16">
        <v>7400</v>
      </c>
      <c r="AA970" s="16">
        <v>7400</v>
      </c>
    </row>
    <row r="971" spans="1:27">
      <c r="B971" t="s">
        <v>163</v>
      </c>
      <c r="C971">
        <v>2010</v>
      </c>
      <c r="D971" s="10">
        <v>2672926</v>
      </c>
      <c r="E971" s="12">
        <f t="shared" si="183"/>
        <v>0.21763187049468291</v>
      </c>
      <c r="F971" s="4"/>
      <c r="G971" s="4"/>
      <c r="H971" s="10">
        <v>8859444</v>
      </c>
      <c r="I971" s="3"/>
      <c r="J971" s="12">
        <f t="shared" si="180"/>
        <v>0.30170358320454421</v>
      </c>
      <c r="K971" s="10">
        <v>8514075</v>
      </c>
      <c r="L971" s="3"/>
      <c r="M971" s="3"/>
      <c r="N971" s="10">
        <v>52218</v>
      </c>
      <c r="O971" s="10">
        <v>223624</v>
      </c>
      <c r="P971" s="12">
        <f t="shared" si="185"/>
        <v>2.6265213778361125E-2</v>
      </c>
      <c r="Q971" s="3"/>
      <c r="R971" s="3"/>
      <c r="U971" s="30">
        <v>1570.912</v>
      </c>
      <c r="V971">
        <f t="shared" si="192"/>
        <v>1570912</v>
      </c>
      <c r="X971" s="16">
        <v>7431</v>
      </c>
      <c r="Z971" s="16">
        <v>7431</v>
      </c>
      <c r="AA971" s="16">
        <v>7431</v>
      </c>
    </row>
    <row r="972" spans="1:27">
      <c r="B972" t="s">
        <v>163</v>
      </c>
      <c r="C972">
        <v>2011</v>
      </c>
      <c r="D972" s="10">
        <v>2804663</v>
      </c>
      <c r="E972" s="12">
        <f t="shared" si="183"/>
        <v>4.928568916610486E-2</v>
      </c>
      <c r="F972" s="4"/>
      <c r="G972" s="4"/>
      <c r="H972" s="10">
        <v>10476454</v>
      </c>
      <c r="I972" s="3"/>
      <c r="J972" s="12">
        <f t="shared" ref="J972:J977" si="193">D972/H972</f>
        <v>0.26771109766720685</v>
      </c>
      <c r="K972" s="10">
        <v>8733485</v>
      </c>
      <c r="L972" s="3"/>
      <c r="M972" s="3"/>
      <c r="N972" s="10">
        <v>52386</v>
      </c>
      <c r="O972" s="10">
        <v>219042</v>
      </c>
      <c r="P972" s="12">
        <f t="shared" si="185"/>
        <v>2.5080709476228563E-2</v>
      </c>
      <c r="Q972" s="3"/>
      <c r="R972" s="3"/>
      <c r="U972" s="30">
        <v>1583.18</v>
      </c>
      <c r="V972">
        <f t="shared" si="192"/>
        <v>1583180</v>
      </c>
      <c r="X972" s="16">
        <v>7739</v>
      </c>
      <c r="Z972" s="16">
        <v>7739</v>
      </c>
      <c r="AA972" s="16">
        <v>7739</v>
      </c>
    </row>
    <row r="973" spans="1:27">
      <c r="B973" t="s">
        <v>163</v>
      </c>
      <c r="C973">
        <v>2012</v>
      </c>
      <c r="D973" s="21"/>
      <c r="E973" s="12"/>
      <c r="F973" s="4"/>
      <c r="G973" s="4"/>
      <c r="H973" s="21"/>
      <c r="I973" s="4"/>
      <c r="J973" s="12"/>
      <c r="K973" s="21"/>
      <c r="L973" s="4"/>
      <c r="M973" s="4"/>
      <c r="N973" s="21"/>
      <c r="O973" s="21"/>
      <c r="P973" s="12"/>
      <c r="Q973" s="4"/>
      <c r="R973" s="4"/>
      <c r="U973" s="30">
        <v>1594.673</v>
      </c>
      <c r="V973">
        <f t="shared" si="192"/>
        <v>1594673</v>
      </c>
      <c r="X973" s="16">
        <v>7985</v>
      </c>
      <c r="Z973" s="16">
        <v>7985</v>
      </c>
      <c r="AA973" s="16">
        <v>7985</v>
      </c>
    </row>
    <row r="974" spans="1:27">
      <c r="B974" t="s">
        <v>163</v>
      </c>
      <c r="C974">
        <v>2013</v>
      </c>
      <c r="D974" s="21">
        <v>2541438</v>
      </c>
      <c r="E974" s="12"/>
      <c r="F974" s="21">
        <v>2522766</v>
      </c>
      <c r="G974" s="4"/>
      <c r="H974" s="21">
        <v>9391142</v>
      </c>
      <c r="I974" s="4"/>
      <c r="J974" s="12">
        <f t="shared" si="193"/>
        <v>0.27062076156446147</v>
      </c>
      <c r="K974" s="21">
        <v>8530858</v>
      </c>
      <c r="L974" s="4"/>
      <c r="M974" s="4"/>
      <c r="N974" s="21">
        <v>54577</v>
      </c>
      <c r="O974" s="21">
        <v>251160</v>
      </c>
      <c r="P974" s="12">
        <f t="shared" si="185"/>
        <v>2.9441352792415488E-2</v>
      </c>
      <c r="Q974" s="4"/>
      <c r="R974" s="4"/>
      <c r="U974" s="30">
        <v>1610.1869999999999</v>
      </c>
      <c r="V974">
        <f t="shared" si="192"/>
        <v>1610187</v>
      </c>
      <c r="X974" s="16">
        <v>8242</v>
      </c>
      <c r="Z974" s="16">
        <v>8242</v>
      </c>
      <c r="AA974" s="16">
        <v>8242</v>
      </c>
    </row>
    <row r="975" spans="1:27">
      <c r="B975" t="s">
        <v>163</v>
      </c>
      <c r="C975">
        <v>2014</v>
      </c>
      <c r="D975" s="21">
        <v>2531469</v>
      </c>
      <c r="E975" s="12">
        <f t="shared" ref="E975:E977" si="194">(D975-D974)/(D974)</f>
        <v>-3.9225824120045424E-3</v>
      </c>
      <c r="F975" s="21">
        <v>2516494</v>
      </c>
      <c r="G975" s="4"/>
      <c r="H975" s="21">
        <v>10511073</v>
      </c>
      <c r="I975" s="4"/>
      <c r="J975" s="12">
        <f t="shared" si="193"/>
        <v>0.24083830451943394</v>
      </c>
      <c r="K975" s="21">
        <v>8449255</v>
      </c>
      <c r="L975" s="4"/>
      <c r="M975" s="4"/>
      <c r="N975" s="21">
        <v>50518</v>
      </c>
      <c r="O975" s="21">
        <v>255955</v>
      </c>
      <c r="P975" s="12">
        <f t="shared" si="185"/>
        <v>3.0293203365267116E-2</v>
      </c>
      <c r="Q975" s="4"/>
      <c r="R975" s="4"/>
      <c r="U975" s="30">
        <v>1630.3910000000001</v>
      </c>
      <c r="V975">
        <f t="shared" si="192"/>
        <v>1630391</v>
      </c>
      <c r="X975" s="16">
        <v>8117</v>
      </c>
      <c r="Z975" s="16">
        <v>8117</v>
      </c>
      <c r="AA975" s="16">
        <v>8117</v>
      </c>
    </row>
    <row r="976" spans="1:27">
      <c r="B976" t="s">
        <v>163</v>
      </c>
      <c r="C976">
        <v>2015</v>
      </c>
      <c r="D976" s="10">
        <v>2590690</v>
      </c>
      <c r="E976" s="12">
        <f t="shared" si="194"/>
        <v>2.3393926609411374E-2</v>
      </c>
      <c r="F976" s="3"/>
      <c r="G976" s="3"/>
      <c r="H976" s="10">
        <v>9346857</v>
      </c>
      <c r="I976" s="3"/>
      <c r="J976" s="12">
        <f t="shared" si="193"/>
        <v>0.27717231578486756</v>
      </c>
      <c r="K976" s="10">
        <v>8873870</v>
      </c>
      <c r="L976" s="3"/>
      <c r="M976" s="3"/>
      <c r="N976" s="10">
        <v>58108</v>
      </c>
      <c r="O976" s="10">
        <v>273000</v>
      </c>
      <c r="P976" s="12">
        <f t="shared" si="185"/>
        <v>3.0764480435255419E-2</v>
      </c>
      <c r="Q976" s="3"/>
      <c r="R976" s="3"/>
      <c r="U976" s="30">
        <v>1649.3240000000001</v>
      </c>
      <c r="V976">
        <f t="shared" si="192"/>
        <v>1649324</v>
      </c>
      <c r="X976" s="16">
        <v>8052</v>
      </c>
      <c r="Z976" s="16">
        <v>8052</v>
      </c>
      <c r="AA976" s="16">
        <v>8052</v>
      </c>
    </row>
    <row r="977" spans="2:27">
      <c r="B977" t="s">
        <v>262</v>
      </c>
      <c r="C977">
        <v>2016</v>
      </c>
      <c r="D977" s="1">
        <v>2721813</v>
      </c>
      <c r="E977" s="12">
        <f t="shared" si="194"/>
        <v>5.0613157112583906E-2</v>
      </c>
      <c r="F977" s="3"/>
      <c r="G977" s="3"/>
      <c r="H977" s="1">
        <v>9405581</v>
      </c>
      <c r="I977" s="3"/>
      <c r="J977" s="12">
        <f t="shared" si="193"/>
        <v>0.28938276115000233</v>
      </c>
      <c r="K977" s="1">
        <v>9377948</v>
      </c>
      <c r="L977" s="3"/>
      <c r="M977" s="3"/>
      <c r="N977" s="1">
        <v>64660</v>
      </c>
      <c r="O977" s="1">
        <v>266752</v>
      </c>
      <c r="P977" s="12">
        <f t="shared" ref="P977" si="195">(O977/K977)</f>
        <v>2.8444602166700007E-2</v>
      </c>
      <c r="Q977" s="3"/>
      <c r="R977" s="3"/>
      <c r="U977" s="30">
        <v>1680.0260000000001</v>
      </c>
      <c r="V977">
        <f t="shared" si="192"/>
        <v>1680026</v>
      </c>
      <c r="X977" s="16">
        <v>8252</v>
      </c>
      <c r="Z977" s="16">
        <v>8252</v>
      </c>
      <c r="AA977" s="16">
        <v>8252</v>
      </c>
    </row>
    <row r="978" spans="2:27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U978" s="30"/>
    </row>
    <row r="979" spans="2:27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spans="2:27">
      <c r="B980" t="s">
        <v>263</v>
      </c>
      <c r="C980">
        <v>1880</v>
      </c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X980" s="16">
        <v>1838</v>
      </c>
      <c r="Z980" s="16">
        <v>1838</v>
      </c>
      <c r="AA980" s="16">
        <v>1838</v>
      </c>
    </row>
    <row r="981" spans="2:27">
      <c r="B981" t="s">
        <v>263</v>
      </c>
      <c r="C981">
        <v>1890</v>
      </c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X981" s="16">
        <v>2057</v>
      </c>
      <c r="Z981" s="16">
        <v>2057</v>
      </c>
      <c r="AA981" s="16">
        <v>2057</v>
      </c>
    </row>
    <row r="982" spans="2:27">
      <c r="B982" t="s">
        <v>263</v>
      </c>
      <c r="C982">
        <v>1904</v>
      </c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U982" s="30">
        <v>5161</v>
      </c>
      <c r="V982">
        <f>(U982*1000)</f>
        <v>5161000</v>
      </c>
      <c r="X982" s="16">
        <v>2419</v>
      </c>
      <c r="Z982" s="16">
        <v>2419</v>
      </c>
      <c r="AA982" s="16">
        <v>2419</v>
      </c>
    </row>
    <row r="983" spans="2:27">
      <c r="B983" t="s">
        <v>263</v>
      </c>
      <c r="C983">
        <v>1910</v>
      </c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U983" s="30">
        <v>5668</v>
      </c>
      <c r="V983">
        <f t="shared" ref="V983:V1051" si="196">(U983*1000)</f>
        <v>5668000</v>
      </c>
      <c r="X983" s="16">
        <v>2509</v>
      </c>
      <c r="Z983" s="16">
        <v>2509</v>
      </c>
      <c r="AA983" s="16">
        <v>2509</v>
      </c>
    </row>
    <row r="984" spans="2:27">
      <c r="B984" t="s">
        <v>263</v>
      </c>
      <c r="C984">
        <v>1923</v>
      </c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U984" s="30">
        <v>7068</v>
      </c>
      <c r="V984">
        <f t="shared" si="196"/>
        <v>7068000</v>
      </c>
      <c r="X984" s="16">
        <v>4416</v>
      </c>
      <c r="Z984" s="16">
        <v>4416</v>
      </c>
      <c r="AA984" s="16">
        <v>4416</v>
      </c>
    </row>
    <row r="985" spans="2:27">
      <c r="B985" t="s">
        <v>263</v>
      </c>
      <c r="C985">
        <v>1930</v>
      </c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U985" s="30">
        <v>7644</v>
      </c>
      <c r="V985">
        <f t="shared" si="196"/>
        <v>7644000</v>
      </c>
      <c r="X985" s="16">
        <v>7949</v>
      </c>
      <c r="Z985" s="16">
        <v>7949</v>
      </c>
      <c r="AA985" s="16">
        <v>7949</v>
      </c>
    </row>
    <row r="986" spans="2:27">
      <c r="B986" t="s">
        <v>263</v>
      </c>
      <c r="C986">
        <v>1940</v>
      </c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U986" s="30">
        <v>7905</v>
      </c>
      <c r="V986">
        <f t="shared" si="196"/>
        <v>7905000</v>
      </c>
      <c r="X986" s="16">
        <v>11374</v>
      </c>
      <c r="Z986" s="16">
        <v>11374</v>
      </c>
      <c r="AA986" s="16">
        <v>11374</v>
      </c>
    </row>
    <row r="987" spans="2:27">
      <c r="B987" t="s">
        <v>263</v>
      </c>
      <c r="C987">
        <v>1941</v>
      </c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U987" s="30">
        <v>7995</v>
      </c>
      <c r="V987">
        <f t="shared" si="196"/>
        <v>7995000</v>
      </c>
      <c r="Z987" s="16"/>
      <c r="AA987" s="16">
        <f>AA986-(AA986-AA988)/2</f>
        <v>11166</v>
      </c>
    </row>
    <row r="988" spans="2:27">
      <c r="B988" t="s">
        <v>263</v>
      </c>
      <c r="C988">
        <v>1942</v>
      </c>
      <c r="D988" s="1">
        <v>43658</v>
      </c>
      <c r="E988" s="1"/>
      <c r="F988" s="1">
        <v>43658</v>
      </c>
      <c r="G988" s="1"/>
      <c r="H988">
        <v>378470</v>
      </c>
      <c r="I988" s="12">
        <f t="shared" ref="I988:I1023" si="197">(F988/H988)</f>
        <v>0.11535392501387164</v>
      </c>
      <c r="J988" s="12">
        <f>D988/H988</f>
        <v>0.11535392501387164</v>
      </c>
      <c r="K988" s="1">
        <v>260242</v>
      </c>
      <c r="L988">
        <v>10235</v>
      </c>
      <c r="M988" s="12">
        <f>(L988/K988)</f>
        <v>3.9328778598381506E-2</v>
      </c>
      <c r="N988" s="3"/>
      <c r="O988" s="3"/>
      <c r="P988" s="3"/>
      <c r="Q988" s="3"/>
      <c r="R988" s="3"/>
      <c r="T988">
        <v>8057</v>
      </c>
      <c r="U988" s="30">
        <v>8057</v>
      </c>
      <c r="V988">
        <f t="shared" si="196"/>
        <v>8057000</v>
      </c>
      <c r="W988">
        <v>8329</v>
      </c>
      <c r="AA988" s="1">
        <f>AA986-416</f>
        <v>10958</v>
      </c>
    </row>
    <row r="989" spans="2:27">
      <c r="B989" t="s">
        <v>263</v>
      </c>
      <c r="C989">
        <v>1943</v>
      </c>
      <c r="D989" s="1"/>
      <c r="E989" s="1"/>
      <c r="F989" s="1"/>
      <c r="G989" s="1"/>
      <c r="I989" s="12"/>
      <c r="J989" s="12"/>
      <c r="K989" s="1"/>
      <c r="M989" s="12"/>
      <c r="N989" s="3"/>
      <c r="O989" s="3"/>
      <c r="P989" s="3"/>
      <c r="Q989" s="3"/>
      <c r="R989" s="3"/>
      <c r="U989" s="30">
        <v>7761</v>
      </c>
      <c r="V989">
        <f t="shared" si="196"/>
        <v>7761000</v>
      </c>
      <c r="AA989" s="1">
        <f>AA988-(AA988-AA990)/2</f>
        <v>10750</v>
      </c>
    </row>
    <row r="990" spans="2:27">
      <c r="B990" t="s">
        <v>263</v>
      </c>
      <c r="C990">
        <v>1944</v>
      </c>
      <c r="D990" s="1">
        <v>56502</v>
      </c>
      <c r="E990" s="12">
        <f>(D990-D988)/(D988)</f>
        <v>0.29419579458518486</v>
      </c>
      <c r="F990" s="1">
        <v>56502</v>
      </c>
      <c r="G990" s="11">
        <f>(F990-F988)/(F988)</f>
        <v>0.29419579458518486</v>
      </c>
      <c r="H990">
        <v>362896</v>
      </c>
      <c r="I990" s="12">
        <f t="shared" si="197"/>
        <v>0.15569750011022443</v>
      </c>
      <c r="J990" s="12">
        <f t="shared" ref="J990:J1056" si="198">D990/H990</f>
        <v>0.15569750011022443</v>
      </c>
      <c r="K990" s="1">
        <v>225926</v>
      </c>
      <c r="L990">
        <v>11054</v>
      </c>
      <c r="M990" s="12">
        <f t="shared" ref="M990:M1054" si="199">(L990/K990)</f>
        <v>4.89275249417951E-2</v>
      </c>
      <c r="N990" s="3"/>
      <c r="O990" s="3"/>
      <c r="P990" s="3"/>
      <c r="Q990" s="3"/>
      <c r="R990" s="3"/>
      <c r="T990">
        <v>7719</v>
      </c>
      <c r="U990" s="30">
        <v>7719</v>
      </c>
      <c r="V990">
        <f t="shared" si="196"/>
        <v>7719000</v>
      </c>
      <c r="W990">
        <v>10693</v>
      </c>
      <c r="AA990" s="1">
        <f>AA988-416</f>
        <v>10542</v>
      </c>
    </row>
    <row r="991" spans="2:27">
      <c r="B991" t="s">
        <v>263</v>
      </c>
      <c r="C991">
        <v>1945</v>
      </c>
      <c r="D991" s="1"/>
      <c r="E991" s="12"/>
      <c r="F991" s="1"/>
      <c r="G991" s="11"/>
      <c r="I991" s="12"/>
      <c r="J991" s="12"/>
      <c r="K991" s="1"/>
      <c r="M991" s="12"/>
      <c r="N991" s="3"/>
      <c r="O991" s="3"/>
      <c r="P991" s="3"/>
      <c r="Q991" s="3"/>
      <c r="R991" s="3"/>
      <c r="U991" s="30">
        <v>7601</v>
      </c>
      <c r="V991">
        <f t="shared" si="196"/>
        <v>7601000</v>
      </c>
      <c r="AA991" s="1">
        <f>AA990-(AA990-AA992)/2</f>
        <v>10334</v>
      </c>
    </row>
    <row r="992" spans="2:27">
      <c r="B992" t="s">
        <v>263</v>
      </c>
      <c r="C992">
        <v>1946</v>
      </c>
      <c r="D992" s="1">
        <v>46512</v>
      </c>
      <c r="E992" s="12">
        <f>(D992-D990)/(D990)</f>
        <v>-0.17680790060528831</v>
      </c>
      <c r="F992" s="1">
        <v>46512</v>
      </c>
      <c r="G992" s="11">
        <f>(F992-F990)/(F990)</f>
        <v>-0.17680790060528831</v>
      </c>
      <c r="H992">
        <v>388883</v>
      </c>
      <c r="I992" s="12">
        <f t="shared" si="197"/>
        <v>0.1196040968620382</v>
      </c>
      <c r="J992" s="12">
        <f t="shared" si="198"/>
        <v>0.1196040968620382</v>
      </c>
      <c r="K992" s="1">
        <v>331118</v>
      </c>
      <c r="L992">
        <v>11105</v>
      </c>
      <c r="M992" s="12">
        <f t="shared" si="199"/>
        <v>3.3537892835786641E-2</v>
      </c>
      <c r="N992" s="3"/>
      <c r="O992" s="3"/>
      <c r="P992" s="3"/>
      <c r="Q992" s="3"/>
      <c r="R992" s="3"/>
      <c r="T992">
        <v>8155</v>
      </c>
      <c r="U992" s="30">
        <v>8155</v>
      </c>
      <c r="V992">
        <f t="shared" si="196"/>
        <v>8155000</v>
      </c>
      <c r="W992">
        <v>12472</v>
      </c>
      <c r="AA992" s="1">
        <f>AA990-416</f>
        <v>10126</v>
      </c>
    </row>
    <row r="993" spans="2:27">
      <c r="B993" t="s">
        <v>263</v>
      </c>
      <c r="C993">
        <v>1947</v>
      </c>
      <c r="D993" s="1"/>
      <c r="E993" s="12"/>
      <c r="F993" s="1"/>
      <c r="G993" s="11"/>
      <c r="I993" s="12"/>
      <c r="J993" s="12"/>
      <c r="K993" s="1"/>
      <c r="M993" s="12"/>
      <c r="N993" s="3"/>
      <c r="O993" s="3"/>
      <c r="P993" s="3"/>
      <c r="Q993" s="3"/>
      <c r="R993" s="3"/>
      <c r="U993" s="30">
        <v>8341</v>
      </c>
      <c r="V993">
        <f t="shared" si="196"/>
        <v>8341000</v>
      </c>
      <c r="AA993" s="1">
        <f>AA992-(AA992-AA994)/2</f>
        <v>9918</v>
      </c>
    </row>
    <row r="994" spans="2:27">
      <c r="B994" t="s">
        <v>263</v>
      </c>
      <c r="C994">
        <v>1948</v>
      </c>
      <c r="D994" s="7">
        <v>80188</v>
      </c>
      <c r="E994" s="12">
        <f>(D994-D992)/(D992)</f>
        <v>0.72402820777433785</v>
      </c>
      <c r="F994" s="7">
        <v>79312</v>
      </c>
      <c r="G994" s="11">
        <f>(F994-F992)/(F992)</f>
        <v>0.70519435844513245</v>
      </c>
      <c r="H994">
        <v>530708</v>
      </c>
      <c r="I994" s="12">
        <f t="shared" si="197"/>
        <v>0.14944564619338696</v>
      </c>
      <c r="J994" s="12">
        <f t="shared" si="198"/>
        <v>0.15109627139594656</v>
      </c>
      <c r="K994" s="1">
        <v>689579</v>
      </c>
      <c r="L994">
        <v>19563</v>
      </c>
      <c r="M994" s="12">
        <f t="shared" si="199"/>
        <v>2.8369483409442574E-2</v>
      </c>
      <c r="N994" s="3"/>
      <c r="O994" s="3"/>
      <c r="P994" s="3"/>
      <c r="Q994" s="3"/>
      <c r="R994" s="3"/>
      <c r="T994">
        <v>8552</v>
      </c>
      <c r="U994" s="30">
        <v>8552</v>
      </c>
      <c r="V994">
        <f t="shared" si="196"/>
        <v>8552000</v>
      </c>
      <c r="W994">
        <v>15422</v>
      </c>
      <c r="AA994" s="1">
        <f t="shared" ref="AA994" si="200">AA992-416</f>
        <v>9710</v>
      </c>
    </row>
    <row r="995" spans="2:27">
      <c r="B995" t="s">
        <v>263</v>
      </c>
      <c r="C995">
        <v>1949</v>
      </c>
      <c r="D995" s="7"/>
      <c r="E995" s="12"/>
      <c r="F995" s="7"/>
      <c r="G995" s="11"/>
      <c r="I995" s="12"/>
      <c r="J995" s="12"/>
      <c r="K995" s="1"/>
      <c r="M995" s="12"/>
      <c r="N995" s="3"/>
      <c r="O995" s="3"/>
      <c r="P995" s="3"/>
      <c r="Q995" s="3"/>
      <c r="R995" s="3"/>
      <c r="U995" s="30">
        <v>8670</v>
      </c>
      <c r="V995">
        <f t="shared" si="196"/>
        <v>8670000</v>
      </c>
      <c r="AA995" s="1">
        <f>AA994-(AA994-AA996)/2</f>
        <v>9501</v>
      </c>
    </row>
    <row r="996" spans="2:27">
      <c r="B996" t="s">
        <v>263</v>
      </c>
      <c r="C996">
        <v>1950</v>
      </c>
      <c r="D996" s="1">
        <v>106246</v>
      </c>
      <c r="E996" s="12">
        <f>(D996-D994)/(D994)</f>
        <v>0.32496134084900485</v>
      </c>
      <c r="F996" s="1">
        <v>104086</v>
      </c>
      <c r="G996" s="11">
        <f>(F996-F994)/(F994)</f>
        <v>0.31236130724228361</v>
      </c>
      <c r="H996">
        <v>587051</v>
      </c>
      <c r="I996" s="12">
        <f t="shared" si="197"/>
        <v>0.17730316446100935</v>
      </c>
      <c r="J996" s="12">
        <f t="shared" si="198"/>
        <v>0.1809825722126357</v>
      </c>
      <c r="K996" s="1">
        <v>655429</v>
      </c>
      <c r="L996">
        <v>19245</v>
      </c>
      <c r="M996" s="12">
        <f t="shared" si="199"/>
        <v>2.936244810650734E-2</v>
      </c>
      <c r="N996" s="3"/>
      <c r="O996" s="3"/>
      <c r="P996" s="3"/>
      <c r="Q996" s="3"/>
      <c r="R996" s="3"/>
      <c r="T996">
        <v>8738</v>
      </c>
      <c r="U996" s="30">
        <v>8738</v>
      </c>
      <c r="V996">
        <f t="shared" si="196"/>
        <v>8738000</v>
      </c>
      <c r="W996">
        <v>15963</v>
      </c>
      <c r="X996" s="16">
        <v>9292</v>
      </c>
      <c r="Z996" s="16">
        <v>9292</v>
      </c>
      <c r="AA996" s="16">
        <v>9292</v>
      </c>
    </row>
    <row r="997" spans="2:27">
      <c r="B997" t="s">
        <v>263</v>
      </c>
      <c r="C997">
        <v>1951</v>
      </c>
      <c r="D997" s="1">
        <v>92593</v>
      </c>
      <c r="E997" s="12">
        <f t="shared" ref="E997:E1057" si="201">(D997-D996)/(D996)</f>
        <v>-0.12850366131430829</v>
      </c>
      <c r="F997" s="1">
        <v>91613</v>
      </c>
      <c r="G997" s="11">
        <f t="shared" ref="G997:G1054" si="202">(F997-F996)/(F996)</f>
        <v>-0.11983359913917338</v>
      </c>
      <c r="H997">
        <v>617176</v>
      </c>
      <c r="I997" s="12">
        <f t="shared" si="197"/>
        <v>0.14843901901564546</v>
      </c>
      <c r="J997" s="12">
        <f t="shared" si="198"/>
        <v>0.15002689670369554</v>
      </c>
      <c r="K997" s="1">
        <v>596510</v>
      </c>
      <c r="L997">
        <v>24442</v>
      </c>
      <c r="M997" s="12">
        <f t="shared" si="199"/>
        <v>4.0975004610149031E-2</v>
      </c>
      <c r="N997">
        <v>3953</v>
      </c>
      <c r="O997">
        <v>15392</v>
      </c>
      <c r="P997" s="12">
        <f>(O997/K997)</f>
        <v>2.5803423245209636E-2</v>
      </c>
      <c r="Q997" s="12">
        <f>(O997/L997)</f>
        <v>0.62973570084281161</v>
      </c>
      <c r="R997" s="2">
        <v>2122</v>
      </c>
      <c r="S997" s="2">
        <v>862</v>
      </c>
      <c r="T997">
        <v>8790</v>
      </c>
      <c r="U997" s="30">
        <v>8790</v>
      </c>
      <c r="V997">
        <f t="shared" si="196"/>
        <v>8790000</v>
      </c>
      <c r="W997">
        <v>17788</v>
      </c>
      <c r="AA997" s="1">
        <f>AA996-124</f>
        <v>9168</v>
      </c>
    </row>
    <row r="998" spans="2:27">
      <c r="B998" t="s">
        <v>263</v>
      </c>
      <c r="C998">
        <v>1952</v>
      </c>
      <c r="D998" s="1">
        <v>107426</v>
      </c>
      <c r="E998" s="12">
        <f t="shared" si="201"/>
        <v>0.16019569513894139</v>
      </c>
      <c r="F998" s="1">
        <v>105500</v>
      </c>
      <c r="G998" s="11">
        <f t="shared" si="202"/>
        <v>0.15158329058103107</v>
      </c>
      <c r="H998">
        <v>690633</v>
      </c>
      <c r="I998" s="12">
        <f t="shared" si="197"/>
        <v>0.1527584114862742</v>
      </c>
      <c r="J998" s="12">
        <f t="shared" si="198"/>
        <v>0.15554715746279138</v>
      </c>
      <c r="K998" s="1">
        <v>613846</v>
      </c>
      <c r="L998">
        <v>24200</v>
      </c>
      <c r="M998" s="12">
        <f t="shared" si="199"/>
        <v>3.9423568777836787E-2</v>
      </c>
      <c r="N998">
        <v>5149</v>
      </c>
      <c r="O998">
        <v>14712</v>
      </c>
      <c r="P998" s="12">
        <f t="shared" ref="P998:P1061" si="203">(O998/K998)</f>
        <v>2.3966923299980777E-2</v>
      </c>
      <c r="Q998" s="12">
        <f t="shared" ref="Q998:Q1054" si="204">(O998/L998)</f>
        <v>0.60793388429752071</v>
      </c>
      <c r="R998" s="2">
        <v>2383</v>
      </c>
      <c r="S998" s="2">
        <v>705</v>
      </c>
      <c r="T998">
        <v>8956</v>
      </c>
      <c r="U998" s="30">
        <v>8956</v>
      </c>
      <c r="V998">
        <f t="shared" si="196"/>
        <v>8956000</v>
      </c>
      <c r="W998">
        <v>18697</v>
      </c>
      <c r="AA998" s="1">
        <f t="shared" ref="AA998:AA1005" si="205">AA997-124</f>
        <v>9044</v>
      </c>
    </row>
    <row r="999" spans="2:27">
      <c r="B999" t="s">
        <v>263</v>
      </c>
      <c r="C999">
        <v>1953</v>
      </c>
      <c r="D999" s="1">
        <v>118596</v>
      </c>
      <c r="E999" s="12">
        <f t="shared" si="201"/>
        <v>0.10397855267812262</v>
      </c>
      <c r="F999" s="1">
        <v>115228</v>
      </c>
      <c r="G999" s="11">
        <f t="shared" si="202"/>
        <v>9.2208530805687208E-2</v>
      </c>
      <c r="H999">
        <v>768632</v>
      </c>
      <c r="I999" s="12">
        <f t="shared" si="197"/>
        <v>0.14991309235108607</v>
      </c>
      <c r="J999" s="12">
        <f t="shared" si="198"/>
        <v>0.15429490315261399</v>
      </c>
      <c r="K999" s="1">
        <v>692245</v>
      </c>
      <c r="L999">
        <v>23650</v>
      </c>
      <c r="M999" s="12">
        <f t="shared" si="199"/>
        <v>3.4164204869663199E-2</v>
      </c>
      <c r="N999">
        <v>4851</v>
      </c>
      <c r="O999">
        <v>15104</v>
      </c>
      <c r="P999" s="12">
        <f t="shared" si="203"/>
        <v>2.1818864708304141E-2</v>
      </c>
      <c r="Q999" s="12">
        <f t="shared" si="204"/>
        <v>0.63864693446088794</v>
      </c>
      <c r="R999" s="2">
        <v>2559</v>
      </c>
      <c r="S999" s="2">
        <v>1956</v>
      </c>
      <c r="T999">
        <v>9065</v>
      </c>
      <c r="U999" s="30">
        <v>9065</v>
      </c>
      <c r="V999">
        <f t="shared" si="196"/>
        <v>9065000</v>
      </c>
      <c r="W999">
        <v>19994</v>
      </c>
      <c r="AA999" s="1">
        <f t="shared" si="205"/>
        <v>8920</v>
      </c>
    </row>
    <row r="1000" spans="2:27">
      <c r="B1000" t="s">
        <v>263</v>
      </c>
      <c r="C1000">
        <v>1954</v>
      </c>
      <c r="D1000" s="1">
        <v>120781</v>
      </c>
      <c r="E1000" s="12">
        <f t="shared" si="201"/>
        <v>1.8423892880029682E-2</v>
      </c>
      <c r="F1000" s="1">
        <v>113910</v>
      </c>
      <c r="G1000" s="11">
        <f t="shared" si="202"/>
        <v>-1.1438192106085326E-2</v>
      </c>
      <c r="H1000">
        <v>799221</v>
      </c>
      <c r="I1000" s="12">
        <f t="shared" si="197"/>
        <v>0.14252628496998954</v>
      </c>
      <c r="J1000" s="12">
        <f t="shared" si="198"/>
        <v>0.15112340641699856</v>
      </c>
      <c r="K1000" s="1">
        <v>764154</v>
      </c>
      <c r="L1000">
        <v>23184</v>
      </c>
      <c r="M1000" s="12">
        <f t="shared" si="199"/>
        <v>3.0339434197818763E-2</v>
      </c>
      <c r="N1000">
        <v>4751</v>
      </c>
      <c r="O1000">
        <v>14128</v>
      </c>
      <c r="P1000" s="12">
        <f t="shared" si="203"/>
        <v>1.8488419873480998E-2</v>
      </c>
      <c r="Q1000" s="12">
        <f t="shared" si="204"/>
        <v>0.60938578329882676</v>
      </c>
      <c r="R1000">
        <v>2688</v>
      </c>
      <c r="S1000">
        <v>1248</v>
      </c>
      <c r="T1000">
        <v>9252</v>
      </c>
      <c r="U1000" s="30">
        <v>9252</v>
      </c>
      <c r="V1000">
        <f t="shared" si="196"/>
        <v>9252000</v>
      </c>
      <c r="W1000">
        <v>20113</v>
      </c>
      <c r="AA1000" s="1">
        <f t="shared" si="205"/>
        <v>8796</v>
      </c>
    </row>
    <row r="1001" spans="2:27">
      <c r="B1001" t="s">
        <v>263</v>
      </c>
      <c r="C1001">
        <v>1955</v>
      </c>
      <c r="D1001" s="1">
        <v>118068</v>
      </c>
      <c r="E1001" s="12">
        <f t="shared" si="201"/>
        <v>-2.2462142224356479E-2</v>
      </c>
      <c r="F1001" s="1">
        <v>114293</v>
      </c>
      <c r="G1001" s="11">
        <f t="shared" si="202"/>
        <v>3.3623035729962252E-3</v>
      </c>
      <c r="H1001">
        <v>795841</v>
      </c>
      <c r="I1001" s="12">
        <f t="shared" si="197"/>
        <v>0.14361285734210727</v>
      </c>
      <c r="J1001" s="12">
        <f t="shared" si="198"/>
        <v>0.14835626714381389</v>
      </c>
      <c r="K1001" s="1">
        <v>829389</v>
      </c>
      <c r="L1001">
        <v>21587</v>
      </c>
      <c r="M1001" s="12">
        <f t="shared" si="199"/>
        <v>2.6027593807007327E-2</v>
      </c>
      <c r="N1001">
        <v>4646</v>
      </c>
      <c r="O1001">
        <v>13621</v>
      </c>
      <c r="P1001" s="12">
        <f t="shared" si="203"/>
        <v>1.642293302660151E-2</v>
      </c>
      <c r="Q1001" s="12">
        <f t="shared" si="204"/>
        <v>0.63098160930189462</v>
      </c>
      <c r="R1001" s="2">
        <v>2737</v>
      </c>
      <c r="S1001" s="2">
        <v>2204</v>
      </c>
      <c r="T1001">
        <v>9435</v>
      </c>
      <c r="U1001" s="30">
        <v>9435</v>
      </c>
      <c r="V1001">
        <f t="shared" si="196"/>
        <v>9435000</v>
      </c>
      <c r="W1001">
        <v>21398</v>
      </c>
      <c r="AA1001" s="1">
        <f t="shared" si="205"/>
        <v>8672</v>
      </c>
    </row>
    <row r="1002" spans="2:27">
      <c r="B1002" t="s">
        <v>263</v>
      </c>
      <c r="C1002">
        <v>1956</v>
      </c>
      <c r="D1002" s="1">
        <v>134993</v>
      </c>
      <c r="E1002" s="12">
        <f t="shared" si="201"/>
        <v>0.14334959514855847</v>
      </c>
      <c r="F1002" s="1">
        <v>129153</v>
      </c>
      <c r="G1002" s="11">
        <f t="shared" si="202"/>
        <v>0.13001671143464605</v>
      </c>
      <c r="H1002">
        <v>934363</v>
      </c>
      <c r="I1002" s="12">
        <f t="shared" si="197"/>
        <v>0.13822572169488731</v>
      </c>
      <c r="J1002" s="12">
        <f t="shared" si="198"/>
        <v>0.14447596918970465</v>
      </c>
      <c r="K1002" s="1">
        <v>822150</v>
      </c>
      <c r="L1002">
        <v>22352</v>
      </c>
      <c r="M1002" s="12">
        <f t="shared" si="199"/>
        <v>2.7187252934379371E-2</v>
      </c>
      <c r="N1002">
        <v>5071</v>
      </c>
      <c r="O1002">
        <v>14213</v>
      </c>
      <c r="P1002" s="12">
        <f t="shared" si="203"/>
        <v>1.728759958645016E-2</v>
      </c>
      <c r="Q1002" s="12">
        <f t="shared" si="204"/>
        <v>0.63587151037938439</v>
      </c>
      <c r="R1002" s="2">
        <v>3021</v>
      </c>
      <c r="S1002" s="2">
        <v>1650</v>
      </c>
      <c r="T1002">
        <v>9530</v>
      </c>
      <c r="U1002" s="30">
        <v>9530</v>
      </c>
      <c r="V1002">
        <f t="shared" si="196"/>
        <v>9530000</v>
      </c>
      <c r="W1002">
        <v>23378</v>
      </c>
      <c r="AA1002" s="1">
        <f t="shared" si="205"/>
        <v>8548</v>
      </c>
    </row>
    <row r="1003" spans="2:27">
      <c r="B1003" t="s">
        <v>263</v>
      </c>
      <c r="C1003">
        <v>1957</v>
      </c>
      <c r="D1003" s="1">
        <v>154060</v>
      </c>
      <c r="E1003" s="12">
        <f t="shared" si="201"/>
        <v>0.14124436081870911</v>
      </c>
      <c r="F1003" s="1">
        <v>138009</v>
      </c>
      <c r="G1003" s="11">
        <f t="shared" si="202"/>
        <v>6.8569835776172441E-2</v>
      </c>
      <c r="H1003">
        <v>1039295</v>
      </c>
      <c r="I1003" s="12">
        <f t="shared" si="197"/>
        <v>0.13279097849984844</v>
      </c>
      <c r="J1003" s="12">
        <f t="shared" si="198"/>
        <v>0.14823510167950391</v>
      </c>
      <c r="K1003" s="1">
        <v>970146</v>
      </c>
      <c r="L1003">
        <v>26452</v>
      </c>
      <c r="M1003" s="12">
        <f t="shared" si="199"/>
        <v>2.7265999138274034E-2</v>
      </c>
      <c r="N1003">
        <v>5920</v>
      </c>
      <c r="O1003" s="2">
        <v>17622</v>
      </c>
      <c r="P1003" s="12">
        <f t="shared" si="203"/>
        <v>1.8164276304803606E-2</v>
      </c>
      <c r="Q1003" s="12">
        <f t="shared" si="204"/>
        <v>0.66618781188567977</v>
      </c>
      <c r="R1003" s="2">
        <v>2711</v>
      </c>
      <c r="S1003" s="2">
        <v>3774</v>
      </c>
      <c r="T1003">
        <v>9668</v>
      </c>
      <c r="U1003" s="30">
        <v>9668</v>
      </c>
      <c r="V1003">
        <f t="shared" si="196"/>
        <v>9668000</v>
      </c>
      <c r="W1003">
        <v>24362</v>
      </c>
      <c r="AA1003" s="1">
        <f t="shared" si="205"/>
        <v>8424</v>
      </c>
    </row>
    <row r="1004" spans="2:27">
      <c r="B1004" t="s">
        <v>263</v>
      </c>
      <c r="C1004">
        <v>1958</v>
      </c>
      <c r="D1004" s="1">
        <v>187710</v>
      </c>
      <c r="E1004" s="12">
        <f t="shared" si="201"/>
        <v>0.21842139426197585</v>
      </c>
      <c r="F1004" s="1">
        <v>180880</v>
      </c>
      <c r="G1004" s="11">
        <f t="shared" si="202"/>
        <v>0.31063916121412372</v>
      </c>
      <c r="H1004">
        <v>1111286</v>
      </c>
      <c r="I1004" s="12">
        <f t="shared" si="197"/>
        <v>0.16276638057169801</v>
      </c>
      <c r="J1004" s="12">
        <f t="shared" si="198"/>
        <v>0.16891241318616448</v>
      </c>
      <c r="K1004" s="1">
        <v>1318062</v>
      </c>
      <c r="L1004">
        <v>32440</v>
      </c>
      <c r="M1004" s="12">
        <f t="shared" si="199"/>
        <v>2.4611892308556045E-2</v>
      </c>
      <c r="N1004">
        <v>9829</v>
      </c>
      <c r="O1004" s="2">
        <v>19170</v>
      </c>
      <c r="P1004" s="12">
        <f t="shared" si="203"/>
        <v>1.4544080627466689E-2</v>
      </c>
      <c r="Q1004" s="12">
        <f t="shared" si="204"/>
        <v>0.59093711467324295</v>
      </c>
      <c r="R1004" s="2">
        <v>3634</v>
      </c>
      <c r="S1004" s="2">
        <v>1774</v>
      </c>
      <c r="T1004">
        <v>9886</v>
      </c>
      <c r="U1004" s="30">
        <v>9886</v>
      </c>
      <c r="V1004">
        <f t="shared" si="196"/>
        <v>9886000</v>
      </c>
      <c r="W1004">
        <v>24589</v>
      </c>
      <c r="AA1004" s="1">
        <f t="shared" si="205"/>
        <v>8300</v>
      </c>
    </row>
    <row r="1005" spans="2:27">
      <c r="B1005" t="s">
        <v>263</v>
      </c>
      <c r="C1005">
        <v>1959</v>
      </c>
      <c r="D1005" s="1">
        <v>260057</v>
      </c>
      <c r="E1005" s="12">
        <f t="shared" si="201"/>
        <v>0.38541899738959035</v>
      </c>
      <c r="F1005" s="1">
        <v>252791</v>
      </c>
      <c r="G1005" s="11">
        <f t="shared" si="202"/>
        <v>0.39756191950464398</v>
      </c>
      <c r="H1005">
        <v>1197430</v>
      </c>
      <c r="I1005" s="12">
        <f t="shared" si="197"/>
        <v>0.21111129669375245</v>
      </c>
      <c r="J1005" s="12">
        <f t="shared" si="198"/>
        <v>0.21717929231771377</v>
      </c>
      <c r="K1005" s="1">
        <v>1490830</v>
      </c>
      <c r="L1005">
        <v>37429</v>
      </c>
      <c r="M1005" s="12">
        <f t="shared" si="199"/>
        <v>2.5106148923753881E-2</v>
      </c>
      <c r="N1005">
        <v>11819</v>
      </c>
      <c r="O1005">
        <v>21582</v>
      </c>
      <c r="P1005" s="12">
        <f t="shared" si="203"/>
        <v>1.4476499667970192E-2</v>
      </c>
      <c r="Q1005" s="12">
        <f t="shared" si="204"/>
        <v>0.57661171818643298</v>
      </c>
      <c r="R1005">
        <v>3665</v>
      </c>
      <c r="S1005">
        <v>3322</v>
      </c>
      <c r="T1005">
        <v>9986</v>
      </c>
      <c r="U1005" s="30">
        <v>9986</v>
      </c>
      <c r="V1005">
        <f t="shared" si="196"/>
        <v>9986000</v>
      </c>
      <c r="W1005">
        <v>26096</v>
      </c>
      <c r="AA1005" s="1">
        <f t="shared" si="205"/>
        <v>8176</v>
      </c>
    </row>
    <row r="1006" spans="2:27">
      <c r="B1006" t="s">
        <v>263</v>
      </c>
      <c r="C1006">
        <v>1960</v>
      </c>
      <c r="D1006" s="1">
        <v>344401</v>
      </c>
      <c r="E1006" s="12">
        <f t="shared" si="201"/>
        <v>0.32432889712639923</v>
      </c>
      <c r="F1006" s="1">
        <v>336870</v>
      </c>
      <c r="G1006" s="11">
        <f t="shared" si="202"/>
        <v>0.33260282209414099</v>
      </c>
      <c r="H1006">
        <v>1452061</v>
      </c>
      <c r="I1006" s="12">
        <f t="shared" si="197"/>
        <v>0.23199438591078475</v>
      </c>
      <c r="J1006" s="12">
        <f t="shared" si="198"/>
        <v>0.23718080714239967</v>
      </c>
      <c r="K1006" s="1">
        <v>1362598</v>
      </c>
      <c r="L1006">
        <v>30138</v>
      </c>
      <c r="M1006" s="12">
        <f t="shared" si="199"/>
        <v>2.2118042151830546E-2</v>
      </c>
      <c r="N1006">
        <v>10890</v>
      </c>
      <c r="O1006">
        <v>19248</v>
      </c>
      <c r="P1006" s="12">
        <f t="shared" si="203"/>
        <v>1.4125956444967627E-2</v>
      </c>
      <c r="Q1006" s="12">
        <f t="shared" si="204"/>
        <v>0.63866215409118055</v>
      </c>
      <c r="R1006">
        <v>3879</v>
      </c>
      <c r="S1006">
        <v>1710</v>
      </c>
      <c r="T1006">
        <v>10086</v>
      </c>
      <c r="U1006" s="30">
        <v>10086</v>
      </c>
      <c r="V1006">
        <f t="shared" si="196"/>
        <v>10086000</v>
      </c>
      <c r="W1006">
        <v>26933</v>
      </c>
      <c r="X1006" s="16">
        <v>8044</v>
      </c>
      <c r="Z1006" s="16">
        <v>8044</v>
      </c>
      <c r="AA1006" s="16">
        <v>8044</v>
      </c>
    </row>
    <row r="1007" spans="2:27">
      <c r="B1007" t="s">
        <v>263</v>
      </c>
      <c r="C1007">
        <v>1961</v>
      </c>
      <c r="D1007" s="1">
        <v>336672</v>
      </c>
      <c r="E1007" s="12">
        <f t="shared" si="201"/>
        <v>-2.2441862828505143E-2</v>
      </c>
      <c r="F1007" s="1">
        <v>330549</v>
      </c>
      <c r="G1007" s="11">
        <f t="shared" si="202"/>
        <v>-1.8763914863300382E-2</v>
      </c>
      <c r="H1007">
        <v>1540551</v>
      </c>
      <c r="I1007" s="12">
        <f t="shared" si="197"/>
        <v>0.21456543795044761</v>
      </c>
      <c r="J1007" s="12">
        <f t="shared" si="198"/>
        <v>0.21853998991270007</v>
      </c>
      <c r="K1007" s="1">
        <v>1594541</v>
      </c>
      <c r="L1007">
        <v>37348</v>
      </c>
      <c r="M1007" s="12">
        <f t="shared" si="199"/>
        <v>2.3422414349960272E-2</v>
      </c>
      <c r="N1007">
        <v>13795</v>
      </c>
      <c r="O1007">
        <v>23553</v>
      </c>
      <c r="P1007" s="12">
        <f t="shared" si="203"/>
        <v>1.4771021880277773E-2</v>
      </c>
      <c r="Q1007" s="12">
        <f t="shared" si="204"/>
        <v>0.63063617864410415</v>
      </c>
      <c r="R1007">
        <v>4155</v>
      </c>
      <c r="S1007">
        <v>3471</v>
      </c>
      <c r="T1007">
        <v>10130</v>
      </c>
      <c r="U1007" s="30">
        <v>10130</v>
      </c>
      <c r="V1007">
        <f t="shared" si="196"/>
        <v>10130000</v>
      </c>
      <c r="W1007">
        <v>27956</v>
      </c>
      <c r="AA1007" s="1">
        <f>AA1006-22</f>
        <v>8022</v>
      </c>
    </row>
    <row r="1008" spans="2:27">
      <c r="B1008" t="s">
        <v>263</v>
      </c>
      <c r="C1008">
        <v>1962</v>
      </c>
      <c r="D1008" s="1">
        <v>337173</v>
      </c>
      <c r="E1008" s="12">
        <f t="shared" si="201"/>
        <v>1.488095238095238E-3</v>
      </c>
      <c r="F1008" s="1">
        <v>329007</v>
      </c>
      <c r="G1008" s="11">
        <f t="shared" si="202"/>
        <v>-4.6649664648811522E-3</v>
      </c>
      <c r="H1008">
        <v>1674031</v>
      </c>
      <c r="I1008" s="12">
        <f t="shared" si="197"/>
        <v>0.19653578697168692</v>
      </c>
      <c r="J1008" s="12">
        <f t="shared" si="198"/>
        <v>0.20141383283822104</v>
      </c>
      <c r="K1008" s="1">
        <v>1537061</v>
      </c>
      <c r="L1008">
        <v>33116</v>
      </c>
      <c r="M1008" s="12">
        <f t="shared" si="199"/>
        <v>2.1545013503042495E-2</v>
      </c>
      <c r="N1008">
        <v>11540</v>
      </c>
      <c r="O1008">
        <v>21576</v>
      </c>
      <c r="P1008" s="12">
        <f t="shared" si="203"/>
        <v>1.4037178745671121E-2</v>
      </c>
      <c r="Q1008" s="12">
        <f t="shared" si="204"/>
        <v>0.65152796231428911</v>
      </c>
      <c r="R1008">
        <v>4530</v>
      </c>
      <c r="S1008">
        <v>1828</v>
      </c>
      <c r="T1008">
        <v>10280</v>
      </c>
      <c r="U1008" s="30">
        <v>10280</v>
      </c>
      <c r="V1008">
        <f t="shared" si="196"/>
        <v>10280000</v>
      </c>
      <c r="W1008">
        <v>29508</v>
      </c>
      <c r="AA1008" s="1">
        <f t="shared" ref="AA1008:AA1015" si="206">AA1007-22</f>
        <v>8000</v>
      </c>
    </row>
    <row r="1009" spans="2:27">
      <c r="B1009" t="s">
        <v>263</v>
      </c>
      <c r="C1009">
        <v>1963</v>
      </c>
      <c r="D1009" s="1">
        <v>385001</v>
      </c>
      <c r="E1009" s="12">
        <f t="shared" si="201"/>
        <v>0.14185002951007347</v>
      </c>
      <c r="F1009" s="1">
        <v>374398</v>
      </c>
      <c r="G1009" s="11">
        <f t="shared" si="202"/>
        <v>0.13796362995316208</v>
      </c>
      <c r="H1009">
        <v>1846977</v>
      </c>
      <c r="I1009" s="12">
        <f t="shared" si="197"/>
        <v>0.20270853399906982</v>
      </c>
      <c r="J1009" s="12">
        <f t="shared" si="198"/>
        <v>0.20844926601684807</v>
      </c>
      <c r="K1009" s="1">
        <v>1780371</v>
      </c>
      <c r="L1009">
        <v>40709</v>
      </c>
      <c r="M1009" s="12">
        <f t="shared" si="199"/>
        <v>2.2865458940861203E-2</v>
      </c>
      <c r="N1009">
        <v>13938</v>
      </c>
      <c r="O1009">
        <v>26771</v>
      </c>
      <c r="P1009" s="12">
        <f t="shared" si="203"/>
        <v>1.503675357551881E-2</v>
      </c>
      <c r="Q1009" s="12">
        <f t="shared" si="204"/>
        <v>0.65761870839372127</v>
      </c>
      <c r="R1009">
        <v>5377</v>
      </c>
      <c r="S1009">
        <v>3906</v>
      </c>
      <c r="T1009">
        <v>10402</v>
      </c>
      <c r="U1009" s="30">
        <v>10402</v>
      </c>
      <c r="V1009">
        <f t="shared" si="196"/>
        <v>10402000</v>
      </c>
      <c r="W1009">
        <v>30668</v>
      </c>
      <c r="AA1009" s="1">
        <f t="shared" si="206"/>
        <v>7978</v>
      </c>
    </row>
    <row r="1010" spans="2:27">
      <c r="B1010" t="s">
        <v>263</v>
      </c>
      <c r="C1010">
        <v>1964</v>
      </c>
      <c r="D1010" s="1">
        <v>415049</v>
      </c>
      <c r="E1010" s="12">
        <f t="shared" si="201"/>
        <v>7.8046550528440187E-2</v>
      </c>
      <c r="F1010" s="1">
        <v>406244</v>
      </c>
      <c r="G1010" s="11">
        <f t="shared" si="202"/>
        <v>8.5059215059909501E-2</v>
      </c>
      <c r="H1010">
        <v>1938033</v>
      </c>
      <c r="I1010" s="12">
        <f t="shared" si="197"/>
        <v>0.20961665771429072</v>
      </c>
      <c r="J1010" s="12">
        <f t="shared" si="198"/>
        <v>0.214159924005422</v>
      </c>
      <c r="K1010" s="1">
        <v>1798039</v>
      </c>
      <c r="L1010">
        <v>37418</v>
      </c>
      <c r="M1010" s="12">
        <f t="shared" si="199"/>
        <v>2.0810449606487959E-2</v>
      </c>
      <c r="N1010">
        <v>12323</v>
      </c>
      <c r="O1010">
        <v>25095</v>
      </c>
      <c r="P1010" s="12">
        <f t="shared" si="203"/>
        <v>1.3956871903223457E-2</v>
      </c>
      <c r="Q1010" s="12">
        <f t="shared" si="204"/>
        <v>0.67066652413277028</v>
      </c>
      <c r="R1010">
        <v>8775</v>
      </c>
      <c r="S1010">
        <v>1786</v>
      </c>
      <c r="T1010">
        <v>10580</v>
      </c>
      <c r="U1010" s="30">
        <v>10580</v>
      </c>
      <c r="V1010">
        <f t="shared" si="196"/>
        <v>10580000</v>
      </c>
      <c r="W1010">
        <v>32760</v>
      </c>
      <c r="AA1010" s="1">
        <f t="shared" si="206"/>
        <v>7956</v>
      </c>
    </row>
    <row r="1011" spans="2:27">
      <c r="B1011" t="s">
        <v>263</v>
      </c>
      <c r="C1011">
        <v>1965</v>
      </c>
      <c r="D1011" s="1">
        <v>482066</v>
      </c>
      <c r="E1011" s="12">
        <f t="shared" si="201"/>
        <v>0.16146768212909801</v>
      </c>
      <c r="F1011" s="1">
        <v>473872</v>
      </c>
      <c r="G1011" s="11">
        <f t="shared" si="202"/>
        <v>0.16647138173117634</v>
      </c>
      <c r="H1011">
        <v>2116048</v>
      </c>
      <c r="I1011" s="12">
        <f t="shared" si="197"/>
        <v>0.22394198997376241</v>
      </c>
      <c r="J1011" s="12">
        <f t="shared" si="198"/>
        <v>0.22781430288915941</v>
      </c>
      <c r="K1011" s="1">
        <v>2066010</v>
      </c>
      <c r="L1011">
        <v>52796</v>
      </c>
      <c r="M1011" s="12">
        <f t="shared" si="199"/>
        <v>2.5554571371871386E-2</v>
      </c>
      <c r="N1011">
        <v>15955</v>
      </c>
      <c r="O1011">
        <v>36841</v>
      </c>
      <c r="P1011" s="12">
        <f t="shared" si="203"/>
        <v>1.7831956282883431E-2</v>
      </c>
      <c r="Q1011" s="12">
        <f t="shared" si="204"/>
        <v>0.69779907568755206</v>
      </c>
      <c r="R1011">
        <v>11923</v>
      </c>
      <c r="S1011">
        <v>4146</v>
      </c>
      <c r="T1011">
        <v>10693</v>
      </c>
      <c r="U1011" s="30">
        <v>10693</v>
      </c>
      <c r="V1011">
        <f t="shared" si="196"/>
        <v>10693000</v>
      </c>
      <c r="W1011">
        <v>35514</v>
      </c>
      <c r="AA1011" s="1">
        <f t="shared" si="206"/>
        <v>7934</v>
      </c>
    </row>
    <row r="1012" spans="2:27">
      <c r="B1012" t="s">
        <v>263</v>
      </c>
      <c r="C1012">
        <v>1966</v>
      </c>
      <c r="D1012" s="1">
        <v>477031</v>
      </c>
      <c r="E1012" s="12">
        <f t="shared" si="201"/>
        <v>-1.0444627914020071E-2</v>
      </c>
      <c r="F1012" s="1">
        <v>466468</v>
      </c>
      <c r="G1012" s="11">
        <f t="shared" si="202"/>
        <v>-1.5624472431373873E-2</v>
      </c>
      <c r="H1012">
        <v>2270260</v>
      </c>
      <c r="I1012" s="12">
        <f t="shared" si="197"/>
        <v>0.20546897712156317</v>
      </c>
      <c r="J1012" s="12">
        <f t="shared" si="198"/>
        <v>0.21012174816981316</v>
      </c>
      <c r="K1012" s="1">
        <v>2031443</v>
      </c>
      <c r="L1012">
        <v>45387</v>
      </c>
      <c r="M1012" s="12">
        <f t="shared" si="199"/>
        <v>2.2342246373636868E-2</v>
      </c>
      <c r="N1012">
        <v>13270</v>
      </c>
      <c r="O1012">
        <v>32117</v>
      </c>
      <c r="P1012" s="12">
        <f t="shared" si="203"/>
        <v>1.5809943965939481E-2</v>
      </c>
      <c r="Q1012" s="12">
        <f t="shared" si="204"/>
        <v>0.70762553153986829</v>
      </c>
      <c r="R1012">
        <v>13849</v>
      </c>
      <c r="S1012">
        <v>2385</v>
      </c>
      <c r="T1012">
        <v>10836</v>
      </c>
      <c r="U1012" s="30">
        <v>10836</v>
      </c>
      <c r="V1012">
        <f t="shared" si="196"/>
        <v>10836000</v>
      </c>
      <c r="W1012">
        <v>38472</v>
      </c>
      <c r="AA1012" s="1">
        <f t="shared" si="206"/>
        <v>7912</v>
      </c>
    </row>
    <row r="1013" spans="2:27">
      <c r="B1013" t="s">
        <v>263</v>
      </c>
      <c r="C1013">
        <v>1967</v>
      </c>
      <c r="D1013" s="1">
        <v>527322</v>
      </c>
      <c r="E1013" s="12">
        <f t="shared" si="201"/>
        <v>0.10542501430724628</v>
      </c>
      <c r="F1013" s="1">
        <v>516593</v>
      </c>
      <c r="G1013" s="11">
        <f t="shared" si="202"/>
        <v>0.10745646003584383</v>
      </c>
      <c r="H1013">
        <v>2397620</v>
      </c>
      <c r="I1013" s="12">
        <f t="shared" si="197"/>
        <v>0.21546074857567088</v>
      </c>
      <c r="J1013" s="12">
        <f t="shared" si="198"/>
        <v>0.21993560280611607</v>
      </c>
      <c r="K1013" s="1">
        <v>2456060</v>
      </c>
      <c r="L1013">
        <v>56285</v>
      </c>
      <c r="M1013" s="12">
        <f t="shared" si="199"/>
        <v>2.2916785420551616E-2</v>
      </c>
      <c r="N1013">
        <v>17461</v>
      </c>
      <c r="O1013">
        <v>38824</v>
      </c>
      <c r="P1013" s="12">
        <f t="shared" si="203"/>
        <v>1.5807431414541991E-2</v>
      </c>
      <c r="Q1013" s="12">
        <f t="shared" si="204"/>
        <v>0.68977525095496139</v>
      </c>
      <c r="R1013">
        <v>13644</v>
      </c>
      <c r="S1013">
        <v>5822</v>
      </c>
      <c r="T1013">
        <v>10947</v>
      </c>
      <c r="U1013" s="30">
        <v>10947</v>
      </c>
      <c r="V1013">
        <f t="shared" si="196"/>
        <v>10947000</v>
      </c>
      <c r="W1013">
        <v>40914</v>
      </c>
      <c r="AA1013" s="1">
        <f t="shared" si="206"/>
        <v>7890</v>
      </c>
    </row>
    <row r="1014" spans="2:27">
      <c r="B1014" t="s">
        <v>263</v>
      </c>
      <c r="C1014">
        <v>1968</v>
      </c>
      <c r="D1014" s="1">
        <v>729625</v>
      </c>
      <c r="E1014" s="12">
        <f t="shared" si="201"/>
        <v>0.38364225274120933</v>
      </c>
      <c r="F1014" s="1">
        <v>709661</v>
      </c>
      <c r="G1014" s="11">
        <f t="shared" si="202"/>
        <v>0.3737332871331977</v>
      </c>
      <c r="H1014">
        <v>2889620</v>
      </c>
      <c r="I1014" s="12">
        <f t="shared" si="197"/>
        <v>0.24558973152179178</v>
      </c>
      <c r="J1014" s="12">
        <f t="shared" si="198"/>
        <v>0.2524985984316277</v>
      </c>
      <c r="K1014" s="1">
        <v>2779315</v>
      </c>
      <c r="L1014">
        <v>57472</v>
      </c>
      <c r="M1014" s="12">
        <f t="shared" si="199"/>
        <v>2.0678476531087696E-2</v>
      </c>
      <c r="N1014">
        <v>19497</v>
      </c>
      <c r="O1014">
        <v>37975</v>
      </c>
      <c r="P1014" s="12">
        <f t="shared" si="203"/>
        <v>1.3663438653049403E-2</v>
      </c>
      <c r="Q1014" s="12">
        <f t="shared" si="204"/>
        <v>0.66075654231625836</v>
      </c>
      <c r="R1014">
        <v>16471</v>
      </c>
      <c r="S1014">
        <v>3672</v>
      </c>
      <c r="T1014">
        <v>10995</v>
      </c>
      <c r="U1014" s="30">
        <v>10995</v>
      </c>
      <c r="V1014">
        <f t="shared" si="196"/>
        <v>10995000</v>
      </c>
      <c r="W1014">
        <v>43842</v>
      </c>
      <c r="AA1014" s="1">
        <f t="shared" si="206"/>
        <v>7868</v>
      </c>
    </row>
    <row r="1015" spans="2:27">
      <c r="B1015" t="s">
        <v>263</v>
      </c>
      <c r="C1015">
        <v>1969</v>
      </c>
      <c r="D1015" s="1">
        <v>821504</v>
      </c>
      <c r="E1015" s="12">
        <f t="shared" si="201"/>
        <v>0.12592633201987322</v>
      </c>
      <c r="F1015" s="1">
        <v>808403</v>
      </c>
      <c r="G1015" s="11">
        <f t="shared" si="202"/>
        <v>0.13913967373154223</v>
      </c>
      <c r="H1015">
        <v>3268185</v>
      </c>
      <c r="I1015" s="12">
        <f t="shared" si="197"/>
        <v>0.24735533637171703</v>
      </c>
      <c r="J1015" s="12">
        <f t="shared" si="198"/>
        <v>0.25136398337303428</v>
      </c>
      <c r="K1015" s="1">
        <v>3205940</v>
      </c>
      <c r="L1015">
        <v>70632</v>
      </c>
      <c r="M1015" s="12">
        <f t="shared" si="199"/>
        <v>2.2031603835380574E-2</v>
      </c>
      <c r="N1015">
        <v>23979</v>
      </c>
      <c r="O1015">
        <v>46653</v>
      </c>
      <c r="P1015" s="12">
        <f t="shared" si="203"/>
        <v>1.4552050256710981E-2</v>
      </c>
      <c r="Q1015" s="12">
        <f t="shared" si="204"/>
        <v>0.66050798504926944</v>
      </c>
      <c r="R1015">
        <v>16936</v>
      </c>
      <c r="S1015">
        <v>6637</v>
      </c>
      <c r="T1015">
        <v>11039</v>
      </c>
      <c r="U1015" s="30">
        <v>11039</v>
      </c>
      <c r="V1015">
        <f t="shared" si="196"/>
        <v>11039000</v>
      </c>
      <c r="W1015">
        <v>47837</v>
      </c>
      <c r="AA1015" s="1">
        <f t="shared" si="206"/>
        <v>7846</v>
      </c>
    </row>
    <row r="1016" spans="2:27">
      <c r="B1016" t="s">
        <v>263</v>
      </c>
      <c r="C1016">
        <v>1970</v>
      </c>
      <c r="D1016" s="1">
        <v>879131</v>
      </c>
      <c r="E1016" s="12">
        <f t="shared" si="201"/>
        <v>7.0148167263945155E-2</v>
      </c>
      <c r="F1016" s="1">
        <v>863758</v>
      </c>
      <c r="G1016" s="11">
        <f t="shared" si="202"/>
        <v>6.8474510856590093E-2</v>
      </c>
      <c r="H1016">
        <v>4347716</v>
      </c>
      <c r="I1016" s="12">
        <f t="shared" si="197"/>
        <v>0.19866937030845622</v>
      </c>
      <c r="J1016" s="12">
        <f t="shared" si="198"/>
        <v>0.20220524983692587</v>
      </c>
      <c r="K1016" s="1">
        <v>4069153</v>
      </c>
      <c r="L1016">
        <v>91692</v>
      </c>
      <c r="M1016" s="12">
        <f t="shared" si="199"/>
        <v>2.2533436319548565E-2</v>
      </c>
      <c r="N1016">
        <v>39356</v>
      </c>
      <c r="O1016">
        <v>52336</v>
      </c>
      <c r="P1016" s="12">
        <f t="shared" si="203"/>
        <v>1.2861644671507804E-2</v>
      </c>
      <c r="Q1016" s="12">
        <f t="shared" si="204"/>
        <v>0.57078043886053309</v>
      </c>
      <c r="R1016">
        <v>20701</v>
      </c>
      <c r="S1016">
        <v>8948</v>
      </c>
      <c r="T1016">
        <v>11110</v>
      </c>
      <c r="U1016" s="30">
        <v>11110.285</v>
      </c>
      <c r="V1016">
        <f t="shared" si="196"/>
        <v>11110285</v>
      </c>
      <c r="W1016">
        <v>50816</v>
      </c>
      <c r="X1016" s="16">
        <v>7823</v>
      </c>
      <c r="Z1016" s="16">
        <v>7823</v>
      </c>
      <c r="AA1016" s="16">
        <v>7823</v>
      </c>
    </row>
    <row r="1017" spans="2:27">
      <c r="B1017" t="s">
        <v>263</v>
      </c>
      <c r="C1017">
        <v>1971</v>
      </c>
      <c r="D1017" s="1">
        <v>1128770</v>
      </c>
      <c r="E1017" s="12">
        <f t="shared" si="201"/>
        <v>0.28396109339791226</v>
      </c>
      <c r="F1017" s="1">
        <v>1114760</v>
      </c>
      <c r="G1017" s="11">
        <f t="shared" si="202"/>
        <v>0.29059296701159354</v>
      </c>
      <c r="H1017">
        <v>5000989</v>
      </c>
      <c r="I1017" s="12">
        <f t="shared" si="197"/>
        <v>0.22290790881563627</v>
      </c>
      <c r="J1017" s="12">
        <f t="shared" si="198"/>
        <v>0.2257093546896424</v>
      </c>
      <c r="K1017" s="1">
        <v>4886265</v>
      </c>
      <c r="L1017">
        <v>102245</v>
      </c>
      <c r="M1017" s="12">
        <f t="shared" si="199"/>
        <v>2.0924980532165162E-2</v>
      </c>
      <c r="N1017">
        <v>40292</v>
      </c>
      <c r="O1017">
        <v>61953</v>
      </c>
      <c r="P1017" s="12">
        <f t="shared" si="203"/>
        <v>1.2679009427446116E-2</v>
      </c>
      <c r="Q1017" s="12">
        <f t="shared" si="204"/>
        <v>0.60592694019267446</v>
      </c>
      <c r="R1017">
        <v>21614</v>
      </c>
      <c r="S1017">
        <v>12000</v>
      </c>
      <c r="T1017">
        <v>11202</v>
      </c>
      <c r="U1017" s="30">
        <v>11202.397000000001</v>
      </c>
      <c r="V1017">
        <f t="shared" si="196"/>
        <v>11202397</v>
      </c>
      <c r="W1017">
        <v>54544</v>
      </c>
      <c r="AA1017" s="1">
        <f>AA1016+477</f>
        <v>8300</v>
      </c>
    </row>
    <row r="1018" spans="2:27">
      <c r="B1018" t="s">
        <v>263</v>
      </c>
      <c r="C1018">
        <v>1972</v>
      </c>
      <c r="D1018" s="1">
        <v>1626742</v>
      </c>
      <c r="E1018" s="12">
        <f t="shared" si="201"/>
        <v>0.44116339023893264</v>
      </c>
      <c r="F1018" s="1">
        <v>1609486</v>
      </c>
      <c r="G1018" s="11">
        <f t="shared" si="202"/>
        <v>0.44379597402131399</v>
      </c>
      <c r="H1018">
        <v>5858707</v>
      </c>
      <c r="I1018" s="12">
        <f t="shared" si="197"/>
        <v>0.27471692986182789</v>
      </c>
      <c r="J1018" s="12">
        <f t="shared" si="198"/>
        <v>0.27766228964855216</v>
      </c>
      <c r="K1018" s="1">
        <v>5495893</v>
      </c>
      <c r="L1018">
        <v>110777</v>
      </c>
      <c r="M1018" s="12">
        <f t="shared" si="199"/>
        <v>2.0156324004124534E-2</v>
      </c>
      <c r="N1018">
        <v>45053</v>
      </c>
      <c r="O1018">
        <v>65724</v>
      </c>
      <c r="P1018" s="12">
        <f t="shared" si="203"/>
        <v>1.1958748105175993E-2</v>
      </c>
      <c r="Q1018" s="12">
        <f t="shared" si="204"/>
        <v>0.59330005326015323</v>
      </c>
      <c r="R1018">
        <v>24140</v>
      </c>
      <c r="S1018">
        <v>11719</v>
      </c>
      <c r="T1018">
        <v>11252</v>
      </c>
      <c r="U1018" s="30">
        <v>11251.948</v>
      </c>
      <c r="V1018">
        <f t="shared" si="196"/>
        <v>11251948</v>
      </c>
      <c r="W1018">
        <v>59242</v>
      </c>
      <c r="AA1018" s="1">
        <f t="shared" ref="AA1018:AA1022" si="207">AA1017+477</f>
        <v>8777</v>
      </c>
    </row>
    <row r="1019" spans="2:27">
      <c r="B1019" t="s">
        <v>263</v>
      </c>
      <c r="C1019">
        <v>1973</v>
      </c>
      <c r="D1019" s="1">
        <v>1711288</v>
      </c>
      <c r="E1019" s="12">
        <f t="shared" si="201"/>
        <v>5.1972593072533935E-2</v>
      </c>
      <c r="F1019" s="1">
        <v>1693402</v>
      </c>
      <c r="G1019" s="11">
        <f t="shared" si="202"/>
        <v>5.213838455258387E-2</v>
      </c>
      <c r="H1019">
        <v>6432161</v>
      </c>
      <c r="I1019" s="12">
        <f t="shared" si="197"/>
        <v>0.26327108416595918</v>
      </c>
      <c r="J1019" s="12">
        <f t="shared" si="198"/>
        <v>0.26605179814373425</v>
      </c>
      <c r="K1019" s="1">
        <v>6034221</v>
      </c>
      <c r="L1019">
        <v>119696</v>
      </c>
      <c r="M1019" s="12">
        <f t="shared" si="199"/>
        <v>1.9836197580433333E-2</v>
      </c>
      <c r="N1019">
        <v>48128</v>
      </c>
      <c r="O1019">
        <v>71568</v>
      </c>
      <c r="P1019" s="12">
        <f t="shared" si="203"/>
        <v>1.1860354468290108E-2</v>
      </c>
      <c r="Q1019" s="12">
        <f t="shared" si="204"/>
        <v>0.59791471728378554</v>
      </c>
      <c r="R1019">
        <v>26885</v>
      </c>
      <c r="S1019">
        <v>15183</v>
      </c>
      <c r="T1019">
        <v>11251</v>
      </c>
      <c r="U1019" s="30">
        <v>11251.367</v>
      </c>
      <c r="V1019">
        <f t="shared" si="196"/>
        <v>11251367</v>
      </c>
      <c r="W1019">
        <v>66343</v>
      </c>
      <c r="AA1019" s="1">
        <f t="shared" si="207"/>
        <v>9254</v>
      </c>
    </row>
    <row r="1020" spans="2:27">
      <c r="B1020" t="s">
        <v>263</v>
      </c>
      <c r="C1020">
        <v>1974</v>
      </c>
      <c r="D1020" s="1">
        <v>1985759</v>
      </c>
      <c r="E1020" s="12">
        <f t="shared" si="201"/>
        <v>0.16038854944346012</v>
      </c>
      <c r="F1020" s="1">
        <v>1897471</v>
      </c>
      <c r="G1020" s="11">
        <f t="shared" si="202"/>
        <v>0.1205083022223902</v>
      </c>
      <c r="H1020">
        <v>7254548</v>
      </c>
      <c r="I1020" s="12">
        <f t="shared" si="197"/>
        <v>0.261556061108149</v>
      </c>
      <c r="J1020" s="12">
        <f t="shared" si="198"/>
        <v>0.27372608190062292</v>
      </c>
      <c r="K1020" s="1">
        <v>6523804</v>
      </c>
      <c r="L1020">
        <v>128971</v>
      </c>
      <c r="M1020" s="12">
        <f t="shared" si="199"/>
        <v>1.9769294111227131E-2</v>
      </c>
      <c r="N1020">
        <v>52048</v>
      </c>
      <c r="O1020">
        <v>76923</v>
      </c>
      <c r="P1020" s="12">
        <f t="shared" si="203"/>
        <v>1.1791126772048946E-2</v>
      </c>
      <c r="Q1020" s="12">
        <f t="shared" si="204"/>
        <v>0.59643640818478572</v>
      </c>
      <c r="R1020">
        <v>29040</v>
      </c>
      <c r="S1020">
        <v>15503</v>
      </c>
      <c r="T1020">
        <v>11262</v>
      </c>
      <c r="U1020" s="30">
        <v>11262.145</v>
      </c>
      <c r="V1020">
        <f t="shared" si="196"/>
        <v>11262145</v>
      </c>
      <c r="W1020">
        <v>72735</v>
      </c>
      <c r="AA1020" s="1">
        <f t="shared" si="207"/>
        <v>9731</v>
      </c>
    </row>
    <row r="1021" spans="2:27">
      <c r="B1021" t="s">
        <v>263</v>
      </c>
      <c r="C1021">
        <v>1975</v>
      </c>
      <c r="D1021" s="1">
        <v>1716744</v>
      </c>
      <c r="E1021" s="12">
        <f t="shared" si="201"/>
        <v>-0.13547212929665683</v>
      </c>
      <c r="F1021" s="1">
        <v>1680125</v>
      </c>
      <c r="G1021" s="11">
        <f t="shared" si="202"/>
        <v>-0.11454509713191928</v>
      </c>
      <c r="H1021">
        <v>7488996</v>
      </c>
      <c r="I1021" s="12">
        <f t="shared" si="197"/>
        <v>0.2243458268638413</v>
      </c>
      <c r="J1021" s="12">
        <f t="shared" si="198"/>
        <v>0.22923553437603653</v>
      </c>
      <c r="K1021" s="1">
        <v>7842927</v>
      </c>
      <c r="L1021">
        <v>144349</v>
      </c>
      <c r="M1021" s="12">
        <f t="shared" si="199"/>
        <v>1.8404990891793333E-2</v>
      </c>
      <c r="N1021">
        <v>57160</v>
      </c>
      <c r="O1021">
        <v>87189</v>
      </c>
      <c r="P1021" s="12">
        <f t="shared" si="203"/>
        <v>1.1116895516176549E-2</v>
      </c>
      <c r="Q1021" s="12">
        <f t="shared" si="204"/>
        <v>0.6040152685505269</v>
      </c>
      <c r="R1021">
        <v>30870</v>
      </c>
      <c r="S1021">
        <v>20730</v>
      </c>
      <c r="T1021">
        <v>11292</v>
      </c>
      <c r="U1021" s="30">
        <v>11291.743</v>
      </c>
      <c r="V1021">
        <f t="shared" si="196"/>
        <v>11291743</v>
      </c>
      <c r="W1021">
        <v>79233</v>
      </c>
      <c r="AA1021" s="1">
        <f t="shared" si="207"/>
        <v>10208</v>
      </c>
    </row>
    <row r="1022" spans="2:27">
      <c r="B1022" t="s">
        <v>263</v>
      </c>
      <c r="C1022">
        <v>1976</v>
      </c>
      <c r="D1022" s="1">
        <v>2133917</v>
      </c>
      <c r="E1022" s="12">
        <f t="shared" si="201"/>
        <v>0.24300245115171512</v>
      </c>
      <c r="F1022" s="1">
        <v>2079877</v>
      </c>
      <c r="G1022" s="11">
        <f t="shared" si="202"/>
        <v>0.23792991592887433</v>
      </c>
      <c r="H1022">
        <v>9148441</v>
      </c>
      <c r="I1022" s="12">
        <f t="shared" si="197"/>
        <v>0.2273476978208637</v>
      </c>
      <c r="J1022" s="12">
        <f t="shared" si="198"/>
        <v>0.23325471520229513</v>
      </c>
      <c r="K1022" s="1">
        <v>9477017</v>
      </c>
      <c r="L1022">
        <v>161999</v>
      </c>
      <c r="M1022" s="12">
        <f t="shared" si="199"/>
        <v>1.709388091210557E-2</v>
      </c>
      <c r="N1022">
        <v>60020</v>
      </c>
      <c r="O1022">
        <v>101979</v>
      </c>
      <c r="P1022" s="12">
        <f t="shared" si="203"/>
        <v>1.0760664458025137E-2</v>
      </c>
      <c r="Q1022" s="12">
        <f t="shared" si="204"/>
        <v>0.62950388582645567</v>
      </c>
      <c r="R1022">
        <v>38355</v>
      </c>
      <c r="S1022">
        <v>22348</v>
      </c>
      <c r="T1022">
        <v>11343</v>
      </c>
      <c r="U1022" s="30">
        <v>11342.852999999999</v>
      </c>
      <c r="V1022">
        <f t="shared" si="196"/>
        <v>11342853</v>
      </c>
      <c r="W1022">
        <v>86566</v>
      </c>
      <c r="AA1022" s="1">
        <f t="shared" si="207"/>
        <v>10685</v>
      </c>
    </row>
    <row r="1023" spans="2:27">
      <c r="B1023" t="s">
        <v>263</v>
      </c>
      <c r="C1023">
        <v>1977</v>
      </c>
      <c r="D1023" s="1">
        <v>2132120</v>
      </c>
      <c r="E1023" s="12">
        <f t="shared" si="201"/>
        <v>-8.4211335304981401E-4</v>
      </c>
      <c r="F1023" s="1">
        <v>2076245</v>
      </c>
      <c r="G1023" s="11">
        <f t="shared" si="202"/>
        <v>-1.7462571103964322E-3</v>
      </c>
      <c r="H1023">
        <v>9852612</v>
      </c>
      <c r="I1023" s="12">
        <f t="shared" si="197"/>
        <v>0.21073041341727453</v>
      </c>
      <c r="J1023" s="12">
        <f t="shared" si="198"/>
        <v>0.216401498404687</v>
      </c>
      <c r="K1023" s="1">
        <v>9939241</v>
      </c>
      <c r="L1023">
        <v>171659</v>
      </c>
      <c r="M1023" s="12">
        <f t="shared" si="199"/>
        <v>1.7270835871672698E-2</v>
      </c>
      <c r="N1023">
        <v>61805</v>
      </c>
      <c r="O1023">
        <v>109854</v>
      </c>
      <c r="P1023" s="12">
        <f t="shared" si="203"/>
        <v>1.1052554214149753E-2</v>
      </c>
      <c r="Q1023" s="12">
        <f t="shared" si="204"/>
        <v>0.63995479409760048</v>
      </c>
      <c r="R1023">
        <v>41064</v>
      </c>
      <c r="S1023">
        <v>20843</v>
      </c>
      <c r="T1023">
        <v>11386</v>
      </c>
      <c r="U1023" s="30">
        <v>11386.316000000001</v>
      </c>
      <c r="V1023">
        <f t="shared" si="196"/>
        <v>11386316</v>
      </c>
      <c r="W1023">
        <v>95351</v>
      </c>
      <c r="X1023" s="16">
        <v>11163</v>
      </c>
      <c r="Z1023" s="16">
        <v>11163</v>
      </c>
      <c r="AA1023" s="16">
        <v>11163</v>
      </c>
    </row>
    <row r="1024" spans="2:27">
      <c r="B1024" t="s">
        <v>263</v>
      </c>
      <c r="C1024">
        <v>1978</v>
      </c>
      <c r="D1024" s="1">
        <v>2167414</v>
      </c>
      <c r="E1024" s="12">
        <f t="shared" si="201"/>
        <v>1.6553477290208805E-2</v>
      </c>
      <c r="F1024" s="1">
        <v>2048364</v>
      </c>
      <c r="G1024" s="11">
        <f t="shared" si="202"/>
        <v>-1.3428569364405453E-2</v>
      </c>
      <c r="H1024">
        <v>10317928</v>
      </c>
      <c r="I1024" s="12">
        <f t="shared" ref="I1024:I1054" si="208">(F1024/H1024)</f>
        <v>0.19852474256459243</v>
      </c>
      <c r="J1024" s="12">
        <f t="shared" si="198"/>
        <v>0.21006291185594628</v>
      </c>
      <c r="K1024" s="1">
        <v>9952913</v>
      </c>
      <c r="L1024">
        <v>198418</v>
      </c>
      <c r="M1024" s="12">
        <f t="shared" si="199"/>
        <v>1.993567109448259E-2</v>
      </c>
      <c r="N1024">
        <v>66661</v>
      </c>
      <c r="O1024">
        <v>131757</v>
      </c>
      <c r="P1024" s="12">
        <f t="shared" si="203"/>
        <v>1.3238033930367923E-2</v>
      </c>
      <c r="Q1024" s="12">
        <f t="shared" si="204"/>
        <v>0.66403753691701362</v>
      </c>
      <c r="R1024">
        <v>47383</v>
      </c>
      <c r="S1024">
        <v>23199</v>
      </c>
      <c r="T1024">
        <v>11413</v>
      </c>
      <c r="U1024" s="30">
        <v>11412.561</v>
      </c>
      <c r="V1024">
        <f t="shared" si="196"/>
        <v>11412561</v>
      </c>
      <c r="W1024">
        <v>105450</v>
      </c>
      <c r="X1024" s="16">
        <v>10587</v>
      </c>
      <c r="Z1024" s="16">
        <v>10587</v>
      </c>
      <c r="AA1024" s="16">
        <v>10587</v>
      </c>
    </row>
    <row r="1025" spans="2:27">
      <c r="B1025" t="s">
        <v>263</v>
      </c>
      <c r="C1025">
        <v>1979</v>
      </c>
      <c r="D1025" s="1">
        <v>2437071</v>
      </c>
      <c r="E1025" s="12">
        <f t="shared" si="201"/>
        <v>0.1244141636069528</v>
      </c>
      <c r="F1025" s="1">
        <v>2332888</v>
      </c>
      <c r="G1025" s="11">
        <f t="shared" si="202"/>
        <v>0.13890304652883961</v>
      </c>
      <c r="H1025">
        <v>11201902</v>
      </c>
      <c r="I1025" s="12">
        <f t="shared" si="208"/>
        <v>0.20825820472273368</v>
      </c>
      <c r="J1025" s="12">
        <f t="shared" si="198"/>
        <v>0.21755867887435545</v>
      </c>
      <c r="K1025" s="1">
        <v>10408051</v>
      </c>
      <c r="L1025">
        <v>243311</v>
      </c>
      <c r="M1025" s="12">
        <f t="shared" si="199"/>
        <v>2.3377191368489644E-2</v>
      </c>
      <c r="N1025">
        <v>79531</v>
      </c>
      <c r="O1025">
        <v>163780</v>
      </c>
      <c r="P1025" s="12">
        <f t="shared" si="203"/>
        <v>1.57358952218816E-2</v>
      </c>
      <c r="Q1025" s="12">
        <f t="shared" si="204"/>
        <v>0.67313027360045374</v>
      </c>
      <c r="R1025">
        <v>50680</v>
      </c>
      <c r="S1025">
        <v>27885</v>
      </c>
      <c r="T1025">
        <v>11397</v>
      </c>
      <c r="U1025" s="30">
        <v>11396.837</v>
      </c>
      <c r="V1025">
        <f t="shared" si="196"/>
        <v>11396837</v>
      </c>
      <c r="W1025">
        <v>115824</v>
      </c>
      <c r="X1025" s="16">
        <v>11245</v>
      </c>
      <c r="Z1025" s="16">
        <v>11245</v>
      </c>
      <c r="AA1025" s="16">
        <v>11245</v>
      </c>
    </row>
    <row r="1026" spans="2:27">
      <c r="B1026" t="s">
        <v>263</v>
      </c>
      <c r="C1026">
        <v>1980</v>
      </c>
      <c r="D1026" s="1">
        <v>2869941</v>
      </c>
      <c r="E1026" s="12">
        <f t="shared" si="201"/>
        <v>0.17761895324346316</v>
      </c>
      <c r="F1026" s="1">
        <v>2764181</v>
      </c>
      <c r="G1026" s="11">
        <f t="shared" si="202"/>
        <v>0.18487514188422247</v>
      </c>
      <c r="H1026">
        <v>12729899</v>
      </c>
      <c r="I1026" s="12">
        <f t="shared" si="208"/>
        <v>0.21714084298704961</v>
      </c>
      <c r="J1026" s="12">
        <f t="shared" si="198"/>
        <v>0.22544884291697836</v>
      </c>
      <c r="K1026" s="1">
        <v>12428760</v>
      </c>
      <c r="L1026">
        <v>311844</v>
      </c>
      <c r="M1026" s="12">
        <f t="shared" si="199"/>
        <v>2.5090515868035106E-2</v>
      </c>
      <c r="N1026">
        <v>89529</v>
      </c>
      <c r="O1026">
        <v>222315</v>
      </c>
      <c r="P1026" s="12">
        <f t="shared" si="203"/>
        <v>1.7887142401977349E-2</v>
      </c>
      <c r="Q1026" s="12">
        <f t="shared" si="204"/>
        <v>0.71290452918767078</v>
      </c>
      <c r="R1026">
        <v>56538</v>
      </c>
      <c r="S1026">
        <v>29359</v>
      </c>
      <c r="T1026" s="2">
        <v>11427</v>
      </c>
      <c r="U1026" s="30">
        <v>11434.701999999999</v>
      </c>
      <c r="V1026">
        <f t="shared" si="196"/>
        <v>11434702</v>
      </c>
      <c r="W1026">
        <v>125551</v>
      </c>
      <c r="X1026" s="16">
        <v>11497</v>
      </c>
      <c r="Y1026">
        <v>12288</v>
      </c>
      <c r="Z1026" s="1">
        <f>(Y1026+X1026)/2</f>
        <v>11892.5</v>
      </c>
      <c r="AA1026" s="16">
        <v>11893</v>
      </c>
    </row>
    <row r="1027" spans="2:27">
      <c r="B1027" t="s">
        <v>263</v>
      </c>
      <c r="C1027">
        <v>1981</v>
      </c>
      <c r="D1027" s="1">
        <v>3283392</v>
      </c>
      <c r="E1027" s="12">
        <f t="shared" si="201"/>
        <v>0.1440625434460151</v>
      </c>
      <c r="F1027" s="1">
        <v>3180553</v>
      </c>
      <c r="G1027" s="11">
        <f t="shared" si="202"/>
        <v>0.15063123579823462</v>
      </c>
      <c r="H1027">
        <v>14250233</v>
      </c>
      <c r="I1027" s="12">
        <f t="shared" si="208"/>
        <v>0.22319305235219664</v>
      </c>
      <c r="J1027" s="12">
        <f t="shared" si="198"/>
        <v>0.23040970628339902</v>
      </c>
      <c r="K1027" s="1">
        <v>13934268</v>
      </c>
      <c r="L1027">
        <v>345822</v>
      </c>
      <c r="M1027" s="12">
        <f t="shared" si="199"/>
        <v>2.4818095934425834E-2</v>
      </c>
      <c r="N1027">
        <v>100636</v>
      </c>
      <c r="O1027">
        <v>245186</v>
      </c>
      <c r="P1027" s="12">
        <f t="shared" si="203"/>
        <v>1.7595900983101518E-2</v>
      </c>
      <c r="Q1027" s="12">
        <f t="shared" si="204"/>
        <v>0.70899480079347177</v>
      </c>
      <c r="R1027">
        <v>61726</v>
      </c>
      <c r="S1027">
        <v>32501</v>
      </c>
      <c r="T1027">
        <v>11443</v>
      </c>
      <c r="U1027" s="30">
        <v>11443.458000000001</v>
      </c>
      <c r="V1027">
        <f t="shared" si="196"/>
        <v>11443458</v>
      </c>
      <c r="W1027">
        <v>139036</v>
      </c>
      <c r="X1027" s="16">
        <v>13994</v>
      </c>
      <c r="AA1027" s="1">
        <f>AA1026+1759</f>
        <v>13652</v>
      </c>
    </row>
    <row r="1028" spans="2:27">
      <c r="B1028" t="s">
        <v>263</v>
      </c>
      <c r="C1028">
        <v>1982</v>
      </c>
      <c r="D1028" s="1">
        <v>2982031</v>
      </c>
      <c r="E1028" s="12">
        <f t="shared" si="201"/>
        <v>-9.1783436153831166E-2</v>
      </c>
      <c r="F1028" s="1">
        <v>2904497</v>
      </c>
      <c r="G1028" s="11">
        <f t="shared" si="202"/>
        <v>-8.6794969302508088E-2</v>
      </c>
      <c r="H1028">
        <v>14417560</v>
      </c>
      <c r="I1028" s="12">
        <f t="shared" si="208"/>
        <v>0.20145551674485834</v>
      </c>
      <c r="J1028" s="12">
        <f t="shared" si="198"/>
        <v>0.20683326443586847</v>
      </c>
      <c r="K1028" s="1">
        <v>14138237</v>
      </c>
      <c r="L1028">
        <v>374410</v>
      </c>
      <c r="M1028" s="12">
        <f t="shared" si="199"/>
        <v>2.6482085425502486E-2</v>
      </c>
      <c r="N1028">
        <v>105539</v>
      </c>
      <c r="O1028">
        <v>268871</v>
      </c>
      <c r="P1028" s="12">
        <f t="shared" si="203"/>
        <v>1.9017293315991238E-2</v>
      </c>
      <c r="Q1028" s="12">
        <f t="shared" si="204"/>
        <v>0.7181191741673566</v>
      </c>
      <c r="R1028">
        <v>62618</v>
      </c>
      <c r="S1028">
        <v>41617</v>
      </c>
      <c r="T1028">
        <v>11423</v>
      </c>
      <c r="U1028" s="30">
        <v>11423.412</v>
      </c>
      <c r="V1028">
        <f t="shared" si="196"/>
        <v>11423412</v>
      </c>
      <c r="W1028">
        <v>147000</v>
      </c>
      <c r="X1028" s="16">
        <v>13895</v>
      </c>
      <c r="AA1028" s="1">
        <f t="shared" ref="AA1028:AA1039" si="209">AA1027+1759</f>
        <v>15411</v>
      </c>
    </row>
    <row r="1029" spans="2:27">
      <c r="B1029" t="s">
        <v>263</v>
      </c>
      <c r="C1029">
        <v>1983</v>
      </c>
      <c r="D1029" s="1">
        <v>3066541</v>
      </c>
      <c r="E1029" s="12">
        <f t="shared" si="201"/>
        <v>2.8339745629740266E-2</v>
      </c>
      <c r="F1029" s="1">
        <v>2990643</v>
      </c>
      <c r="G1029" s="11">
        <f t="shared" si="202"/>
        <v>2.9659524523523349E-2</v>
      </c>
      <c r="H1029">
        <v>15119889</v>
      </c>
      <c r="I1029" s="12">
        <f t="shared" si="208"/>
        <v>0.1977953012750292</v>
      </c>
      <c r="J1029" s="12">
        <f t="shared" si="198"/>
        <v>0.20281504712104698</v>
      </c>
      <c r="K1029" s="1">
        <v>15003880</v>
      </c>
      <c r="L1029">
        <v>394233</v>
      </c>
      <c r="M1029" s="12">
        <f t="shared" si="199"/>
        <v>2.6275403428979705E-2</v>
      </c>
      <c r="N1029">
        <v>112171</v>
      </c>
      <c r="O1029">
        <v>282062</v>
      </c>
      <c r="P1029" s="12">
        <f t="shared" si="203"/>
        <v>1.8799270588674397E-2</v>
      </c>
      <c r="Q1029" s="12">
        <f t="shared" si="204"/>
        <v>0.71547029294858622</v>
      </c>
      <c r="R1029">
        <v>101407</v>
      </c>
      <c r="S1029">
        <v>35572</v>
      </c>
      <c r="T1029">
        <v>11409</v>
      </c>
      <c r="U1029" s="30">
        <v>11408.817999999999</v>
      </c>
      <c r="V1029">
        <f t="shared" si="196"/>
        <v>11408818</v>
      </c>
      <c r="W1029">
        <v>153106</v>
      </c>
      <c r="X1029" s="16">
        <v>15437</v>
      </c>
      <c r="AA1029" s="1">
        <f t="shared" si="209"/>
        <v>17170</v>
      </c>
    </row>
    <row r="1030" spans="2:27">
      <c r="B1030" t="s">
        <v>263</v>
      </c>
      <c r="C1030">
        <v>1984</v>
      </c>
      <c r="D1030" s="1">
        <v>3489287</v>
      </c>
      <c r="E1030" s="12">
        <f t="shared" si="201"/>
        <v>0.1378576056866678</v>
      </c>
      <c r="F1030" s="1">
        <v>3416139</v>
      </c>
      <c r="G1030" s="11">
        <f t="shared" si="202"/>
        <v>0.14227575808948109</v>
      </c>
      <c r="H1030">
        <v>16470268</v>
      </c>
      <c r="I1030" s="12">
        <f t="shared" si="208"/>
        <v>0.20741247197677656</v>
      </c>
      <c r="J1030" s="12">
        <f t="shared" si="198"/>
        <v>0.2118536868981124</v>
      </c>
      <c r="K1030" s="1">
        <v>15049869</v>
      </c>
      <c r="L1030">
        <v>493927</v>
      </c>
      <c r="M1030" s="12">
        <f t="shared" si="199"/>
        <v>3.2819355437578891E-2</v>
      </c>
      <c r="N1030">
        <v>115151</v>
      </c>
      <c r="O1030">
        <v>378776</v>
      </c>
      <c r="P1030" s="12">
        <f t="shared" si="203"/>
        <v>2.5168059602379264E-2</v>
      </c>
      <c r="Q1030" s="12">
        <f t="shared" si="204"/>
        <v>0.76686635879391085</v>
      </c>
      <c r="R1030">
        <v>116383</v>
      </c>
      <c r="S1030">
        <v>34529</v>
      </c>
      <c r="T1030">
        <v>11412</v>
      </c>
      <c r="U1030" s="30">
        <v>11412.132</v>
      </c>
      <c r="V1030">
        <f t="shared" si="196"/>
        <v>11412132</v>
      </c>
      <c r="W1030">
        <v>168437</v>
      </c>
      <c r="X1030" s="16">
        <v>16912</v>
      </c>
      <c r="AA1030" s="1">
        <f t="shared" si="209"/>
        <v>18929</v>
      </c>
    </row>
    <row r="1031" spans="2:27">
      <c r="B1031" t="s">
        <v>263</v>
      </c>
      <c r="C1031">
        <v>1985</v>
      </c>
      <c r="D1031" s="1">
        <v>3835912</v>
      </c>
      <c r="E1031" s="12">
        <f t="shared" si="201"/>
        <v>9.9339779158320887E-2</v>
      </c>
      <c r="F1031" s="1">
        <v>3770137</v>
      </c>
      <c r="G1031" s="11">
        <f t="shared" si="202"/>
        <v>0.10362517450255976</v>
      </c>
      <c r="H1031">
        <v>17573049</v>
      </c>
      <c r="I1031" s="12">
        <f t="shared" si="208"/>
        <v>0.21454085742320528</v>
      </c>
      <c r="J1031" s="12">
        <f t="shared" si="198"/>
        <v>0.21828380493333854</v>
      </c>
      <c r="K1031" s="1">
        <v>16490504</v>
      </c>
      <c r="L1031">
        <v>545505</v>
      </c>
      <c r="M1031" s="12">
        <f t="shared" si="199"/>
        <v>3.3079947101677429E-2</v>
      </c>
      <c r="N1031">
        <v>144460</v>
      </c>
      <c r="O1031">
        <v>401045</v>
      </c>
      <c r="P1031" s="12">
        <f t="shared" si="203"/>
        <v>2.4319753962644197E-2</v>
      </c>
      <c r="Q1031" s="12">
        <f t="shared" si="204"/>
        <v>0.73518116240914377</v>
      </c>
      <c r="R1031">
        <v>122796</v>
      </c>
      <c r="S1031">
        <v>37622</v>
      </c>
      <c r="T1031">
        <v>11400</v>
      </c>
      <c r="U1031" s="30">
        <v>11399.806</v>
      </c>
      <c r="V1031">
        <f t="shared" si="196"/>
        <v>11399806</v>
      </c>
      <c r="W1031">
        <v>176973</v>
      </c>
      <c r="X1031" s="16">
        <v>18279</v>
      </c>
      <c r="AA1031" s="1">
        <f t="shared" si="209"/>
        <v>20688</v>
      </c>
    </row>
    <row r="1032" spans="2:27">
      <c r="B1032" t="s">
        <v>263</v>
      </c>
      <c r="C1032">
        <v>1986</v>
      </c>
      <c r="D1032" s="1">
        <v>4077635</v>
      </c>
      <c r="E1032" s="12">
        <f t="shared" si="201"/>
        <v>6.301578346948522E-2</v>
      </c>
      <c r="F1032" s="1">
        <v>3986653</v>
      </c>
      <c r="G1032" s="11">
        <f t="shared" si="202"/>
        <v>5.7429212784575204E-2</v>
      </c>
      <c r="H1032">
        <v>19437185</v>
      </c>
      <c r="I1032" s="12">
        <f t="shared" si="208"/>
        <v>0.20510444285013493</v>
      </c>
      <c r="J1032" s="12">
        <f t="shared" si="198"/>
        <v>0.20978526468724767</v>
      </c>
      <c r="K1032" s="1">
        <v>17822767</v>
      </c>
      <c r="L1032">
        <v>589449</v>
      </c>
      <c r="M1032" s="12">
        <f t="shared" si="199"/>
        <v>3.3072810748185175E-2</v>
      </c>
      <c r="N1032">
        <v>165635</v>
      </c>
      <c r="O1032">
        <v>423814</v>
      </c>
      <c r="P1032" s="12">
        <f t="shared" si="203"/>
        <v>2.3779360410198933E-2</v>
      </c>
      <c r="Q1032" s="12">
        <f t="shared" si="204"/>
        <v>0.71900028670843452</v>
      </c>
      <c r="R1032">
        <v>133741</v>
      </c>
      <c r="S1032">
        <v>39630</v>
      </c>
      <c r="T1032">
        <v>11387</v>
      </c>
      <c r="U1032" s="30">
        <v>11387.257</v>
      </c>
      <c r="V1032">
        <f t="shared" si="196"/>
        <v>11387257</v>
      </c>
      <c r="W1032">
        <v>185656</v>
      </c>
      <c r="X1032" s="16">
        <v>19456</v>
      </c>
      <c r="AA1032" s="1">
        <f t="shared" si="209"/>
        <v>22447</v>
      </c>
    </row>
    <row r="1033" spans="2:27">
      <c r="B1033" t="s">
        <v>263</v>
      </c>
      <c r="C1033">
        <v>1987</v>
      </c>
      <c r="D1033" s="1">
        <v>4109404</v>
      </c>
      <c r="E1033" s="12">
        <f t="shared" si="201"/>
        <v>7.7910357351749235E-3</v>
      </c>
      <c r="F1033" s="1">
        <v>4027138</v>
      </c>
      <c r="G1033" s="11">
        <f t="shared" si="202"/>
        <v>1.0155135147202428E-2</v>
      </c>
      <c r="H1033">
        <v>20632044</v>
      </c>
      <c r="I1033" s="12">
        <f t="shared" si="208"/>
        <v>0.195188513556873</v>
      </c>
      <c r="J1033" s="12">
        <f t="shared" si="198"/>
        <v>0.19917580633310011</v>
      </c>
      <c r="K1033" s="1">
        <v>18820800</v>
      </c>
      <c r="L1033">
        <v>617041</v>
      </c>
      <c r="M1033" s="12">
        <f t="shared" si="199"/>
        <v>3.2785056958258944E-2</v>
      </c>
      <c r="N1033">
        <v>173639</v>
      </c>
      <c r="O1033">
        <v>443402</v>
      </c>
      <c r="P1033" s="12">
        <f t="shared" si="203"/>
        <v>2.3559147326362322E-2</v>
      </c>
      <c r="Q1033" s="12">
        <f t="shared" si="204"/>
        <v>0.71859406425180827</v>
      </c>
      <c r="R1033">
        <v>141547</v>
      </c>
      <c r="S1033">
        <v>43131</v>
      </c>
      <c r="T1033">
        <v>11391</v>
      </c>
      <c r="U1033" s="30">
        <v>11391.178</v>
      </c>
      <c r="V1033">
        <f t="shared" si="196"/>
        <v>11391178</v>
      </c>
      <c r="W1033">
        <v>196340</v>
      </c>
      <c r="X1033" s="16">
        <v>19850</v>
      </c>
      <c r="AA1033" s="1">
        <f t="shared" si="209"/>
        <v>24206</v>
      </c>
    </row>
    <row r="1034" spans="2:27">
      <c r="B1034" t="s">
        <v>263</v>
      </c>
      <c r="C1034">
        <v>1988</v>
      </c>
      <c r="D1034" s="1">
        <v>4011942</v>
      </c>
      <c r="E1034" s="12">
        <f t="shared" si="201"/>
        <v>-2.3716821222736922E-2</v>
      </c>
      <c r="F1034" s="1">
        <v>3908730</v>
      </c>
      <c r="G1034" s="11">
        <f t="shared" si="202"/>
        <v>-2.9402518612473671E-2</v>
      </c>
      <c r="H1034">
        <v>20549230</v>
      </c>
      <c r="I1034" s="12">
        <f t="shared" si="208"/>
        <v>0.19021296661724066</v>
      </c>
      <c r="J1034" s="12">
        <f t="shared" si="198"/>
        <v>0.19523563656643095</v>
      </c>
      <c r="K1034" s="1">
        <v>19212132</v>
      </c>
      <c r="L1034">
        <v>654547</v>
      </c>
      <c r="M1034" s="12">
        <f t="shared" si="199"/>
        <v>3.4069461942068689E-2</v>
      </c>
      <c r="N1034">
        <v>179396</v>
      </c>
      <c r="O1034">
        <v>475151</v>
      </c>
      <c r="P1034" s="12">
        <f t="shared" si="203"/>
        <v>2.4731820497589752E-2</v>
      </c>
      <c r="Q1034" s="12">
        <f t="shared" si="204"/>
        <v>0.72592342490302453</v>
      </c>
      <c r="R1034">
        <v>151193</v>
      </c>
      <c r="S1034">
        <v>43617</v>
      </c>
      <c r="T1034">
        <v>11390</v>
      </c>
      <c r="U1034" s="30">
        <v>11390.183000000001</v>
      </c>
      <c r="V1034">
        <f t="shared" si="196"/>
        <v>11390183</v>
      </c>
      <c r="W1034">
        <v>211302</v>
      </c>
      <c r="X1034" s="16">
        <v>21081</v>
      </c>
      <c r="AA1034" s="1">
        <f t="shared" si="209"/>
        <v>25965</v>
      </c>
    </row>
    <row r="1035" spans="2:27">
      <c r="B1035" t="s">
        <v>263</v>
      </c>
      <c r="C1035">
        <v>1989</v>
      </c>
      <c r="D1035" s="1">
        <v>4287980</v>
      </c>
      <c r="E1035" s="12">
        <f t="shared" si="201"/>
        <v>6.880408540302925E-2</v>
      </c>
      <c r="F1035" s="1">
        <v>4205648</v>
      </c>
      <c r="G1035" s="11">
        <f t="shared" si="202"/>
        <v>7.5962780749757597E-2</v>
      </c>
      <c r="H1035">
        <v>22243147</v>
      </c>
      <c r="I1035" s="12">
        <f t="shared" si="208"/>
        <v>0.18907612308636004</v>
      </c>
      <c r="J1035" s="12">
        <f t="shared" si="198"/>
        <v>0.19277757774113527</v>
      </c>
      <c r="K1035" s="1">
        <v>20345735</v>
      </c>
      <c r="L1035">
        <v>719263</v>
      </c>
      <c r="M1035" s="12">
        <f t="shared" si="199"/>
        <v>3.5352028324363807E-2</v>
      </c>
      <c r="N1035">
        <v>195228</v>
      </c>
      <c r="O1035">
        <v>524035</v>
      </c>
      <c r="P1035" s="12">
        <f t="shared" si="203"/>
        <v>2.5756503758650153E-2</v>
      </c>
      <c r="Q1035" s="12">
        <f t="shared" si="204"/>
        <v>0.72857216345064324</v>
      </c>
      <c r="R1035">
        <v>157200</v>
      </c>
      <c r="S1035">
        <v>43670</v>
      </c>
      <c r="T1035">
        <v>11410</v>
      </c>
      <c r="U1035" s="30">
        <v>11409.781999999999</v>
      </c>
      <c r="V1035">
        <f t="shared" si="196"/>
        <v>11409782</v>
      </c>
      <c r="W1035">
        <v>224449</v>
      </c>
      <c r="X1035" s="16">
        <v>24712</v>
      </c>
      <c r="AA1035" s="1">
        <f t="shared" si="209"/>
        <v>27724</v>
      </c>
    </row>
    <row r="1036" spans="2:27">
      <c r="B1036" t="s">
        <v>263</v>
      </c>
      <c r="C1036">
        <v>1990</v>
      </c>
      <c r="D1036" s="1">
        <v>4592032</v>
      </c>
      <c r="E1036" s="12">
        <f t="shared" si="201"/>
        <v>7.0907979981249911E-2</v>
      </c>
      <c r="F1036" s="1">
        <v>4489498</v>
      </c>
      <c r="G1036" s="11">
        <f t="shared" si="202"/>
        <v>6.7492571893796149E-2</v>
      </c>
      <c r="H1036">
        <v>24567779</v>
      </c>
      <c r="I1036" s="12">
        <f t="shared" si="208"/>
        <v>0.18273927000075993</v>
      </c>
      <c r="J1036" s="12">
        <f t="shared" si="198"/>
        <v>0.18691278523793298</v>
      </c>
      <c r="K1036" s="1">
        <v>22072305</v>
      </c>
      <c r="L1036">
        <v>800452</v>
      </c>
      <c r="M1036" s="12">
        <f t="shared" si="199"/>
        <v>3.6264993619832639E-2</v>
      </c>
      <c r="N1036">
        <v>226291</v>
      </c>
      <c r="O1036">
        <v>574161</v>
      </c>
      <c r="P1036" s="12">
        <f t="shared" si="203"/>
        <v>2.6012734057453447E-2</v>
      </c>
      <c r="Q1036" s="12">
        <f t="shared" si="204"/>
        <v>0.71729597777255849</v>
      </c>
      <c r="R1036">
        <v>170104</v>
      </c>
      <c r="S1036">
        <v>49245</v>
      </c>
      <c r="T1036">
        <v>11431</v>
      </c>
      <c r="U1036" s="30">
        <v>11446.978999999999</v>
      </c>
      <c r="V1036">
        <f t="shared" si="196"/>
        <v>11446979</v>
      </c>
      <c r="W1036">
        <v>238635</v>
      </c>
      <c r="X1036" s="16">
        <v>27516</v>
      </c>
      <c r="AA1036" s="1">
        <f t="shared" si="209"/>
        <v>29483</v>
      </c>
    </row>
    <row r="1037" spans="2:27">
      <c r="B1037" t="s">
        <v>263</v>
      </c>
      <c r="C1037">
        <v>1991</v>
      </c>
      <c r="D1037" s="1">
        <v>4923880</v>
      </c>
      <c r="E1037" s="12">
        <f t="shared" si="201"/>
        <v>7.226604692650225E-2</v>
      </c>
      <c r="F1037" s="1">
        <v>4810405</v>
      </c>
      <c r="G1037" s="11">
        <f t="shared" si="202"/>
        <v>7.147948389775427E-2</v>
      </c>
      <c r="H1037">
        <v>25092123</v>
      </c>
      <c r="I1037" s="12">
        <f t="shared" si="208"/>
        <v>0.1917097648532968</v>
      </c>
      <c r="J1037" s="12">
        <f t="shared" si="198"/>
        <v>0.19623210040856248</v>
      </c>
      <c r="K1037" s="1">
        <v>24619161</v>
      </c>
      <c r="L1037">
        <v>896776</v>
      </c>
      <c r="M1037" s="12">
        <f t="shared" si="199"/>
        <v>3.6425936692156165E-2</v>
      </c>
      <c r="N1037">
        <v>234794</v>
      </c>
      <c r="O1037">
        <v>661982</v>
      </c>
      <c r="P1037" s="12">
        <f t="shared" si="203"/>
        <v>2.6888893573586849E-2</v>
      </c>
      <c r="Q1037" s="12">
        <f t="shared" si="204"/>
        <v>0.73817987992542178</v>
      </c>
      <c r="R1037">
        <v>182865</v>
      </c>
      <c r="S1037">
        <v>51540</v>
      </c>
      <c r="T1037">
        <v>11536</v>
      </c>
      <c r="U1037" s="30">
        <v>11535.973</v>
      </c>
      <c r="V1037">
        <f t="shared" si="196"/>
        <v>11535973</v>
      </c>
      <c r="W1037">
        <v>244660</v>
      </c>
      <c r="X1037" s="16">
        <v>29115</v>
      </c>
      <c r="AA1037" s="1">
        <f t="shared" si="209"/>
        <v>31242</v>
      </c>
    </row>
    <row r="1038" spans="2:27">
      <c r="B1038" t="s">
        <v>263</v>
      </c>
      <c r="C1038">
        <v>1992</v>
      </c>
      <c r="D1038" s="1">
        <v>5740717</v>
      </c>
      <c r="E1038" s="12">
        <f t="shared" si="201"/>
        <v>0.1658929543368238</v>
      </c>
      <c r="F1038" s="10">
        <v>5559369</v>
      </c>
      <c r="G1038" s="11">
        <f t="shared" si="202"/>
        <v>0.1556966617155936</v>
      </c>
      <c r="H1038">
        <v>27864641</v>
      </c>
      <c r="I1038" s="12">
        <f t="shared" si="208"/>
        <v>0.19951339046499827</v>
      </c>
      <c r="J1038" s="12">
        <f t="shared" si="198"/>
        <v>0.2060215669026563</v>
      </c>
      <c r="K1038" s="1">
        <v>26831659</v>
      </c>
      <c r="L1038">
        <v>857996</v>
      </c>
      <c r="M1038" s="12">
        <f t="shared" si="199"/>
        <v>3.197700149662755E-2</v>
      </c>
      <c r="N1038">
        <v>232584</v>
      </c>
      <c r="O1038">
        <v>625412</v>
      </c>
      <c r="P1038" s="12">
        <f t="shared" si="203"/>
        <v>2.3308733910191688E-2</v>
      </c>
      <c r="Q1038" s="12">
        <f t="shared" si="204"/>
        <v>0.72892181315530613</v>
      </c>
      <c r="R1038">
        <v>190885</v>
      </c>
      <c r="S1038">
        <v>53254</v>
      </c>
      <c r="T1038">
        <v>11635</v>
      </c>
      <c r="U1038" s="30">
        <v>11635.197</v>
      </c>
      <c r="V1038">
        <f t="shared" si="196"/>
        <v>11635197</v>
      </c>
      <c r="W1038">
        <v>263740</v>
      </c>
      <c r="X1038" s="16">
        <v>31640</v>
      </c>
      <c r="AA1038" s="1">
        <f t="shared" si="209"/>
        <v>33001</v>
      </c>
    </row>
    <row r="1039" spans="2:27">
      <c r="B1039" t="s">
        <v>263</v>
      </c>
      <c r="C1039">
        <v>1993</v>
      </c>
      <c r="D1039" s="1">
        <v>6460059</v>
      </c>
      <c r="E1039" s="12">
        <f t="shared" si="201"/>
        <v>0.12530525368172651</v>
      </c>
      <c r="F1039" s="1">
        <v>6187574</v>
      </c>
      <c r="G1039" s="11">
        <f t="shared" si="202"/>
        <v>0.11299933499647172</v>
      </c>
      <c r="H1039">
        <v>30350874</v>
      </c>
      <c r="I1039" s="12">
        <f t="shared" si="208"/>
        <v>0.20386806653409717</v>
      </c>
      <c r="J1039" s="12">
        <f t="shared" si="198"/>
        <v>0.21284589695835449</v>
      </c>
      <c r="K1039" s="1">
        <v>28125650</v>
      </c>
      <c r="L1039">
        <v>893836</v>
      </c>
      <c r="M1039" s="12">
        <f t="shared" si="199"/>
        <v>3.1780101082108325E-2</v>
      </c>
      <c r="N1039">
        <v>239031</v>
      </c>
      <c r="O1039">
        <v>654805</v>
      </c>
      <c r="P1039" s="12">
        <f t="shared" si="203"/>
        <v>2.3281417496128977E-2</v>
      </c>
      <c r="Q1039" s="12">
        <f t="shared" si="204"/>
        <v>0.73257845958318979</v>
      </c>
      <c r="R1039">
        <v>202146</v>
      </c>
      <c r="S1039">
        <v>50455</v>
      </c>
      <c r="T1039">
        <v>11726</v>
      </c>
      <c r="U1039" s="30">
        <v>11725.984</v>
      </c>
      <c r="V1039">
        <f t="shared" si="196"/>
        <v>11725984</v>
      </c>
      <c r="W1039">
        <v>272422</v>
      </c>
      <c r="X1039" s="16">
        <v>34495</v>
      </c>
      <c r="AA1039" s="1">
        <f t="shared" si="209"/>
        <v>34760</v>
      </c>
    </row>
    <row r="1040" spans="2:27">
      <c r="B1040" t="s">
        <v>263</v>
      </c>
      <c r="C1040">
        <v>1994</v>
      </c>
      <c r="D1040" s="1">
        <v>7175426</v>
      </c>
      <c r="E1040" s="12">
        <f t="shared" si="201"/>
        <v>0.11073691432229954</v>
      </c>
      <c r="F1040" s="1">
        <v>6857353</v>
      </c>
      <c r="G1040" s="11">
        <f t="shared" si="202"/>
        <v>0.10824581653488104</v>
      </c>
      <c r="H1040">
        <v>31989692</v>
      </c>
      <c r="I1040" s="12">
        <f t="shared" si="208"/>
        <v>0.21436133239419747</v>
      </c>
      <c r="J1040" s="12">
        <f t="shared" si="198"/>
        <v>0.22430431652796157</v>
      </c>
      <c r="K1040" s="1">
        <v>29448511</v>
      </c>
      <c r="L1040">
        <v>984952</v>
      </c>
      <c r="M1040" s="12">
        <f t="shared" si="199"/>
        <v>3.3446580711669935E-2</v>
      </c>
      <c r="N1040">
        <v>245168</v>
      </c>
      <c r="O1040">
        <v>739784</v>
      </c>
      <c r="P1040" s="12">
        <f t="shared" si="203"/>
        <v>2.5121270138242304E-2</v>
      </c>
      <c r="Q1040" s="12">
        <f t="shared" si="204"/>
        <v>0.75108634735499802</v>
      </c>
      <c r="R1040">
        <v>203235</v>
      </c>
      <c r="S1040">
        <v>59836</v>
      </c>
      <c r="T1040">
        <v>11805</v>
      </c>
      <c r="U1040" s="30">
        <v>11804.986000000001</v>
      </c>
      <c r="V1040">
        <f t="shared" si="196"/>
        <v>11804986</v>
      </c>
      <c r="W1040">
        <v>288060</v>
      </c>
      <c r="X1040" s="16">
        <v>36531</v>
      </c>
      <c r="Y1040" s="2">
        <v>36531</v>
      </c>
      <c r="Z1040" s="7">
        <f>(Y1040+X1040)/2</f>
        <v>36531</v>
      </c>
      <c r="AA1040" s="2">
        <v>36531</v>
      </c>
    </row>
    <row r="1041" spans="1:27">
      <c r="B1041" t="s">
        <v>263</v>
      </c>
      <c r="C1041">
        <v>1995</v>
      </c>
      <c r="D1041" s="1">
        <v>8165665</v>
      </c>
      <c r="E1041" s="12">
        <f t="shared" si="201"/>
        <v>0.13800421048171913</v>
      </c>
      <c r="F1041" s="1">
        <v>7769786</v>
      </c>
      <c r="G1041" s="11">
        <f t="shared" si="202"/>
        <v>0.13305906812730803</v>
      </c>
      <c r="H1041" s="2">
        <v>34689103</v>
      </c>
      <c r="I1041" s="12">
        <f t="shared" si="208"/>
        <v>0.22398347976884844</v>
      </c>
      <c r="J1041" s="12">
        <f t="shared" si="198"/>
        <v>0.23539568030917374</v>
      </c>
      <c r="K1041" s="1">
        <v>32991313</v>
      </c>
      <c r="L1041">
        <v>1087370</v>
      </c>
      <c r="M1041" s="12">
        <f t="shared" si="199"/>
        <v>3.295928234199106E-2</v>
      </c>
      <c r="N1041">
        <v>271595</v>
      </c>
      <c r="O1041">
        <v>815775</v>
      </c>
      <c r="P1041" s="12">
        <f t="shared" si="203"/>
        <v>2.4726963731331337E-2</v>
      </c>
      <c r="Q1041" s="12">
        <f t="shared" si="204"/>
        <v>0.75022761341585664</v>
      </c>
      <c r="R1041">
        <v>215668</v>
      </c>
      <c r="S1041">
        <v>62858</v>
      </c>
      <c r="T1041">
        <v>11885</v>
      </c>
      <c r="U1041" s="30">
        <v>11884.934999999999</v>
      </c>
      <c r="V1041">
        <f t="shared" si="196"/>
        <v>11884935</v>
      </c>
      <c r="W1041">
        <v>304796</v>
      </c>
      <c r="X1041" s="17">
        <v>37658</v>
      </c>
      <c r="Y1041">
        <v>37658</v>
      </c>
      <c r="Z1041" s="7">
        <f t="shared" ref="Z1041:Z1044" si="210">(Y1041+X1041)/2</f>
        <v>37658</v>
      </c>
      <c r="AA1041">
        <v>37658</v>
      </c>
    </row>
    <row r="1042" spans="1:27" s="2" customFormat="1">
      <c r="B1042" s="2" t="s">
        <v>263</v>
      </c>
      <c r="C1042" s="2">
        <v>1996</v>
      </c>
      <c r="D1042" s="1">
        <v>8393871</v>
      </c>
      <c r="E1042" s="12">
        <f t="shared" si="201"/>
        <v>2.7947019624243709E-2</v>
      </c>
      <c r="F1042" s="1">
        <v>7872535</v>
      </c>
      <c r="G1042" s="11">
        <f t="shared" si="202"/>
        <v>1.3224173741722101E-2</v>
      </c>
      <c r="H1042">
        <v>37221576</v>
      </c>
      <c r="I1042" s="12">
        <f t="shared" si="208"/>
        <v>0.2115046122711193</v>
      </c>
      <c r="J1042" s="12">
        <f t="shared" si="198"/>
        <v>0.22551089722799486</v>
      </c>
      <c r="K1042" s="1">
        <v>34111276</v>
      </c>
      <c r="L1042">
        <v>1167743</v>
      </c>
      <c r="M1042" s="12">
        <f t="shared" si="199"/>
        <v>3.4233342663581391E-2</v>
      </c>
      <c r="N1042">
        <v>294643</v>
      </c>
      <c r="O1042">
        <v>873100</v>
      </c>
      <c r="P1042" s="12">
        <f t="shared" si="203"/>
        <v>2.5595641746148694E-2</v>
      </c>
      <c r="Q1042" s="12">
        <f t="shared" si="204"/>
        <v>0.7476816388537546</v>
      </c>
      <c r="R1042">
        <v>229325</v>
      </c>
      <c r="S1042">
        <v>62384</v>
      </c>
      <c r="T1042">
        <v>11953</v>
      </c>
      <c r="U1042" s="30">
        <v>11953.003000000001</v>
      </c>
      <c r="V1042">
        <f t="shared" si="196"/>
        <v>11953003</v>
      </c>
      <c r="W1042">
        <v>324408</v>
      </c>
      <c r="X1042" s="17">
        <v>38852</v>
      </c>
      <c r="Y1042">
        <v>38852</v>
      </c>
      <c r="Z1042" s="7">
        <f t="shared" si="210"/>
        <v>38852</v>
      </c>
      <c r="AA1042" s="2">
        <v>38852</v>
      </c>
    </row>
    <row r="1043" spans="1:27">
      <c r="B1043" t="s">
        <v>263</v>
      </c>
      <c r="C1043">
        <v>1997</v>
      </c>
      <c r="D1043" s="1">
        <v>8713602</v>
      </c>
      <c r="E1043" s="12">
        <f t="shared" si="201"/>
        <v>3.8091007116978569E-2</v>
      </c>
      <c r="F1043" s="1">
        <v>7912414</v>
      </c>
      <c r="G1043" s="11">
        <f t="shared" si="202"/>
        <v>5.0655856087016447E-3</v>
      </c>
      <c r="H1043">
        <v>39012673</v>
      </c>
      <c r="I1043" s="12">
        <f t="shared" si="208"/>
        <v>0.20281650529303644</v>
      </c>
      <c r="J1043" s="12">
        <f t="shared" si="198"/>
        <v>0.22335311399964827</v>
      </c>
      <c r="K1043" s="1">
        <v>35301874</v>
      </c>
      <c r="L1043">
        <v>1254586</v>
      </c>
      <c r="M1043" s="12">
        <f t="shared" si="199"/>
        <v>3.5538793209674929E-2</v>
      </c>
      <c r="N1043">
        <v>303309</v>
      </c>
      <c r="O1043">
        <v>951277</v>
      </c>
      <c r="P1043" s="12">
        <f t="shared" si="203"/>
        <v>2.6946926386967444E-2</v>
      </c>
      <c r="Q1043" s="12">
        <f t="shared" si="204"/>
        <v>0.7582397699320732</v>
      </c>
      <c r="R1043">
        <v>235924</v>
      </c>
      <c r="S1043">
        <v>64464</v>
      </c>
      <c r="T1043">
        <v>12012</v>
      </c>
      <c r="U1043" s="30">
        <v>12011.509</v>
      </c>
      <c r="V1043">
        <f t="shared" si="196"/>
        <v>12011509</v>
      </c>
      <c r="W1043">
        <v>342789</v>
      </c>
      <c r="X1043" s="16">
        <v>40788</v>
      </c>
      <c r="Y1043">
        <v>40788</v>
      </c>
      <c r="Z1043" s="7">
        <f t="shared" si="210"/>
        <v>40788</v>
      </c>
      <c r="AA1043" s="2">
        <v>40788</v>
      </c>
    </row>
    <row r="1044" spans="1:27">
      <c r="B1044" t="s">
        <v>79</v>
      </c>
      <c r="C1044">
        <v>1998</v>
      </c>
      <c r="D1044" s="1">
        <v>8958993</v>
      </c>
      <c r="E1044" s="12">
        <f t="shared" si="201"/>
        <v>2.8161832500497499E-2</v>
      </c>
      <c r="F1044" s="1">
        <v>8208285</v>
      </c>
      <c r="G1044" s="11">
        <f t="shared" si="202"/>
        <v>3.7393265822541641E-2</v>
      </c>
      <c r="H1044">
        <v>40460377</v>
      </c>
      <c r="I1044" s="12">
        <f t="shared" si="208"/>
        <v>0.20287218282716446</v>
      </c>
      <c r="J1044" s="12">
        <f t="shared" si="198"/>
        <v>0.22142633520196808</v>
      </c>
      <c r="K1044" s="1">
        <v>35685258</v>
      </c>
      <c r="L1044">
        <v>1398862</v>
      </c>
      <c r="M1044" s="12">
        <f t="shared" si="199"/>
        <v>3.9199996816612619E-2</v>
      </c>
      <c r="N1044">
        <v>332364</v>
      </c>
      <c r="O1044">
        <v>1066498</v>
      </c>
      <c r="P1044" s="12">
        <f t="shared" si="203"/>
        <v>2.98862348143875E-2</v>
      </c>
      <c r="Q1044" s="12">
        <f t="shared" si="204"/>
        <v>0.76240401126058177</v>
      </c>
      <c r="R1044">
        <v>243204</v>
      </c>
      <c r="S1044">
        <v>65666</v>
      </c>
      <c r="T1044">
        <v>12070</v>
      </c>
      <c r="U1044" s="30">
        <v>12069.773999999999</v>
      </c>
      <c r="V1044">
        <f t="shared" si="196"/>
        <v>12069774</v>
      </c>
      <c r="W1044">
        <v>365040</v>
      </c>
      <c r="X1044" s="16">
        <v>43051</v>
      </c>
      <c r="Y1044">
        <v>43051</v>
      </c>
      <c r="Z1044" s="7">
        <f t="shared" si="210"/>
        <v>43051</v>
      </c>
      <c r="AA1044" s="2">
        <v>43051</v>
      </c>
    </row>
    <row r="1045" spans="1:27">
      <c r="B1045" t="s">
        <v>102</v>
      </c>
      <c r="C1045">
        <v>1999</v>
      </c>
      <c r="D1045" s="1">
        <v>9364928</v>
      </c>
      <c r="E1045" s="12">
        <f t="shared" si="201"/>
        <v>4.5310337891769754E-2</v>
      </c>
      <c r="F1045" s="1">
        <v>8548140</v>
      </c>
      <c r="G1045" s="11">
        <f t="shared" si="202"/>
        <v>4.1403898621941125E-2</v>
      </c>
      <c r="H1045">
        <v>43294450</v>
      </c>
      <c r="I1045" s="12">
        <f t="shared" si="208"/>
        <v>0.19744193539818614</v>
      </c>
      <c r="J1045" s="12">
        <f t="shared" si="198"/>
        <v>0.21630781774569258</v>
      </c>
      <c r="K1045" s="1">
        <v>38313971</v>
      </c>
      <c r="L1045">
        <v>1507084</v>
      </c>
      <c r="M1045" s="12">
        <f t="shared" si="199"/>
        <v>3.9335103114213871E-2</v>
      </c>
      <c r="N1045">
        <v>339675</v>
      </c>
      <c r="O1045">
        <v>1167409</v>
      </c>
      <c r="P1045" s="12">
        <f t="shared" si="203"/>
        <v>3.0469538122268769E-2</v>
      </c>
      <c r="Q1045" s="12">
        <f t="shared" si="204"/>
        <v>0.77461442096127353</v>
      </c>
      <c r="R1045">
        <v>261574</v>
      </c>
      <c r="S1045">
        <v>68045</v>
      </c>
      <c r="T1045">
        <v>12128</v>
      </c>
      <c r="U1045" s="30">
        <v>12128.37</v>
      </c>
      <c r="V1045">
        <f t="shared" si="196"/>
        <v>12128370</v>
      </c>
      <c r="W1045">
        <v>378415</v>
      </c>
      <c r="X1045" s="16">
        <v>44660</v>
      </c>
      <c r="Z1045" s="16">
        <v>44660</v>
      </c>
      <c r="AA1045" s="16">
        <v>44660</v>
      </c>
    </row>
    <row r="1046" spans="1:27">
      <c r="B1046" t="s">
        <v>102</v>
      </c>
      <c r="C1046">
        <v>2000</v>
      </c>
      <c r="D1046" s="1">
        <v>10213600</v>
      </c>
      <c r="E1046" s="12">
        <f t="shared" si="201"/>
        <v>9.0622373177882409E-2</v>
      </c>
      <c r="F1046" s="1">
        <v>9275152</v>
      </c>
      <c r="G1046" s="11">
        <f t="shared" si="202"/>
        <v>8.5049145194159195E-2</v>
      </c>
      <c r="H1046">
        <v>48524070</v>
      </c>
      <c r="I1046" s="12">
        <f t="shared" si="208"/>
        <v>0.19114538413616169</v>
      </c>
      <c r="J1046" s="12">
        <f t="shared" si="198"/>
        <v>0.21048522928929911</v>
      </c>
      <c r="K1046" s="1">
        <v>41182904</v>
      </c>
      <c r="L1046">
        <v>1715763</v>
      </c>
      <c r="M1046" s="12">
        <f t="shared" si="199"/>
        <v>4.1662020725881786E-2</v>
      </c>
      <c r="N1046">
        <v>372218</v>
      </c>
      <c r="O1046">
        <v>1343545</v>
      </c>
      <c r="P1046" s="12">
        <f t="shared" si="203"/>
        <v>3.2623852849230833E-2</v>
      </c>
      <c r="Q1046" s="12">
        <f t="shared" si="204"/>
        <v>0.7830597815665683</v>
      </c>
      <c r="R1046">
        <v>281727</v>
      </c>
      <c r="S1046">
        <v>74508</v>
      </c>
      <c r="T1046">
        <v>12419</v>
      </c>
      <c r="U1046" s="30">
        <v>12434.161</v>
      </c>
      <c r="V1046">
        <f t="shared" si="196"/>
        <v>12434161</v>
      </c>
      <c r="W1046">
        <v>405919</v>
      </c>
      <c r="X1046" s="16">
        <v>45281</v>
      </c>
      <c r="Z1046" s="16">
        <v>45281</v>
      </c>
      <c r="AA1046" s="16">
        <v>45281</v>
      </c>
    </row>
    <row r="1047" spans="1:27">
      <c r="B1047" t="s">
        <v>102</v>
      </c>
      <c r="C1047">
        <v>2001</v>
      </c>
      <c r="D1047" s="1">
        <v>11027128</v>
      </c>
      <c r="E1047" s="12">
        <f t="shared" si="201"/>
        <v>7.9651445131980886E-2</v>
      </c>
      <c r="F1047" s="1">
        <v>10059416</v>
      </c>
      <c r="G1047" s="11">
        <f t="shared" si="202"/>
        <v>8.455537979323681E-2</v>
      </c>
      <c r="H1047">
        <v>47348197</v>
      </c>
      <c r="I1047" s="12">
        <f t="shared" si="208"/>
        <v>0.21245615751746577</v>
      </c>
      <c r="J1047" s="12">
        <f t="shared" si="198"/>
        <v>0.23289435920865159</v>
      </c>
      <c r="K1047" s="1">
        <v>45170257</v>
      </c>
      <c r="L1047">
        <v>1781784</v>
      </c>
      <c r="M1047" s="12">
        <f t="shared" si="199"/>
        <v>3.944595666126053E-2</v>
      </c>
      <c r="N1047">
        <v>390950</v>
      </c>
      <c r="O1047">
        <v>1390834</v>
      </c>
      <c r="P1047" s="12">
        <f t="shared" si="203"/>
        <v>3.0790925099230673E-2</v>
      </c>
      <c r="Q1047" s="12">
        <f t="shared" si="204"/>
        <v>0.7805850765300395</v>
      </c>
      <c r="R1047">
        <v>294278</v>
      </c>
      <c r="S1047">
        <v>80562</v>
      </c>
      <c r="T1047">
        <v>12508</v>
      </c>
      <c r="U1047" s="30">
        <v>12488.445</v>
      </c>
      <c r="V1047">
        <f t="shared" si="196"/>
        <v>12488445</v>
      </c>
      <c r="W1047">
        <v>415145</v>
      </c>
      <c r="X1047" s="16">
        <v>44348</v>
      </c>
      <c r="Z1047" s="16">
        <v>44348</v>
      </c>
      <c r="AA1047" s="16">
        <v>44348</v>
      </c>
    </row>
    <row r="1048" spans="1:27">
      <c r="B1048" t="s">
        <v>318</v>
      </c>
      <c r="C1048">
        <v>2002</v>
      </c>
      <c r="D1048" s="1">
        <v>11435066</v>
      </c>
      <c r="E1048" s="12">
        <f t="shared" si="201"/>
        <v>3.6994038701645617E-2</v>
      </c>
      <c r="F1048" s="1">
        <v>10448759</v>
      </c>
      <c r="G1048" s="11">
        <f t="shared" si="202"/>
        <v>3.8704334327161735E-2</v>
      </c>
      <c r="H1048">
        <v>41094791</v>
      </c>
      <c r="I1048" s="12">
        <f t="shared" si="208"/>
        <v>0.25425993771327371</v>
      </c>
      <c r="J1048" s="12">
        <f t="shared" si="198"/>
        <v>0.27826071679011583</v>
      </c>
      <c r="K1048" s="1">
        <v>49131377</v>
      </c>
      <c r="L1048">
        <v>1751471</v>
      </c>
      <c r="M1048" s="12">
        <f t="shared" si="199"/>
        <v>3.5648726067661403E-2</v>
      </c>
      <c r="N1048">
        <v>392153</v>
      </c>
      <c r="O1048">
        <v>1359318</v>
      </c>
      <c r="P1048" s="12">
        <f t="shared" si="203"/>
        <v>2.7667003918900951E-2</v>
      </c>
      <c r="Q1048" s="12">
        <f t="shared" si="204"/>
        <v>0.77610077472022088</v>
      </c>
      <c r="R1048">
        <v>337065</v>
      </c>
      <c r="S1048">
        <v>85848</v>
      </c>
      <c r="T1048">
        <v>12558</v>
      </c>
      <c r="U1048" s="30">
        <v>12525.556</v>
      </c>
      <c r="V1048">
        <f t="shared" si="196"/>
        <v>12525556</v>
      </c>
      <c r="W1048">
        <v>423393</v>
      </c>
      <c r="X1048" s="16">
        <v>42693</v>
      </c>
      <c r="Z1048" s="16">
        <v>42693</v>
      </c>
      <c r="AA1048" s="16">
        <v>42693</v>
      </c>
    </row>
    <row r="1049" spans="1:27">
      <c r="B1049" t="s">
        <v>263</v>
      </c>
      <c r="C1049">
        <v>2003</v>
      </c>
      <c r="D1049" s="1">
        <v>12027338</v>
      </c>
      <c r="E1049" s="12">
        <f t="shared" si="201"/>
        <v>5.1794366556345194E-2</v>
      </c>
      <c r="F1049" s="1">
        <v>10792093</v>
      </c>
      <c r="G1049" s="11">
        <f t="shared" si="202"/>
        <v>3.2858830412300637E-2</v>
      </c>
      <c r="H1049">
        <v>44422828</v>
      </c>
      <c r="I1049" s="12">
        <f t="shared" si="208"/>
        <v>0.24294025135004912</v>
      </c>
      <c r="J1049" s="12">
        <f t="shared" si="198"/>
        <v>0.27074678811533565</v>
      </c>
      <c r="K1049" s="1">
        <v>51291090</v>
      </c>
      <c r="L1049">
        <v>1777442</v>
      </c>
      <c r="M1049" s="12">
        <f t="shared" si="199"/>
        <v>3.4654011057281102E-2</v>
      </c>
      <c r="N1049">
        <v>407932</v>
      </c>
      <c r="O1049">
        <v>1369510</v>
      </c>
      <c r="P1049" s="12">
        <f t="shared" si="203"/>
        <v>2.6700738861272007E-2</v>
      </c>
      <c r="Q1049" s="12">
        <f t="shared" si="204"/>
        <v>0.77049490222465766</v>
      </c>
      <c r="R1049">
        <v>312048</v>
      </c>
      <c r="S1049">
        <v>75258</v>
      </c>
      <c r="T1049">
        <v>12598</v>
      </c>
      <c r="U1049" s="30">
        <v>12556.005999999999</v>
      </c>
      <c r="V1049">
        <f t="shared" si="196"/>
        <v>12556006</v>
      </c>
      <c r="W1049">
        <v>435952</v>
      </c>
      <c r="X1049" s="16">
        <v>43418</v>
      </c>
      <c r="Z1049" s="16">
        <v>43418</v>
      </c>
      <c r="AA1049" s="16">
        <v>43418</v>
      </c>
    </row>
    <row r="1050" spans="1:27">
      <c r="B1050" t="s">
        <v>263</v>
      </c>
      <c r="C1050">
        <v>2004</v>
      </c>
      <c r="D1050" s="1">
        <v>14331367</v>
      </c>
      <c r="E1050" s="12">
        <f t="shared" si="201"/>
        <v>0.19156599739693023</v>
      </c>
      <c r="F1050" s="1">
        <v>12808569</v>
      </c>
      <c r="G1050" s="11">
        <f t="shared" si="202"/>
        <v>0.18684753735906465</v>
      </c>
      <c r="H1050">
        <v>59632980</v>
      </c>
      <c r="I1050" s="12">
        <f t="shared" si="208"/>
        <v>0.21479002055573945</v>
      </c>
      <c r="J1050" s="12">
        <f t="shared" si="198"/>
        <v>0.24032619198302685</v>
      </c>
      <c r="K1050" s="1">
        <v>54861810</v>
      </c>
      <c r="L1050">
        <v>1683538</v>
      </c>
      <c r="M1050" s="12">
        <f t="shared" si="199"/>
        <v>3.0686884009113079E-2</v>
      </c>
      <c r="N1050">
        <v>399085</v>
      </c>
      <c r="O1050">
        <v>1284453</v>
      </c>
      <c r="P1050" s="12">
        <f t="shared" si="203"/>
        <v>2.3412515919544033E-2</v>
      </c>
      <c r="Q1050" s="12">
        <f t="shared" si="204"/>
        <v>0.7629486236722901</v>
      </c>
      <c r="R1050">
        <v>318856</v>
      </c>
      <c r="S1050">
        <v>75185</v>
      </c>
      <c r="T1050">
        <v>12645</v>
      </c>
      <c r="U1050" s="30">
        <v>12589.772999999999</v>
      </c>
      <c r="V1050">
        <f t="shared" si="196"/>
        <v>12589773</v>
      </c>
      <c r="W1050">
        <v>455416</v>
      </c>
      <c r="X1050" s="16">
        <v>44054</v>
      </c>
      <c r="Z1050" s="16">
        <v>44054</v>
      </c>
      <c r="AA1050" s="16">
        <v>44054</v>
      </c>
    </row>
    <row r="1051" spans="1:27">
      <c r="B1051" t="s">
        <v>263</v>
      </c>
      <c r="C1051">
        <v>2005</v>
      </c>
      <c r="D1051" s="1">
        <v>12998952</v>
      </c>
      <c r="E1051" s="12">
        <f t="shared" si="201"/>
        <v>-9.2971940499465264E-2</v>
      </c>
      <c r="F1051" s="1">
        <v>12345490</v>
      </c>
      <c r="G1051" s="11">
        <f t="shared" si="202"/>
        <v>-3.6153843571440338E-2</v>
      </c>
      <c r="H1051">
        <v>58790939</v>
      </c>
      <c r="I1051" s="12">
        <f t="shared" si="208"/>
        <v>0.20998967204793242</v>
      </c>
      <c r="J1051" s="12">
        <f t="shared" si="198"/>
        <v>0.22110468417590676</v>
      </c>
      <c r="K1051" s="1">
        <v>55372969</v>
      </c>
      <c r="L1051">
        <v>1503449</v>
      </c>
      <c r="M1051" s="12">
        <f t="shared" si="199"/>
        <v>2.7151316376046227E-2</v>
      </c>
      <c r="N1051">
        <v>373221</v>
      </c>
      <c r="O1051">
        <v>1130228</v>
      </c>
      <c r="P1051" s="12">
        <f t="shared" si="203"/>
        <v>2.041118654844027E-2</v>
      </c>
      <c r="Q1051" s="12">
        <f t="shared" si="204"/>
        <v>0.7517567938786085</v>
      </c>
      <c r="R1051">
        <v>368593</v>
      </c>
      <c r="S1051">
        <v>72263</v>
      </c>
      <c r="T1051">
        <v>12720</v>
      </c>
      <c r="U1051" s="30">
        <v>12609.903</v>
      </c>
      <c r="V1051">
        <f t="shared" si="196"/>
        <v>12609903</v>
      </c>
      <c r="W1051">
        <v>464125</v>
      </c>
      <c r="X1051" s="16">
        <v>44919</v>
      </c>
      <c r="Z1051" s="16">
        <v>44919</v>
      </c>
      <c r="AA1051" s="16">
        <v>44919</v>
      </c>
    </row>
    <row r="1052" spans="1:27">
      <c r="B1052" t="s">
        <v>263</v>
      </c>
      <c r="C1052">
        <v>2006</v>
      </c>
      <c r="D1052" s="1">
        <v>13387270</v>
      </c>
      <c r="E1052" s="12">
        <f t="shared" si="201"/>
        <v>2.9873023609903321E-2</v>
      </c>
      <c r="F1052" s="1">
        <v>12848714</v>
      </c>
      <c r="G1052" s="11">
        <f t="shared" si="202"/>
        <v>4.076176806266904E-2</v>
      </c>
      <c r="H1052">
        <v>62515779</v>
      </c>
      <c r="I1052" s="12">
        <f t="shared" si="208"/>
        <v>0.20552753569622798</v>
      </c>
      <c r="J1052" s="12">
        <f t="shared" si="198"/>
        <v>0.21414225678928195</v>
      </c>
      <c r="K1052" s="1">
        <v>55746069</v>
      </c>
      <c r="L1052">
        <v>1581488</v>
      </c>
      <c r="M1052" s="12">
        <f t="shared" si="199"/>
        <v>2.8369498125509082E-2</v>
      </c>
      <c r="N1052">
        <v>430811</v>
      </c>
      <c r="O1052">
        <v>1150677</v>
      </c>
      <c r="P1052" s="12">
        <f t="shared" si="203"/>
        <v>2.0641401638562172E-2</v>
      </c>
      <c r="Q1052" s="12">
        <f t="shared" si="204"/>
        <v>0.72759135700049571</v>
      </c>
      <c r="R1052">
        <v>386951</v>
      </c>
      <c r="S1052">
        <v>66362</v>
      </c>
      <c r="T1052">
        <v>12718</v>
      </c>
      <c r="U1052" s="30">
        <v>12643.955</v>
      </c>
      <c r="V1052">
        <f t="shared" ref="V1052:V1062" si="211">(U1052*1000)</f>
        <v>12643955</v>
      </c>
      <c r="W1052">
        <v>504628</v>
      </c>
      <c r="X1052" s="16">
        <v>45106</v>
      </c>
      <c r="Z1052" s="16">
        <v>45106</v>
      </c>
      <c r="AA1052" s="16">
        <v>45106</v>
      </c>
    </row>
    <row r="1053" spans="1:27">
      <c r="B1053" t="s">
        <v>21</v>
      </c>
      <c r="C1053">
        <v>2007</v>
      </c>
      <c r="D1053" s="1">
        <v>14234320</v>
      </c>
      <c r="E1053" s="12">
        <f t="shared" si="201"/>
        <v>6.3272795723101127E-2</v>
      </c>
      <c r="F1053" s="1">
        <v>13726288</v>
      </c>
      <c r="G1053" s="11">
        <f t="shared" si="202"/>
        <v>6.8300531866457612E-2</v>
      </c>
      <c r="H1053">
        <v>71207427</v>
      </c>
      <c r="I1053" s="12">
        <f t="shared" si="208"/>
        <v>0.19276483617361992</v>
      </c>
      <c r="J1053" s="12">
        <f t="shared" si="198"/>
        <v>0.19989937285614884</v>
      </c>
      <c r="K1053" s="1">
        <v>59767109</v>
      </c>
      <c r="L1053">
        <v>1661350</v>
      </c>
      <c r="M1053" s="12">
        <f t="shared" si="199"/>
        <v>2.7797061423867765E-2</v>
      </c>
      <c r="N1053">
        <v>452122</v>
      </c>
      <c r="O1053">
        <v>1209228</v>
      </c>
      <c r="P1053" s="12">
        <f t="shared" si="203"/>
        <v>2.0232332134385151E-2</v>
      </c>
      <c r="Q1053" s="12">
        <f t="shared" si="204"/>
        <v>0.72785866915460318</v>
      </c>
      <c r="R1053">
        <v>403124</v>
      </c>
      <c r="S1053">
        <v>69078</v>
      </c>
      <c r="T1053">
        <v>12779</v>
      </c>
      <c r="U1053" s="30">
        <v>12695.866</v>
      </c>
      <c r="V1053">
        <f t="shared" si="211"/>
        <v>12695866</v>
      </c>
      <c r="W1053">
        <v>533162</v>
      </c>
      <c r="X1053" s="16">
        <v>45215</v>
      </c>
      <c r="Z1053" s="16">
        <v>45215</v>
      </c>
      <c r="AA1053" s="16">
        <v>45215</v>
      </c>
    </row>
    <row r="1054" spans="1:27">
      <c r="B1054" t="s">
        <v>21</v>
      </c>
      <c r="C1054">
        <v>2008</v>
      </c>
      <c r="D1054" s="1">
        <v>14739992</v>
      </c>
      <c r="E1054" s="12">
        <f t="shared" si="201"/>
        <v>3.5524844179419882E-2</v>
      </c>
      <c r="F1054" s="1">
        <v>14277716</v>
      </c>
      <c r="G1054" s="11">
        <f t="shared" si="202"/>
        <v>4.017313347934999E-2</v>
      </c>
      <c r="H1054">
        <v>58523576</v>
      </c>
      <c r="I1054" s="12">
        <f t="shared" si="208"/>
        <v>0.24396520130622229</v>
      </c>
      <c r="J1054" s="12">
        <f t="shared" si="198"/>
        <v>0.25186417179975468</v>
      </c>
      <c r="K1054" s="1">
        <v>63368160</v>
      </c>
      <c r="L1054">
        <v>1681678</v>
      </c>
      <c r="M1054" s="12">
        <f t="shared" si="199"/>
        <v>2.6538217300297182E-2</v>
      </c>
      <c r="N1054">
        <v>437448</v>
      </c>
      <c r="O1054">
        <v>1244230</v>
      </c>
      <c r="P1054" s="12">
        <f t="shared" si="203"/>
        <v>1.9634939692110359E-2</v>
      </c>
      <c r="Q1054" s="12">
        <f t="shared" si="204"/>
        <v>0.73987410193865888</v>
      </c>
      <c r="R1054">
        <v>415791</v>
      </c>
      <c r="S1054">
        <v>71482</v>
      </c>
      <c r="T1054">
        <v>12843</v>
      </c>
      <c r="U1054" s="30">
        <v>12747.038</v>
      </c>
      <c r="V1054">
        <f t="shared" si="211"/>
        <v>12747038</v>
      </c>
      <c r="W1054">
        <v>546344</v>
      </c>
      <c r="X1054" s="16">
        <v>45474</v>
      </c>
      <c r="Z1054" s="16">
        <v>45474</v>
      </c>
      <c r="AA1054" s="16">
        <v>45474</v>
      </c>
    </row>
    <row r="1055" spans="1:27">
      <c r="A1055">
        <v>13</v>
      </c>
      <c r="B1055" t="s">
        <v>164</v>
      </c>
      <c r="C1055">
        <v>2009</v>
      </c>
      <c r="D1055" s="10">
        <v>17412025</v>
      </c>
      <c r="E1055" s="12">
        <f t="shared" si="201"/>
        <v>0.18127777816975749</v>
      </c>
      <c r="F1055" s="4"/>
      <c r="G1055" s="4"/>
      <c r="H1055" s="10">
        <v>38582919</v>
      </c>
      <c r="I1055" s="3"/>
      <c r="J1055" s="12">
        <f t="shared" si="198"/>
        <v>0.45128843154661263</v>
      </c>
      <c r="K1055" s="10">
        <v>68424788</v>
      </c>
      <c r="L1055" s="3"/>
      <c r="M1055" s="3"/>
      <c r="N1055" s="10">
        <v>431348</v>
      </c>
      <c r="O1055" s="10">
        <v>1293462</v>
      </c>
      <c r="P1055" s="12">
        <f t="shared" si="203"/>
        <v>1.8903412605385056E-2</v>
      </c>
      <c r="Q1055" s="3"/>
      <c r="R1055" s="3"/>
      <c r="U1055" s="30">
        <v>12796.778</v>
      </c>
      <c r="V1055">
        <f t="shared" si="211"/>
        <v>12796778</v>
      </c>
      <c r="X1055" s="16">
        <v>45161</v>
      </c>
      <c r="Z1055" s="16">
        <v>45161</v>
      </c>
      <c r="AA1055" s="16">
        <v>45161</v>
      </c>
    </row>
    <row r="1056" spans="1:27">
      <c r="B1056" t="s">
        <v>164</v>
      </c>
      <c r="C1056">
        <v>2010</v>
      </c>
      <c r="D1056" s="10">
        <v>19345760</v>
      </c>
      <c r="E1056" s="12">
        <f t="shared" si="201"/>
        <v>0.11105744449597332</v>
      </c>
      <c r="F1056" s="4"/>
      <c r="G1056" s="4"/>
      <c r="H1056" s="10">
        <v>73558697</v>
      </c>
      <c r="I1056" s="3"/>
      <c r="J1056" s="12">
        <f t="shared" si="198"/>
        <v>0.26299758953043989</v>
      </c>
      <c r="K1056" s="10">
        <v>74482545</v>
      </c>
      <c r="L1056" s="3"/>
      <c r="M1056" s="3"/>
      <c r="N1056" s="10">
        <v>439341</v>
      </c>
      <c r="O1056" s="10">
        <v>1301450</v>
      </c>
      <c r="P1056" s="12">
        <f t="shared" si="203"/>
        <v>1.7473221410466037E-2</v>
      </c>
      <c r="Q1056" s="3"/>
      <c r="R1056" s="3"/>
      <c r="U1056" s="30">
        <v>12841.196</v>
      </c>
      <c r="V1056">
        <f t="shared" si="211"/>
        <v>12841196</v>
      </c>
      <c r="X1056" s="16">
        <v>48418</v>
      </c>
      <c r="Z1056" s="16">
        <v>48418</v>
      </c>
      <c r="AA1056" s="16">
        <v>48418</v>
      </c>
    </row>
    <row r="1057" spans="2:27">
      <c r="B1057" t="s">
        <v>164</v>
      </c>
      <c r="C1057">
        <v>2011</v>
      </c>
      <c r="D1057" s="10">
        <v>19586991</v>
      </c>
      <c r="E1057" s="12">
        <f t="shared" si="201"/>
        <v>1.2469450670327762E-2</v>
      </c>
      <c r="F1057" s="4"/>
      <c r="G1057" s="4"/>
      <c r="H1057" s="10">
        <v>80959419</v>
      </c>
      <c r="I1057" s="3"/>
      <c r="J1057" s="12">
        <f t="shared" ref="J1057:J1062" si="212">D1057/H1057</f>
        <v>0.2419359135964155</v>
      </c>
      <c r="K1057" s="10">
        <v>73801032</v>
      </c>
      <c r="L1057" s="3"/>
      <c r="M1057" s="3"/>
      <c r="N1057" s="10">
        <v>440245</v>
      </c>
      <c r="O1057" s="10">
        <v>1514033</v>
      </c>
      <c r="P1057" s="12">
        <f t="shared" si="203"/>
        <v>2.0515065426185367E-2</v>
      </c>
      <c r="Q1057" s="3"/>
      <c r="R1057" s="3"/>
      <c r="U1057" s="30">
        <v>12862.298000000001</v>
      </c>
      <c r="V1057">
        <f t="shared" si="211"/>
        <v>12862298</v>
      </c>
      <c r="X1057" s="16">
        <v>48427</v>
      </c>
      <c r="Z1057" s="16">
        <v>48427</v>
      </c>
      <c r="AA1057" s="16">
        <v>48427</v>
      </c>
    </row>
    <row r="1058" spans="2:27">
      <c r="B1058" t="s">
        <v>164</v>
      </c>
      <c r="C1058">
        <v>2012</v>
      </c>
      <c r="D1058" s="21"/>
      <c r="E1058" s="12"/>
      <c r="F1058" s="4"/>
      <c r="G1058" s="4"/>
      <c r="H1058" s="21"/>
      <c r="I1058" s="4"/>
      <c r="J1058" s="12"/>
      <c r="K1058" s="21"/>
      <c r="L1058" s="4"/>
      <c r="M1058" s="4"/>
      <c r="N1058" s="21"/>
      <c r="O1058" s="21"/>
      <c r="P1058" s="12"/>
      <c r="Q1058" s="4"/>
      <c r="R1058" s="4"/>
      <c r="U1058" s="30">
        <v>12878.494000000001</v>
      </c>
      <c r="V1058">
        <f t="shared" si="211"/>
        <v>12878494</v>
      </c>
      <c r="X1058" s="16">
        <v>49348</v>
      </c>
      <c r="Z1058" s="16">
        <v>49348</v>
      </c>
      <c r="AA1058" s="16">
        <v>49348</v>
      </c>
    </row>
    <row r="1059" spans="2:27">
      <c r="B1059" t="s">
        <v>164</v>
      </c>
      <c r="C1059">
        <v>2013</v>
      </c>
      <c r="D1059" s="21">
        <v>17312790</v>
      </c>
      <c r="E1059" s="12"/>
      <c r="F1059" s="21">
        <v>16973577</v>
      </c>
      <c r="G1059" s="4"/>
      <c r="H1059" s="21">
        <v>84493376</v>
      </c>
      <c r="I1059" s="4"/>
      <c r="J1059" s="12">
        <f t="shared" si="212"/>
        <v>0.20490115106774762</v>
      </c>
      <c r="K1059" s="21">
        <v>75324720</v>
      </c>
      <c r="L1059" s="4"/>
      <c r="M1059" s="4"/>
      <c r="N1059" s="21">
        <v>467598</v>
      </c>
      <c r="O1059" s="21">
        <v>1327176</v>
      </c>
      <c r="P1059" s="12">
        <f t="shared" si="203"/>
        <v>1.7619395067117408E-2</v>
      </c>
      <c r="Q1059" s="4"/>
      <c r="R1059" s="4"/>
      <c r="U1059" s="30">
        <v>12890.403</v>
      </c>
      <c r="V1059">
        <f t="shared" si="211"/>
        <v>12890403</v>
      </c>
      <c r="X1059" s="16">
        <v>48653</v>
      </c>
      <c r="Z1059" s="16">
        <v>48653</v>
      </c>
      <c r="AA1059" s="16">
        <v>48653</v>
      </c>
    </row>
    <row r="1060" spans="2:27">
      <c r="B1060" t="s">
        <v>164</v>
      </c>
      <c r="C1060">
        <v>2014</v>
      </c>
      <c r="D1060" s="21">
        <v>18227252</v>
      </c>
      <c r="E1060" s="12">
        <f t="shared" ref="E1060:E1062" si="213">(D1060-D1059)/(D1059)</f>
        <v>5.2820024964202766E-2</v>
      </c>
      <c r="F1060" s="21">
        <v>17851826</v>
      </c>
      <c r="G1060" s="4"/>
      <c r="H1060" s="21">
        <v>90167626</v>
      </c>
      <c r="I1060" s="4"/>
      <c r="J1060" s="12">
        <f t="shared" si="212"/>
        <v>0.20214851836068082</v>
      </c>
      <c r="K1060" s="21">
        <v>77319107</v>
      </c>
      <c r="L1060" s="4"/>
      <c r="M1060" s="4"/>
      <c r="N1060" s="21">
        <v>477567</v>
      </c>
      <c r="O1060" s="21">
        <v>1408780</v>
      </c>
      <c r="P1060" s="12">
        <f t="shared" si="203"/>
        <v>1.8220334593362544E-2</v>
      </c>
      <c r="Q1060" s="4"/>
      <c r="R1060" s="4"/>
      <c r="U1060" s="30">
        <v>12882.438</v>
      </c>
      <c r="V1060">
        <f t="shared" si="211"/>
        <v>12882438</v>
      </c>
      <c r="X1060" s="16">
        <v>48278</v>
      </c>
      <c r="Z1060" s="16">
        <v>48278</v>
      </c>
      <c r="AA1060" s="16">
        <v>48278</v>
      </c>
    </row>
    <row r="1061" spans="2:27">
      <c r="B1061" t="s">
        <v>164</v>
      </c>
      <c r="C1061">
        <v>2015</v>
      </c>
      <c r="D1061" s="10">
        <v>19732875</v>
      </c>
      <c r="E1061" s="12">
        <f t="shared" si="213"/>
        <v>8.260285203715842E-2</v>
      </c>
      <c r="F1061" s="3"/>
      <c r="G1061" s="3"/>
      <c r="H1061" s="10">
        <v>83821386</v>
      </c>
      <c r="I1061" s="3"/>
      <c r="J1061" s="12">
        <f t="shared" si="212"/>
        <v>0.23541575654690319</v>
      </c>
      <c r="K1061" s="10">
        <v>86866779</v>
      </c>
      <c r="L1061" s="3"/>
      <c r="M1061" s="3"/>
      <c r="N1061" s="10">
        <v>462803</v>
      </c>
      <c r="O1061" s="10">
        <v>1458695</v>
      </c>
      <c r="P1061" s="12">
        <f t="shared" si="203"/>
        <v>1.6792322874087457E-2</v>
      </c>
      <c r="Q1061" s="3"/>
      <c r="R1061" s="3"/>
      <c r="U1061" s="30">
        <v>12862.050999999999</v>
      </c>
      <c r="V1061">
        <f t="shared" si="211"/>
        <v>12862051</v>
      </c>
      <c r="X1061" s="16">
        <v>46240</v>
      </c>
      <c r="Z1061" s="16">
        <v>46240</v>
      </c>
      <c r="AA1061" s="16">
        <v>46240</v>
      </c>
    </row>
    <row r="1062" spans="2:27">
      <c r="B1062" t="s">
        <v>263</v>
      </c>
      <c r="C1062">
        <v>2016</v>
      </c>
      <c r="D1062" s="1">
        <v>20264895</v>
      </c>
      <c r="E1062" s="12">
        <f t="shared" si="213"/>
        <v>2.696109918093537E-2</v>
      </c>
      <c r="F1062" s="3"/>
      <c r="G1062" s="3"/>
      <c r="H1062" s="1">
        <v>75492133</v>
      </c>
      <c r="I1062" s="3"/>
      <c r="J1062" s="12">
        <f t="shared" si="212"/>
        <v>0.26843717609621653</v>
      </c>
      <c r="K1062" s="1">
        <v>78334318</v>
      </c>
      <c r="L1062" s="3"/>
      <c r="M1062" s="3"/>
      <c r="N1062" s="1">
        <v>396860</v>
      </c>
      <c r="O1062" s="1">
        <v>1056155</v>
      </c>
      <c r="P1062" s="12">
        <f t="shared" ref="P1062" si="214">(O1062/K1062)</f>
        <v>1.3482660307325329E-2</v>
      </c>
      <c r="Q1062" s="3"/>
      <c r="R1062" s="3"/>
      <c r="U1062" s="30">
        <v>12835.726000000001</v>
      </c>
      <c r="V1062">
        <f t="shared" si="211"/>
        <v>12835726</v>
      </c>
      <c r="X1062" s="16">
        <v>43657</v>
      </c>
      <c r="Z1062" s="16">
        <v>43657</v>
      </c>
      <c r="AA1062" s="16">
        <v>43657</v>
      </c>
    </row>
    <row r="1063" spans="2:27"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U1063" s="30"/>
    </row>
    <row r="1064" spans="2:27"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</row>
    <row r="1065" spans="2:27">
      <c r="B1065" t="s">
        <v>264</v>
      </c>
      <c r="C1065">
        <v>1880</v>
      </c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X1065" s="16">
        <v>1238</v>
      </c>
      <c r="Z1065" s="16">
        <v>1238</v>
      </c>
      <c r="AA1065" s="16">
        <v>1238</v>
      </c>
    </row>
    <row r="1066" spans="2:27">
      <c r="B1066" t="s">
        <v>264</v>
      </c>
      <c r="C1066">
        <v>1890</v>
      </c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X1066" s="16">
        <v>1416</v>
      </c>
      <c r="Z1066" s="16">
        <v>1416</v>
      </c>
      <c r="AA1066" s="16">
        <v>1416</v>
      </c>
    </row>
    <row r="1067" spans="2:27">
      <c r="B1067" t="s">
        <v>264</v>
      </c>
      <c r="C1067">
        <v>1904</v>
      </c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U1067" s="30">
        <v>2614</v>
      </c>
      <c r="V1067">
        <f>(U1067*1000)</f>
        <v>2614000</v>
      </c>
      <c r="X1067" s="16">
        <v>1792</v>
      </c>
      <c r="Z1067" s="16">
        <v>1792</v>
      </c>
      <c r="AA1067" s="16">
        <v>1792</v>
      </c>
    </row>
    <row r="1068" spans="2:27">
      <c r="B1068" t="s">
        <v>264</v>
      </c>
      <c r="C1068">
        <v>1910</v>
      </c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U1068" s="30">
        <v>2713</v>
      </c>
      <c r="V1068">
        <f t="shared" ref="V1068:V1136" si="215">(U1068*1000)</f>
        <v>2713000</v>
      </c>
      <c r="X1068" s="16">
        <v>2362</v>
      </c>
      <c r="Z1068" s="16">
        <v>2362</v>
      </c>
      <c r="AA1068" s="16">
        <v>2362</v>
      </c>
    </row>
    <row r="1069" spans="2:27">
      <c r="B1069" t="s">
        <v>264</v>
      </c>
      <c r="C1069">
        <v>1923</v>
      </c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U1069" s="30">
        <v>3042</v>
      </c>
      <c r="V1069">
        <f t="shared" si="215"/>
        <v>3042000</v>
      </c>
      <c r="X1069" s="16">
        <v>2302</v>
      </c>
      <c r="Z1069" s="16">
        <v>2302</v>
      </c>
      <c r="AA1069" s="16">
        <v>2302</v>
      </c>
    </row>
    <row r="1070" spans="2:27">
      <c r="B1070" t="s">
        <v>264</v>
      </c>
      <c r="C1070">
        <v>1930</v>
      </c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U1070" s="30">
        <v>3242</v>
      </c>
      <c r="V1070">
        <f t="shared" si="215"/>
        <v>3242000</v>
      </c>
      <c r="X1070" s="16">
        <v>3986</v>
      </c>
      <c r="Z1070" s="16">
        <v>3986</v>
      </c>
      <c r="AA1070" s="16">
        <v>3986</v>
      </c>
    </row>
    <row r="1071" spans="2:27">
      <c r="B1071" t="s">
        <v>264</v>
      </c>
      <c r="C1071">
        <v>1940</v>
      </c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U1071" s="30">
        <v>3433</v>
      </c>
      <c r="V1071">
        <f t="shared" si="215"/>
        <v>3433000</v>
      </c>
      <c r="X1071" s="16">
        <v>4361</v>
      </c>
      <c r="Z1071" s="16">
        <v>4361</v>
      </c>
      <c r="AA1071" s="16">
        <v>4361</v>
      </c>
    </row>
    <row r="1072" spans="2:27">
      <c r="B1072" t="s">
        <v>264</v>
      </c>
      <c r="C1072">
        <v>1941</v>
      </c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U1072" s="30">
        <v>3483</v>
      </c>
      <c r="V1072">
        <f t="shared" si="215"/>
        <v>3483000</v>
      </c>
      <c r="Z1072" s="16"/>
      <c r="AA1072" s="16">
        <f>AA1071+(AA1073-AA1071)/2</f>
        <v>4616</v>
      </c>
    </row>
    <row r="1073" spans="2:27">
      <c r="B1073" t="s">
        <v>264</v>
      </c>
      <c r="C1073">
        <v>1942</v>
      </c>
      <c r="D1073" s="1">
        <v>21965</v>
      </c>
      <c r="E1073" s="1"/>
      <c r="F1073" s="1">
        <v>20947</v>
      </c>
      <c r="G1073" s="1"/>
      <c r="H1073">
        <v>162219</v>
      </c>
      <c r="I1073" s="12">
        <f t="shared" ref="I1073:I1108" si="216">(F1073/H1073)</f>
        <v>0.1291279073351457</v>
      </c>
      <c r="J1073" s="12">
        <f>D1073/H1073</f>
        <v>0.13540337445058839</v>
      </c>
      <c r="K1073" s="1">
        <v>129719</v>
      </c>
      <c r="L1073">
        <v>3897</v>
      </c>
      <c r="M1073" s="12">
        <f>(L1073/K1073)</f>
        <v>3.0041859712147026E-2</v>
      </c>
      <c r="N1073" s="3"/>
      <c r="O1073" s="3"/>
      <c r="P1073" s="3"/>
      <c r="Q1073" s="3"/>
      <c r="R1073" s="3"/>
      <c r="T1073">
        <v>3507</v>
      </c>
      <c r="U1073" s="30">
        <v>3507</v>
      </c>
      <c r="V1073">
        <f t="shared" si="215"/>
        <v>3507000</v>
      </c>
      <c r="W1073">
        <v>3199</v>
      </c>
      <c r="AA1073" s="1">
        <f>AA1071+510</f>
        <v>4871</v>
      </c>
    </row>
    <row r="1074" spans="2:27">
      <c r="B1074" t="s">
        <v>264</v>
      </c>
      <c r="C1074">
        <v>1943</v>
      </c>
      <c r="D1074" s="1"/>
      <c r="E1074" s="1"/>
      <c r="F1074" s="1"/>
      <c r="G1074" s="1"/>
      <c r="I1074" s="12"/>
      <c r="J1074" s="12"/>
      <c r="K1074" s="1"/>
      <c r="M1074" s="12"/>
      <c r="N1074" s="3"/>
      <c r="O1074" s="3"/>
      <c r="P1074" s="3"/>
      <c r="Q1074" s="3"/>
      <c r="R1074" s="3"/>
      <c r="U1074" s="30">
        <v>3449</v>
      </c>
      <c r="V1074">
        <f t="shared" si="215"/>
        <v>3449000</v>
      </c>
      <c r="AA1074" s="1">
        <f>AA1073+(AA1075-AA1073)/2</f>
        <v>5126</v>
      </c>
    </row>
    <row r="1075" spans="2:27">
      <c r="B1075" t="s">
        <v>264</v>
      </c>
      <c r="C1075">
        <v>1944</v>
      </c>
      <c r="D1075" s="1">
        <v>25108</v>
      </c>
      <c r="E1075" s="12">
        <f>(D1075-D1073)/(D1073)</f>
        <v>0.14309128158433873</v>
      </c>
      <c r="F1075" s="1">
        <v>24072</v>
      </c>
      <c r="G1075" s="11">
        <f>(F1075-F1073)/(F1073)</f>
        <v>0.14918604096051941</v>
      </c>
      <c r="H1075">
        <v>174264</v>
      </c>
      <c r="I1075" s="12">
        <f t="shared" si="216"/>
        <v>0.13813524307946565</v>
      </c>
      <c r="J1075" s="12">
        <f t="shared" ref="J1075:J1141" si="217">D1075/H1075</f>
        <v>0.14408024606344397</v>
      </c>
      <c r="K1075" s="1">
        <v>122600</v>
      </c>
      <c r="L1075">
        <v>3975</v>
      </c>
      <c r="M1075" s="12">
        <f t="shared" ref="M1075:M1139" si="218">(L1075/K1075)</f>
        <v>3.2422512234910279E-2</v>
      </c>
      <c r="N1075" s="3"/>
      <c r="O1075" s="3"/>
      <c r="P1075" s="3"/>
      <c r="Q1075" s="3"/>
      <c r="R1075" s="3"/>
      <c r="T1075">
        <v>3440</v>
      </c>
      <c r="U1075" s="30">
        <v>3440</v>
      </c>
      <c r="V1075">
        <f t="shared" si="215"/>
        <v>3440000</v>
      </c>
      <c r="W1075">
        <v>4108</v>
      </c>
      <c r="AA1075" s="1">
        <f>AA1073+510</f>
        <v>5381</v>
      </c>
    </row>
    <row r="1076" spans="2:27">
      <c r="B1076" t="s">
        <v>264</v>
      </c>
      <c r="C1076">
        <v>1945</v>
      </c>
      <c r="D1076" s="1"/>
      <c r="E1076" s="12"/>
      <c r="F1076" s="1"/>
      <c r="G1076" s="11"/>
      <c r="I1076" s="12"/>
      <c r="J1076" s="12"/>
      <c r="K1076" s="1"/>
      <c r="M1076" s="12"/>
      <c r="N1076" s="3"/>
      <c r="O1076" s="3"/>
      <c r="P1076" s="3"/>
      <c r="Q1076" s="3"/>
      <c r="R1076" s="3"/>
      <c r="U1076" s="30">
        <v>3427</v>
      </c>
      <c r="V1076">
        <f t="shared" si="215"/>
        <v>3427000</v>
      </c>
      <c r="AA1076" s="1">
        <f>AA1075+(AA1077-AA1075)/2</f>
        <v>5636</v>
      </c>
    </row>
    <row r="1077" spans="2:27">
      <c r="B1077" t="s">
        <v>264</v>
      </c>
      <c r="C1077">
        <v>1946</v>
      </c>
      <c r="D1077" s="1">
        <v>18763</v>
      </c>
      <c r="E1077" s="12">
        <f>(D1077-D1075)/(D1075)</f>
        <v>-0.25270830014338058</v>
      </c>
      <c r="F1077" s="1">
        <v>17368</v>
      </c>
      <c r="G1077" s="11">
        <f>(F1077-F1075)/(F1075)</f>
        <v>-0.27849783981389165</v>
      </c>
      <c r="H1077">
        <v>183991</v>
      </c>
      <c r="I1077" s="12">
        <f t="shared" si="216"/>
        <v>9.439592153964052E-2</v>
      </c>
      <c r="J1077" s="12">
        <f t="shared" si="217"/>
        <v>0.10197781413221299</v>
      </c>
      <c r="K1077" s="1">
        <v>162077</v>
      </c>
      <c r="L1077">
        <v>4433</v>
      </c>
      <c r="M1077" s="12">
        <f t="shared" si="218"/>
        <v>2.735119727043319E-2</v>
      </c>
      <c r="N1077" s="3"/>
      <c r="O1077" s="3"/>
      <c r="P1077" s="3"/>
      <c r="Q1077" s="3"/>
      <c r="R1077" s="3"/>
      <c r="T1077">
        <v>3702</v>
      </c>
      <c r="U1077" s="30">
        <v>3702</v>
      </c>
      <c r="V1077">
        <f t="shared" si="215"/>
        <v>3702000</v>
      </c>
      <c r="W1077">
        <v>4433</v>
      </c>
      <c r="AA1077" s="1">
        <f>AA1075+510</f>
        <v>5891</v>
      </c>
    </row>
    <row r="1078" spans="2:27">
      <c r="B1078" t="s">
        <v>264</v>
      </c>
      <c r="C1078">
        <v>1947</v>
      </c>
      <c r="D1078" s="1"/>
      <c r="E1078" s="12"/>
      <c r="F1078" s="1"/>
      <c r="G1078" s="11"/>
      <c r="I1078" s="12"/>
      <c r="J1078" s="12"/>
      <c r="K1078" s="1"/>
      <c r="M1078" s="12"/>
      <c r="N1078" s="3"/>
      <c r="O1078" s="3"/>
      <c r="P1078" s="3"/>
      <c r="Q1078" s="3"/>
      <c r="R1078" s="3"/>
      <c r="U1078" s="30">
        <v>3779</v>
      </c>
      <c r="V1078">
        <f t="shared" si="215"/>
        <v>3779000</v>
      </c>
      <c r="AA1078" s="1">
        <f>AA1077+(AA1079-AA1077)/2</f>
        <v>6146</v>
      </c>
    </row>
    <row r="1079" spans="2:27">
      <c r="B1079" t="s">
        <v>264</v>
      </c>
      <c r="C1079">
        <v>1948</v>
      </c>
      <c r="D1079" s="1">
        <v>37278</v>
      </c>
      <c r="E1079" s="12">
        <f>(D1079-D1077)/(D1077)</f>
        <v>0.98678249746842195</v>
      </c>
      <c r="F1079" s="1">
        <v>34904</v>
      </c>
      <c r="G1079" s="11">
        <f>(F1079-F1077)/(F1077)</f>
        <v>1.0096729617687701</v>
      </c>
      <c r="H1079">
        <v>250668</v>
      </c>
      <c r="I1079" s="12">
        <f t="shared" si="216"/>
        <v>0.1392439401918075</v>
      </c>
      <c r="J1079" s="12">
        <f t="shared" si="217"/>
        <v>0.14871463449662503</v>
      </c>
      <c r="K1079" s="1">
        <v>222028</v>
      </c>
      <c r="L1079">
        <v>6661</v>
      </c>
      <c r="M1079" s="12">
        <f t="shared" si="218"/>
        <v>3.0000720629830471E-2</v>
      </c>
      <c r="N1079" s="3"/>
      <c r="O1079" s="3"/>
      <c r="P1079" s="3"/>
      <c r="Q1079" s="3"/>
      <c r="R1079" s="3"/>
      <c r="T1079">
        <v>3877</v>
      </c>
      <c r="U1079" s="30">
        <v>3877</v>
      </c>
      <c r="V1079">
        <f t="shared" si="215"/>
        <v>3877000</v>
      </c>
      <c r="W1079">
        <v>5597</v>
      </c>
      <c r="AA1079" s="1">
        <f t="shared" ref="AA1079" si="219">AA1077+510</f>
        <v>6401</v>
      </c>
    </row>
    <row r="1080" spans="2:27">
      <c r="B1080" t="s">
        <v>264</v>
      </c>
      <c r="C1080">
        <v>1949</v>
      </c>
      <c r="D1080" s="1"/>
      <c r="E1080" s="12"/>
      <c r="F1080" s="1"/>
      <c r="G1080" s="11"/>
      <c r="I1080" s="12"/>
      <c r="J1080" s="12"/>
      <c r="K1080" s="1"/>
      <c r="M1080" s="12"/>
      <c r="N1080" s="3"/>
      <c r="O1080" s="3"/>
      <c r="P1080" s="3"/>
      <c r="Q1080" s="3"/>
      <c r="R1080" s="3"/>
      <c r="U1080" s="30">
        <v>3958</v>
      </c>
      <c r="V1080">
        <f t="shared" si="215"/>
        <v>3958000</v>
      </c>
      <c r="AA1080" s="1">
        <f>AA1079+(AA1081-AA1079)/2</f>
        <v>6656.5</v>
      </c>
    </row>
    <row r="1081" spans="2:27">
      <c r="B1081" t="s">
        <v>264</v>
      </c>
      <c r="C1081">
        <v>1950</v>
      </c>
      <c r="D1081" s="1">
        <v>50717</v>
      </c>
      <c r="E1081" s="12">
        <f>(D1081-D1079)/(D1079)</f>
        <v>0.36050753795804497</v>
      </c>
      <c r="F1081" s="1">
        <v>47444</v>
      </c>
      <c r="G1081" s="11">
        <f>(F1081-F1079)/(F1079)</f>
        <v>0.35927114370845747</v>
      </c>
      <c r="H1081">
        <v>313026</v>
      </c>
      <c r="I1081" s="12">
        <f t="shared" si="216"/>
        <v>0.15156568463961459</v>
      </c>
      <c r="J1081" s="12">
        <f t="shared" si="217"/>
        <v>0.16202168509964029</v>
      </c>
      <c r="K1081" s="1">
        <v>288564</v>
      </c>
      <c r="L1081">
        <v>8379</v>
      </c>
      <c r="M1081" s="12">
        <f t="shared" si="218"/>
        <v>2.9036886098057969E-2</v>
      </c>
      <c r="N1081" s="3"/>
      <c r="O1081" s="3"/>
      <c r="P1081" s="3"/>
      <c r="Q1081" s="3"/>
      <c r="R1081" s="3"/>
      <c r="T1081">
        <v>3967</v>
      </c>
      <c r="U1081" s="30">
        <v>3967</v>
      </c>
      <c r="V1081">
        <f t="shared" si="215"/>
        <v>3967000</v>
      </c>
      <c r="W1081">
        <v>6011</v>
      </c>
      <c r="X1081" s="16">
        <v>6912</v>
      </c>
      <c r="Z1081" s="16">
        <v>6912</v>
      </c>
      <c r="AA1081" s="16">
        <v>6912</v>
      </c>
    </row>
    <row r="1082" spans="2:27">
      <c r="B1082" t="s">
        <v>264</v>
      </c>
      <c r="C1082">
        <v>1951</v>
      </c>
      <c r="D1082" s="1">
        <v>48405</v>
      </c>
      <c r="E1082" s="12">
        <f t="shared" ref="E1082:E1142" si="220">(D1082-D1081)/(D1081)</f>
        <v>-4.55862925646233E-2</v>
      </c>
      <c r="F1082" s="1">
        <v>44856</v>
      </c>
      <c r="G1082" s="11">
        <f t="shared" ref="G1082:G1139" si="221">(F1082-F1081)/(F1081)</f>
        <v>-5.4548520360846474E-2</v>
      </c>
      <c r="H1082">
        <v>355373</v>
      </c>
      <c r="I1082" s="12">
        <f t="shared" si="216"/>
        <v>0.12622230726588682</v>
      </c>
      <c r="J1082" s="12">
        <f t="shared" si="217"/>
        <v>0.13620899730705485</v>
      </c>
      <c r="K1082" s="1">
        <v>288013</v>
      </c>
      <c r="L1082">
        <v>8386</v>
      </c>
      <c r="M1082" s="12">
        <f t="shared" si="218"/>
        <v>2.9116741258207096E-2</v>
      </c>
      <c r="N1082">
        <v>2545</v>
      </c>
      <c r="O1082">
        <v>5128</v>
      </c>
      <c r="P1082" s="12">
        <f>(O1082/K1082)</f>
        <v>1.7804751868839255E-2</v>
      </c>
      <c r="Q1082" s="12">
        <f>(O1082/L1082)</f>
        <v>0.61149534939184358</v>
      </c>
      <c r="R1082" s="2">
        <v>1172</v>
      </c>
      <c r="S1082" s="2">
        <v>648</v>
      </c>
      <c r="T1082">
        <v>4096</v>
      </c>
      <c r="U1082" s="30">
        <v>4096</v>
      </c>
      <c r="V1082">
        <f t="shared" si="215"/>
        <v>4096000</v>
      </c>
      <c r="W1082">
        <v>6975</v>
      </c>
      <c r="AA1082" s="1">
        <f>AA1081+118</f>
        <v>7030</v>
      </c>
    </row>
    <row r="1083" spans="2:27">
      <c r="B1083" t="s">
        <v>264</v>
      </c>
      <c r="C1083">
        <v>1952</v>
      </c>
      <c r="D1083" s="1">
        <v>43937</v>
      </c>
      <c r="E1083" s="12">
        <f t="shared" si="220"/>
        <v>-9.2304513996487966E-2</v>
      </c>
      <c r="F1083" s="1">
        <v>41774</v>
      </c>
      <c r="G1083" s="11">
        <f t="shared" si="221"/>
        <v>-6.8708756911004101E-2</v>
      </c>
      <c r="H1083">
        <v>372595</v>
      </c>
      <c r="I1083" s="12">
        <f t="shared" si="216"/>
        <v>0.11211637300554221</v>
      </c>
      <c r="J1083" s="12">
        <f t="shared" si="217"/>
        <v>0.11792160388625719</v>
      </c>
      <c r="K1083" s="1">
        <v>336512</v>
      </c>
      <c r="L1083">
        <v>9359</v>
      </c>
      <c r="M1083" s="12">
        <f t="shared" si="218"/>
        <v>2.7811786801065042E-2</v>
      </c>
      <c r="N1083">
        <v>3009</v>
      </c>
      <c r="O1083">
        <v>5549</v>
      </c>
      <c r="P1083" s="12">
        <f t="shared" ref="P1083:P1146" si="222">(O1083/K1083)</f>
        <v>1.6489753708634463E-2</v>
      </c>
      <c r="Q1083" s="12">
        <f t="shared" ref="Q1083:Q1139" si="223">(O1083/L1083)</f>
        <v>0.592905224917192</v>
      </c>
      <c r="R1083" s="2">
        <v>1236</v>
      </c>
      <c r="S1083" s="2">
        <v>333</v>
      </c>
      <c r="T1083">
        <v>4148</v>
      </c>
      <c r="U1083" s="30">
        <v>4148</v>
      </c>
      <c r="V1083">
        <f t="shared" si="215"/>
        <v>4148000</v>
      </c>
      <c r="W1083">
        <v>7333</v>
      </c>
      <c r="AA1083" s="1">
        <f t="shared" ref="AA1083:AA1090" si="224">AA1082+118</f>
        <v>7148</v>
      </c>
    </row>
    <row r="1084" spans="2:27">
      <c r="B1084" t="s">
        <v>264</v>
      </c>
      <c r="C1084">
        <v>1953</v>
      </c>
      <c r="D1084" s="1">
        <v>49945</v>
      </c>
      <c r="E1084" s="12">
        <f t="shared" si="220"/>
        <v>0.13674124314359196</v>
      </c>
      <c r="F1084" s="1">
        <v>47112</v>
      </c>
      <c r="G1084" s="11">
        <f t="shared" si="221"/>
        <v>0.127782831426246</v>
      </c>
      <c r="H1084">
        <v>406721</v>
      </c>
      <c r="I1084" s="12">
        <f t="shared" si="216"/>
        <v>0.11583370418542441</v>
      </c>
      <c r="J1084" s="12">
        <f t="shared" si="217"/>
        <v>0.12279916699654063</v>
      </c>
      <c r="K1084" s="1">
        <v>366719</v>
      </c>
      <c r="L1084">
        <v>9937</v>
      </c>
      <c r="M1084" s="12">
        <f t="shared" si="218"/>
        <v>2.7097041604061966E-2</v>
      </c>
      <c r="N1084">
        <v>3124</v>
      </c>
      <c r="O1084">
        <v>5821</v>
      </c>
      <c r="P1084" s="12">
        <f t="shared" si="222"/>
        <v>1.5873189008477881E-2</v>
      </c>
      <c r="Q1084" s="12">
        <f t="shared" si="223"/>
        <v>0.58579048002415213</v>
      </c>
      <c r="R1084" s="2">
        <v>1230</v>
      </c>
      <c r="S1084" s="2">
        <v>750</v>
      </c>
      <c r="T1084">
        <v>4182</v>
      </c>
      <c r="U1084" s="30">
        <v>4182</v>
      </c>
      <c r="V1084">
        <f t="shared" si="215"/>
        <v>4182000</v>
      </c>
      <c r="W1084">
        <v>8086</v>
      </c>
      <c r="AA1084" s="1">
        <f t="shared" si="224"/>
        <v>7266</v>
      </c>
    </row>
    <row r="1085" spans="2:27">
      <c r="B1085" t="s">
        <v>264</v>
      </c>
      <c r="C1085">
        <v>1954</v>
      </c>
      <c r="D1085" s="1">
        <v>48713</v>
      </c>
      <c r="E1085" s="12">
        <f t="shared" si="220"/>
        <v>-2.4667133847231956E-2</v>
      </c>
      <c r="F1085" s="1">
        <v>45775</v>
      </c>
      <c r="G1085" s="11">
        <f t="shared" si="221"/>
        <v>-2.8379181524876888E-2</v>
      </c>
      <c r="H1085">
        <v>414239</v>
      </c>
      <c r="I1085" s="12">
        <f t="shared" si="216"/>
        <v>0.11050383957087576</v>
      </c>
      <c r="J1085" s="12">
        <f t="shared" si="217"/>
        <v>0.11759636345201684</v>
      </c>
      <c r="K1085" s="1">
        <v>449539</v>
      </c>
      <c r="L1085">
        <v>11254</v>
      </c>
      <c r="M1085" s="12">
        <f t="shared" si="218"/>
        <v>2.5034535379577744E-2</v>
      </c>
      <c r="N1085">
        <v>3810</v>
      </c>
      <c r="O1085">
        <v>6273</v>
      </c>
      <c r="P1085" s="12">
        <f t="shared" si="222"/>
        <v>1.3954295400399075E-2</v>
      </c>
      <c r="Q1085" s="12">
        <f t="shared" si="223"/>
        <v>0.55740181268882172</v>
      </c>
      <c r="R1085">
        <v>1271</v>
      </c>
      <c r="S1085">
        <v>177</v>
      </c>
      <c r="T1085">
        <v>4264</v>
      </c>
      <c r="U1085" s="30">
        <v>4264</v>
      </c>
      <c r="V1085">
        <f t="shared" si="215"/>
        <v>4264000</v>
      </c>
      <c r="W1085">
        <v>7657</v>
      </c>
      <c r="AA1085" s="1">
        <f t="shared" si="224"/>
        <v>7384</v>
      </c>
    </row>
    <row r="1086" spans="2:27">
      <c r="B1086" t="s">
        <v>264</v>
      </c>
      <c r="C1086">
        <v>1955</v>
      </c>
      <c r="D1086" s="1">
        <v>47410</v>
      </c>
      <c r="E1086" s="12">
        <f t="shared" si="220"/>
        <v>-2.6748506558824135E-2</v>
      </c>
      <c r="F1086" s="1">
        <v>43931</v>
      </c>
      <c r="G1086" s="11">
        <f t="shared" si="221"/>
        <v>-4.0283997815401422E-2</v>
      </c>
      <c r="H1086">
        <v>384895</v>
      </c>
      <c r="I1086" s="12">
        <f t="shared" si="216"/>
        <v>0.11413762194884319</v>
      </c>
      <c r="J1086" s="12">
        <f t="shared" si="217"/>
        <v>0.12317645072032632</v>
      </c>
      <c r="K1086" s="1">
        <v>440168</v>
      </c>
      <c r="L1086">
        <v>12173</v>
      </c>
      <c r="M1086" s="12">
        <f t="shared" si="218"/>
        <v>2.7655349775540249E-2</v>
      </c>
      <c r="N1086">
        <v>4141</v>
      </c>
      <c r="O1086">
        <v>6735</v>
      </c>
      <c r="P1086" s="12">
        <f t="shared" si="222"/>
        <v>1.5300975990985261E-2</v>
      </c>
      <c r="Q1086" s="12">
        <f t="shared" si="223"/>
        <v>0.5532736383800213</v>
      </c>
      <c r="R1086" s="2">
        <v>1245</v>
      </c>
      <c r="S1086" s="2">
        <v>751</v>
      </c>
      <c r="T1086">
        <v>4363</v>
      </c>
      <c r="U1086" s="30">
        <v>4363</v>
      </c>
      <c r="V1086">
        <f t="shared" si="215"/>
        <v>4363000</v>
      </c>
      <c r="W1086">
        <v>8274</v>
      </c>
      <c r="AA1086" s="1">
        <f t="shared" si="224"/>
        <v>7502</v>
      </c>
    </row>
    <row r="1087" spans="2:27">
      <c r="B1087" t="s">
        <v>264</v>
      </c>
      <c r="C1087">
        <v>1956</v>
      </c>
      <c r="D1087" s="1">
        <v>53389</v>
      </c>
      <c r="E1087" s="12">
        <f t="shared" si="220"/>
        <v>0.12611263446530269</v>
      </c>
      <c r="F1087" s="1">
        <v>50523</v>
      </c>
      <c r="G1087" s="11">
        <f t="shared" si="221"/>
        <v>0.15005349297762399</v>
      </c>
      <c r="H1087">
        <v>432151</v>
      </c>
      <c r="I1087" s="12">
        <f t="shared" si="216"/>
        <v>0.11691052433061593</v>
      </c>
      <c r="J1087" s="12">
        <f t="shared" si="217"/>
        <v>0.12354246548081574</v>
      </c>
      <c r="K1087" s="1">
        <v>554690</v>
      </c>
      <c r="L1087">
        <v>14955</v>
      </c>
      <c r="M1087" s="12">
        <f t="shared" si="218"/>
        <v>2.696100524617354E-2</v>
      </c>
      <c r="N1087">
        <v>5712</v>
      </c>
      <c r="O1087">
        <v>7476</v>
      </c>
      <c r="P1087" s="12">
        <f t="shared" si="222"/>
        <v>1.3477798409922659E-2</v>
      </c>
      <c r="Q1087" s="12">
        <f t="shared" si="223"/>
        <v>0.49989969909729187</v>
      </c>
      <c r="R1087" s="2">
        <v>1298</v>
      </c>
      <c r="S1087" s="2">
        <v>225</v>
      </c>
      <c r="T1087">
        <v>4458</v>
      </c>
      <c r="U1087" s="30">
        <v>4458</v>
      </c>
      <c r="V1087">
        <f t="shared" si="215"/>
        <v>4458000</v>
      </c>
      <c r="W1087">
        <v>8905</v>
      </c>
      <c r="AA1087" s="1">
        <f t="shared" si="224"/>
        <v>7620</v>
      </c>
    </row>
    <row r="1088" spans="2:27">
      <c r="B1088" t="s">
        <v>264</v>
      </c>
      <c r="C1088">
        <v>1957</v>
      </c>
      <c r="D1088" s="1">
        <v>57457</v>
      </c>
      <c r="E1088" s="12">
        <f t="shared" si="220"/>
        <v>7.6195470977167584E-2</v>
      </c>
      <c r="F1088" s="1">
        <v>53476</v>
      </c>
      <c r="G1088" s="11">
        <f t="shared" si="221"/>
        <v>5.8448627357837027E-2</v>
      </c>
      <c r="H1088">
        <v>468881</v>
      </c>
      <c r="I1088" s="12">
        <f t="shared" si="216"/>
        <v>0.11405026008731427</v>
      </c>
      <c r="J1088" s="12">
        <f t="shared" si="217"/>
        <v>0.1225406872959237</v>
      </c>
      <c r="K1088" s="1">
        <v>537792</v>
      </c>
      <c r="L1088">
        <v>15861</v>
      </c>
      <c r="M1088" s="12">
        <f t="shared" si="218"/>
        <v>2.9492815066047839E-2</v>
      </c>
      <c r="N1088">
        <v>5950</v>
      </c>
      <c r="O1088" s="2">
        <v>7978</v>
      </c>
      <c r="P1088" s="12">
        <f t="shared" si="222"/>
        <v>1.4834731643460669E-2</v>
      </c>
      <c r="Q1088" s="12">
        <f t="shared" si="223"/>
        <v>0.50299476703864821</v>
      </c>
      <c r="R1088" s="2">
        <v>1369</v>
      </c>
      <c r="S1088" s="2">
        <v>892</v>
      </c>
      <c r="T1088">
        <v>4529</v>
      </c>
      <c r="U1088" s="30">
        <v>4529</v>
      </c>
      <c r="V1088">
        <f t="shared" si="215"/>
        <v>4529000</v>
      </c>
      <c r="W1088">
        <v>9198</v>
      </c>
      <c r="AA1088" s="1">
        <f t="shared" si="224"/>
        <v>7738</v>
      </c>
    </row>
    <row r="1089" spans="2:27">
      <c r="B1089" t="s">
        <v>264</v>
      </c>
      <c r="C1089">
        <v>1958</v>
      </c>
      <c r="D1089" s="1">
        <v>64836</v>
      </c>
      <c r="E1089" s="12">
        <f t="shared" si="220"/>
        <v>0.128426475451207</v>
      </c>
      <c r="F1089" s="1">
        <v>60955</v>
      </c>
      <c r="G1089" s="11">
        <f t="shared" si="221"/>
        <v>0.13985713217144138</v>
      </c>
      <c r="H1089">
        <v>557808</v>
      </c>
      <c r="I1089" s="12">
        <f t="shared" si="216"/>
        <v>0.10927595158190632</v>
      </c>
      <c r="J1089" s="12">
        <f t="shared" si="217"/>
        <v>0.11623354272437827</v>
      </c>
      <c r="K1089" s="1">
        <v>584407</v>
      </c>
      <c r="L1089">
        <v>16685</v>
      </c>
      <c r="M1089" s="12">
        <f t="shared" si="218"/>
        <v>2.855030826119468E-2</v>
      </c>
      <c r="N1089">
        <v>7083</v>
      </c>
      <c r="O1089" s="2">
        <v>7569</v>
      </c>
      <c r="P1089" s="12">
        <f t="shared" si="222"/>
        <v>1.2951590244470035E-2</v>
      </c>
      <c r="Q1089" s="12">
        <f t="shared" si="223"/>
        <v>0.45364099490560383</v>
      </c>
      <c r="R1089" s="2">
        <v>1474</v>
      </c>
      <c r="S1089" s="2">
        <v>306</v>
      </c>
      <c r="T1089">
        <v>4583</v>
      </c>
      <c r="U1089" s="30">
        <v>4583</v>
      </c>
      <c r="V1089">
        <f t="shared" si="215"/>
        <v>4583000</v>
      </c>
      <c r="W1089">
        <v>9198</v>
      </c>
      <c r="AA1089" s="1">
        <f t="shared" si="224"/>
        <v>7856</v>
      </c>
    </row>
    <row r="1090" spans="2:27">
      <c r="B1090" t="s">
        <v>264</v>
      </c>
      <c r="C1090">
        <v>1959</v>
      </c>
      <c r="D1090" s="1">
        <v>99606</v>
      </c>
      <c r="E1090" s="12">
        <f t="shared" si="220"/>
        <v>0.53627614288358316</v>
      </c>
      <c r="F1090" s="1">
        <v>95109</v>
      </c>
      <c r="G1090" s="11">
        <f t="shared" si="221"/>
        <v>0.56031498646542532</v>
      </c>
      <c r="H1090">
        <v>615373</v>
      </c>
      <c r="I1090" s="12">
        <f t="shared" si="216"/>
        <v>0.15455504222642202</v>
      </c>
      <c r="J1090" s="12">
        <f t="shared" si="217"/>
        <v>0.1618628051604474</v>
      </c>
      <c r="K1090" s="1">
        <v>636755</v>
      </c>
      <c r="L1090">
        <v>17227</v>
      </c>
      <c r="M1090" s="12">
        <f t="shared" si="218"/>
        <v>2.7054361567635903E-2</v>
      </c>
      <c r="N1090">
        <v>7112</v>
      </c>
      <c r="O1090">
        <v>8470</v>
      </c>
      <c r="P1090" s="12">
        <f t="shared" si="222"/>
        <v>1.3301819381080635E-2</v>
      </c>
      <c r="Q1090" s="12">
        <f t="shared" si="223"/>
        <v>0.49167005282405524</v>
      </c>
      <c r="R1090">
        <v>1530</v>
      </c>
      <c r="S1090">
        <v>845</v>
      </c>
      <c r="T1090">
        <v>4613</v>
      </c>
      <c r="U1090" s="30">
        <v>4613</v>
      </c>
      <c r="V1090">
        <f t="shared" si="215"/>
        <v>4613000</v>
      </c>
      <c r="W1090">
        <v>9784</v>
      </c>
      <c r="AA1090" s="1">
        <f t="shared" si="224"/>
        <v>7974</v>
      </c>
    </row>
    <row r="1091" spans="2:27">
      <c r="B1091" t="s">
        <v>264</v>
      </c>
      <c r="C1091">
        <v>1960</v>
      </c>
      <c r="D1091" s="1">
        <v>133309</v>
      </c>
      <c r="E1091" s="12">
        <f t="shared" si="220"/>
        <v>0.33836315081420798</v>
      </c>
      <c r="F1091" s="1">
        <v>128133</v>
      </c>
      <c r="G1091" s="11">
        <f t="shared" si="221"/>
        <v>0.34722266031605842</v>
      </c>
      <c r="H1091">
        <v>683221</v>
      </c>
      <c r="I1091" s="12">
        <f t="shared" si="216"/>
        <v>0.18754253748055169</v>
      </c>
      <c r="J1091" s="12">
        <f t="shared" si="217"/>
        <v>0.19511841702757965</v>
      </c>
      <c r="K1091" s="1">
        <v>668466</v>
      </c>
      <c r="L1091">
        <v>16143</v>
      </c>
      <c r="M1091" s="12">
        <f t="shared" si="218"/>
        <v>2.4149320982667779E-2</v>
      </c>
      <c r="N1091">
        <v>7253</v>
      </c>
      <c r="O1091">
        <v>8890</v>
      </c>
      <c r="P1091" s="12">
        <f t="shared" si="222"/>
        <v>1.3299105713678781E-2</v>
      </c>
      <c r="Q1091" s="12">
        <f t="shared" si="223"/>
        <v>0.55070309112308735</v>
      </c>
      <c r="R1091">
        <v>1610</v>
      </c>
      <c r="S1091">
        <v>330</v>
      </c>
      <c r="T1091">
        <v>4674</v>
      </c>
      <c r="U1091" s="30">
        <v>4674</v>
      </c>
      <c r="V1091">
        <f t="shared" si="215"/>
        <v>4674000</v>
      </c>
      <c r="W1091">
        <v>10289</v>
      </c>
      <c r="X1091" s="16">
        <v>8100</v>
      </c>
      <c r="Z1091" s="16">
        <v>8100</v>
      </c>
      <c r="AA1091" s="16">
        <v>8100</v>
      </c>
    </row>
    <row r="1092" spans="2:27">
      <c r="B1092" t="s">
        <v>264</v>
      </c>
      <c r="C1092">
        <v>1961</v>
      </c>
      <c r="D1092" s="1">
        <v>148820</v>
      </c>
      <c r="E1092" s="12">
        <f t="shared" si="220"/>
        <v>0.11635373455655657</v>
      </c>
      <c r="F1092" s="1">
        <v>142665</v>
      </c>
      <c r="G1092" s="11">
        <f t="shared" si="221"/>
        <v>0.11341340638243076</v>
      </c>
      <c r="H1092">
        <v>712082</v>
      </c>
      <c r="I1092" s="12">
        <f t="shared" si="216"/>
        <v>0.20034911709606479</v>
      </c>
      <c r="J1092" s="12">
        <f t="shared" si="217"/>
        <v>0.20899278453885928</v>
      </c>
      <c r="K1092" s="1">
        <v>762283</v>
      </c>
      <c r="L1092">
        <v>17138</v>
      </c>
      <c r="M1092" s="12">
        <f t="shared" si="218"/>
        <v>2.2482463861846585E-2</v>
      </c>
      <c r="N1092">
        <v>7237</v>
      </c>
      <c r="O1092">
        <v>9901</v>
      </c>
      <c r="P1092" s="12">
        <f t="shared" si="222"/>
        <v>1.2988614464706677E-2</v>
      </c>
      <c r="Q1092" s="12">
        <f t="shared" si="223"/>
        <v>0.57772202123935112</v>
      </c>
      <c r="R1092">
        <v>1689</v>
      </c>
      <c r="S1092">
        <v>989</v>
      </c>
      <c r="T1092">
        <v>4730</v>
      </c>
      <c r="U1092" s="30">
        <v>4730</v>
      </c>
      <c r="V1092">
        <f t="shared" si="215"/>
        <v>4730000</v>
      </c>
      <c r="W1092">
        <v>10595</v>
      </c>
      <c r="AA1092" s="1">
        <f>AA1091-176</f>
        <v>7924</v>
      </c>
    </row>
    <row r="1093" spans="2:27">
      <c r="B1093" t="s">
        <v>264</v>
      </c>
      <c r="C1093">
        <v>1962</v>
      </c>
      <c r="D1093" s="1">
        <v>139034</v>
      </c>
      <c r="E1093" s="12">
        <f t="shared" si="220"/>
        <v>-6.575729068673565E-2</v>
      </c>
      <c r="F1093" s="1">
        <v>133515</v>
      </c>
      <c r="G1093" s="11">
        <f t="shared" si="221"/>
        <v>-6.4136263274103669E-2</v>
      </c>
      <c r="H1093">
        <v>733303</v>
      </c>
      <c r="I1093" s="12">
        <f t="shared" si="216"/>
        <v>0.18207344031048556</v>
      </c>
      <c r="J1093" s="12">
        <f t="shared" si="217"/>
        <v>0.18959966071323858</v>
      </c>
      <c r="K1093" s="1">
        <v>751608</v>
      </c>
      <c r="L1093">
        <v>16573</v>
      </c>
      <c r="M1093" s="12">
        <f t="shared" si="218"/>
        <v>2.205005800896212E-2</v>
      </c>
      <c r="N1093">
        <v>7584</v>
      </c>
      <c r="O1093">
        <v>8989</v>
      </c>
      <c r="P1093" s="12">
        <f t="shared" si="222"/>
        <v>1.1959691754212302E-2</v>
      </c>
      <c r="Q1093" s="12">
        <f t="shared" si="223"/>
        <v>0.54238822180655277</v>
      </c>
      <c r="R1093">
        <v>1732</v>
      </c>
      <c r="S1093">
        <v>380</v>
      </c>
      <c r="T1093">
        <v>4736</v>
      </c>
      <c r="U1093" s="30">
        <v>4736</v>
      </c>
      <c r="V1093">
        <f t="shared" si="215"/>
        <v>4736000</v>
      </c>
      <c r="W1093">
        <v>11345</v>
      </c>
      <c r="AA1093" s="1">
        <f t="shared" ref="AA1093:AA1100" si="225">AA1092-176</f>
        <v>7748</v>
      </c>
    </row>
    <row r="1094" spans="2:27">
      <c r="B1094" t="s">
        <v>264</v>
      </c>
      <c r="C1094">
        <v>1963</v>
      </c>
      <c r="D1094" s="1">
        <v>149032</v>
      </c>
      <c r="E1094" s="12">
        <f t="shared" si="220"/>
        <v>7.1910467943093054E-2</v>
      </c>
      <c r="F1094" s="1">
        <v>144127</v>
      </c>
      <c r="G1094" s="11">
        <f t="shared" si="221"/>
        <v>7.9481706175336106E-2</v>
      </c>
      <c r="H1094">
        <v>779022</v>
      </c>
      <c r="I1094" s="12">
        <f t="shared" si="216"/>
        <v>0.18501017943010595</v>
      </c>
      <c r="J1094" s="12">
        <f t="shared" si="217"/>
        <v>0.1913065356305727</v>
      </c>
      <c r="K1094" s="1">
        <v>800589</v>
      </c>
      <c r="L1094">
        <v>17125</v>
      </c>
      <c r="M1094" s="12">
        <f t="shared" si="218"/>
        <v>2.1390501243459502E-2</v>
      </c>
      <c r="N1094">
        <v>7759</v>
      </c>
      <c r="O1094">
        <v>9366</v>
      </c>
      <c r="P1094" s="12">
        <f t="shared" si="222"/>
        <v>1.1698886694671048E-2</v>
      </c>
      <c r="Q1094" s="12">
        <f t="shared" si="223"/>
        <v>0.54691970802919709</v>
      </c>
      <c r="R1094">
        <v>1741</v>
      </c>
      <c r="S1094">
        <v>1354</v>
      </c>
      <c r="T1094">
        <v>4799</v>
      </c>
      <c r="U1094" s="30">
        <v>4799</v>
      </c>
      <c r="V1094">
        <f t="shared" si="215"/>
        <v>4799000</v>
      </c>
      <c r="W1094">
        <v>11916</v>
      </c>
      <c r="AA1094" s="1">
        <f t="shared" si="225"/>
        <v>7572</v>
      </c>
    </row>
    <row r="1095" spans="2:27">
      <c r="B1095" t="s">
        <v>264</v>
      </c>
      <c r="C1095">
        <v>1964</v>
      </c>
      <c r="D1095" s="1">
        <v>168781</v>
      </c>
      <c r="E1095" s="12">
        <f t="shared" si="220"/>
        <v>0.13251516452842343</v>
      </c>
      <c r="F1095" s="1">
        <v>161968</v>
      </c>
      <c r="G1095" s="11">
        <f t="shared" si="221"/>
        <v>0.12378666037591846</v>
      </c>
      <c r="H1095">
        <v>943339</v>
      </c>
      <c r="I1095" s="12">
        <f t="shared" si="216"/>
        <v>0.17169649510939333</v>
      </c>
      <c r="J1095" s="12">
        <f t="shared" si="217"/>
        <v>0.17891871320914327</v>
      </c>
      <c r="K1095" s="1">
        <v>913495</v>
      </c>
      <c r="L1095">
        <v>20585</v>
      </c>
      <c r="M1095" s="12">
        <f t="shared" si="218"/>
        <v>2.2534332426559531E-2</v>
      </c>
      <c r="N1095">
        <v>7793</v>
      </c>
      <c r="O1095">
        <v>12792</v>
      </c>
      <c r="P1095" s="12">
        <f t="shared" si="222"/>
        <v>1.400336071899682E-2</v>
      </c>
      <c r="Q1095" s="12">
        <f t="shared" si="223"/>
        <v>0.62142336652902597</v>
      </c>
      <c r="R1095">
        <v>1812</v>
      </c>
      <c r="S1095">
        <v>406</v>
      </c>
      <c r="T1095">
        <v>4856</v>
      </c>
      <c r="U1095" s="30">
        <v>4856</v>
      </c>
      <c r="V1095">
        <f t="shared" si="215"/>
        <v>4856000</v>
      </c>
      <c r="W1095">
        <v>12690</v>
      </c>
      <c r="AA1095" s="1">
        <f t="shared" si="225"/>
        <v>7396</v>
      </c>
    </row>
    <row r="1096" spans="2:27">
      <c r="B1096" t="s">
        <v>264</v>
      </c>
      <c r="C1096">
        <v>1965</v>
      </c>
      <c r="D1096" s="1">
        <v>189249</v>
      </c>
      <c r="E1096" s="12">
        <f t="shared" si="220"/>
        <v>0.12126957418192806</v>
      </c>
      <c r="F1096" s="1">
        <v>183345</v>
      </c>
      <c r="G1096" s="11">
        <f t="shared" si="221"/>
        <v>0.13198286081201224</v>
      </c>
      <c r="H1096">
        <v>1066367</v>
      </c>
      <c r="I1096" s="12">
        <f t="shared" si="216"/>
        <v>0.17193424027562743</v>
      </c>
      <c r="J1096" s="12">
        <f t="shared" si="217"/>
        <v>0.17747079570166743</v>
      </c>
      <c r="K1096" s="1">
        <v>1006440</v>
      </c>
      <c r="L1096">
        <v>19272</v>
      </c>
      <c r="M1096" s="12">
        <f t="shared" si="218"/>
        <v>1.91486824847979E-2</v>
      </c>
      <c r="N1096">
        <v>8454</v>
      </c>
      <c r="O1096">
        <v>10818</v>
      </c>
      <c r="P1096" s="12">
        <f t="shared" si="222"/>
        <v>1.0748777870513891E-2</v>
      </c>
      <c r="Q1096" s="12">
        <f t="shared" si="223"/>
        <v>0.56133250311332505</v>
      </c>
      <c r="R1096">
        <v>1843</v>
      </c>
      <c r="S1096">
        <v>1462</v>
      </c>
      <c r="T1096">
        <v>4922</v>
      </c>
      <c r="U1096" s="30">
        <v>4922</v>
      </c>
      <c r="V1096">
        <f t="shared" si="215"/>
        <v>4922000</v>
      </c>
      <c r="W1096">
        <v>14038</v>
      </c>
      <c r="AA1096" s="1">
        <f t="shared" si="225"/>
        <v>7220</v>
      </c>
    </row>
    <row r="1097" spans="2:27">
      <c r="B1097" t="s">
        <v>264</v>
      </c>
      <c r="C1097">
        <v>1966</v>
      </c>
      <c r="D1097" s="1">
        <v>222532</v>
      </c>
      <c r="E1097" s="12">
        <f t="shared" si="220"/>
        <v>0.17586882889737859</v>
      </c>
      <c r="F1097" s="1">
        <v>216904</v>
      </c>
      <c r="G1097" s="11">
        <f t="shared" si="221"/>
        <v>0.18303744307180453</v>
      </c>
      <c r="H1097">
        <v>1214411</v>
      </c>
      <c r="I1097" s="12">
        <f t="shared" si="216"/>
        <v>0.17860839534556258</v>
      </c>
      <c r="J1097" s="12">
        <f t="shared" si="217"/>
        <v>0.18324274071957516</v>
      </c>
      <c r="K1097" s="1">
        <v>1107996</v>
      </c>
      <c r="L1097">
        <v>23665</v>
      </c>
      <c r="M1097" s="12">
        <f t="shared" si="218"/>
        <v>2.1358380355163738E-2</v>
      </c>
      <c r="N1097">
        <v>8953</v>
      </c>
      <c r="O1097">
        <v>14712</v>
      </c>
      <c r="P1097" s="12">
        <f t="shared" si="222"/>
        <v>1.3278026274463084E-2</v>
      </c>
      <c r="Q1097" s="12">
        <f t="shared" si="223"/>
        <v>0.62167758292837527</v>
      </c>
      <c r="R1097">
        <v>2071</v>
      </c>
      <c r="S1097">
        <v>1119</v>
      </c>
      <c r="T1097">
        <v>4999</v>
      </c>
      <c r="U1097" s="30">
        <v>4999</v>
      </c>
      <c r="V1097">
        <f t="shared" si="215"/>
        <v>4999000</v>
      </c>
      <c r="W1097">
        <v>15151</v>
      </c>
      <c r="AA1097" s="1">
        <f t="shared" si="225"/>
        <v>7044</v>
      </c>
    </row>
    <row r="1098" spans="2:27">
      <c r="B1098" t="s">
        <v>264</v>
      </c>
      <c r="C1098">
        <v>1967</v>
      </c>
      <c r="D1098" s="1">
        <v>246262</v>
      </c>
      <c r="E1098" s="12">
        <f t="shared" si="220"/>
        <v>0.10663634892959215</v>
      </c>
      <c r="F1098" s="1">
        <v>240891</v>
      </c>
      <c r="G1098" s="11">
        <f t="shared" si="221"/>
        <v>0.11058809427212038</v>
      </c>
      <c r="H1098">
        <v>1308545</v>
      </c>
      <c r="I1098" s="12">
        <f t="shared" si="216"/>
        <v>0.18409072672319254</v>
      </c>
      <c r="J1098" s="12">
        <f t="shared" si="217"/>
        <v>0.18819528560347562</v>
      </c>
      <c r="K1098" s="1">
        <v>1228424</v>
      </c>
      <c r="L1098">
        <v>23632</v>
      </c>
      <c r="M1098" s="12">
        <f t="shared" si="218"/>
        <v>1.9237657356092033E-2</v>
      </c>
      <c r="N1098">
        <v>9582</v>
      </c>
      <c r="O1098">
        <v>14050</v>
      </c>
      <c r="P1098" s="12">
        <f t="shared" si="222"/>
        <v>1.1437419001908136E-2</v>
      </c>
      <c r="Q1098" s="12">
        <f t="shared" si="223"/>
        <v>0.594532836831415</v>
      </c>
      <c r="R1098">
        <v>2137</v>
      </c>
      <c r="S1098">
        <v>1867</v>
      </c>
      <c r="T1098">
        <v>5053</v>
      </c>
      <c r="U1098" s="30">
        <v>5053</v>
      </c>
      <c r="V1098">
        <f t="shared" si="215"/>
        <v>5053000</v>
      </c>
      <c r="W1098">
        <v>15873</v>
      </c>
      <c r="AA1098" s="1">
        <f t="shared" si="225"/>
        <v>6868</v>
      </c>
    </row>
    <row r="1099" spans="2:27">
      <c r="B1099" t="s">
        <v>264</v>
      </c>
      <c r="C1099">
        <v>1968</v>
      </c>
      <c r="D1099" s="1">
        <v>288159</v>
      </c>
      <c r="E1099" s="12">
        <f t="shared" si="220"/>
        <v>0.1701318108356141</v>
      </c>
      <c r="F1099" s="1">
        <v>281871</v>
      </c>
      <c r="G1099" s="11">
        <f t="shared" si="221"/>
        <v>0.17011843530891566</v>
      </c>
      <c r="H1099">
        <v>1434052</v>
      </c>
      <c r="I1099" s="12">
        <f t="shared" si="216"/>
        <v>0.1965556339658534</v>
      </c>
      <c r="J1099" s="12">
        <f t="shared" si="217"/>
        <v>0.20094041220262585</v>
      </c>
      <c r="K1099" s="1">
        <v>1448030</v>
      </c>
      <c r="L1099">
        <v>31250</v>
      </c>
      <c r="M1099" s="12">
        <f t="shared" si="218"/>
        <v>2.1581044591617578E-2</v>
      </c>
      <c r="N1099">
        <v>11647</v>
      </c>
      <c r="O1099">
        <v>19603</v>
      </c>
      <c r="P1099" s="12">
        <f t="shared" si="222"/>
        <v>1.353770294814334E-2</v>
      </c>
      <c r="Q1099" s="12">
        <f t="shared" si="223"/>
        <v>0.62729599999999996</v>
      </c>
      <c r="R1099">
        <v>2303</v>
      </c>
      <c r="S1099">
        <v>819</v>
      </c>
      <c r="T1099">
        <v>5093</v>
      </c>
      <c r="U1099" s="30">
        <v>5093</v>
      </c>
      <c r="V1099">
        <f t="shared" si="215"/>
        <v>5093000</v>
      </c>
      <c r="W1099">
        <v>17258</v>
      </c>
      <c r="AA1099" s="1">
        <f t="shared" si="225"/>
        <v>6692</v>
      </c>
    </row>
    <row r="1100" spans="2:27">
      <c r="B1100" t="s">
        <v>264</v>
      </c>
      <c r="C1100">
        <v>1969</v>
      </c>
      <c r="D1100" s="1">
        <v>325774</v>
      </c>
      <c r="E1100" s="12">
        <f t="shared" si="220"/>
        <v>0.13053557237497354</v>
      </c>
      <c r="F1100" s="1">
        <v>319001</v>
      </c>
      <c r="G1100" s="11">
        <f t="shared" si="221"/>
        <v>0.1317269247279784</v>
      </c>
      <c r="H1100">
        <v>1559994</v>
      </c>
      <c r="I1100" s="12">
        <f t="shared" si="216"/>
        <v>0.20448860700746285</v>
      </c>
      <c r="J1100" s="12">
        <f t="shared" si="217"/>
        <v>0.2088302903729117</v>
      </c>
      <c r="K1100" s="1">
        <v>1517739</v>
      </c>
      <c r="L1100">
        <v>31968</v>
      </c>
      <c r="M1100" s="12">
        <f t="shared" si="218"/>
        <v>2.1062910026032142E-2</v>
      </c>
      <c r="N1100">
        <v>12972</v>
      </c>
      <c r="O1100">
        <v>18996</v>
      </c>
      <c r="P1100" s="12">
        <f t="shared" si="222"/>
        <v>1.2515985950153486E-2</v>
      </c>
      <c r="Q1100" s="12">
        <f t="shared" si="223"/>
        <v>0.59421921921921927</v>
      </c>
      <c r="R1100">
        <v>2480</v>
      </c>
      <c r="S1100">
        <v>2155</v>
      </c>
      <c r="T1100">
        <v>5143</v>
      </c>
      <c r="U1100" s="30">
        <v>5143</v>
      </c>
      <c r="V1100">
        <f t="shared" si="215"/>
        <v>5143000</v>
      </c>
      <c r="W1100">
        <v>18990</v>
      </c>
      <c r="AA1100" s="1">
        <f t="shared" si="225"/>
        <v>6516</v>
      </c>
    </row>
    <row r="1101" spans="2:27">
      <c r="B1101" t="s">
        <v>344</v>
      </c>
      <c r="C1101">
        <v>1970</v>
      </c>
      <c r="D1101" s="1">
        <v>322619</v>
      </c>
      <c r="E1101" s="12">
        <f t="shared" si="220"/>
        <v>-9.684627993639762E-3</v>
      </c>
      <c r="F1101" s="1">
        <v>316974</v>
      </c>
      <c r="G1101" s="11">
        <f t="shared" si="221"/>
        <v>-6.3542120557615808E-3</v>
      </c>
      <c r="H1101">
        <v>1714889</v>
      </c>
      <c r="I1101" s="12">
        <f t="shared" si="216"/>
        <v>0.18483645297159174</v>
      </c>
      <c r="J1101" s="12">
        <f t="shared" si="217"/>
        <v>0.18812821121367038</v>
      </c>
      <c r="K1101" s="1">
        <v>1600681</v>
      </c>
      <c r="L1101">
        <v>33926</v>
      </c>
      <c r="M1101" s="12">
        <f t="shared" si="218"/>
        <v>2.1194728993472155E-2</v>
      </c>
      <c r="N1101">
        <v>16107</v>
      </c>
      <c r="O1101">
        <v>17819</v>
      </c>
      <c r="P1101" s="12">
        <f t="shared" si="222"/>
        <v>1.1132136884238647E-2</v>
      </c>
      <c r="Q1101" s="12">
        <f t="shared" si="223"/>
        <v>0.5252313859576726</v>
      </c>
      <c r="R1101">
        <v>3306</v>
      </c>
      <c r="S1101">
        <v>1539</v>
      </c>
      <c r="T1101">
        <v>5195</v>
      </c>
      <c r="U1101" s="30">
        <v>5195.3919999999998</v>
      </c>
      <c r="V1101">
        <f t="shared" si="215"/>
        <v>5195392</v>
      </c>
      <c r="W1101">
        <v>19730</v>
      </c>
      <c r="X1101" s="16">
        <v>6334</v>
      </c>
      <c r="Z1101" s="16">
        <v>6334</v>
      </c>
      <c r="AA1101" s="16">
        <v>6334</v>
      </c>
    </row>
    <row r="1102" spans="2:27">
      <c r="B1102" t="s">
        <v>264</v>
      </c>
      <c r="C1102">
        <v>1971</v>
      </c>
      <c r="D1102" s="1">
        <v>385985</v>
      </c>
      <c r="E1102" s="12">
        <f t="shared" si="220"/>
        <v>0.19641124670276705</v>
      </c>
      <c r="F1102" s="1">
        <v>381709</v>
      </c>
      <c r="G1102" s="11">
        <f t="shared" si="221"/>
        <v>0.20422810703717023</v>
      </c>
      <c r="H1102">
        <v>1866350</v>
      </c>
      <c r="I1102" s="12">
        <f t="shared" si="216"/>
        <v>0.20452165992445148</v>
      </c>
      <c r="J1102" s="12">
        <f t="shared" si="217"/>
        <v>0.20681276287941705</v>
      </c>
      <c r="K1102" s="1">
        <v>1873509</v>
      </c>
      <c r="L1102">
        <v>39105</v>
      </c>
      <c r="M1102" s="12">
        <f t="shared" si="218"/>
        <v>2.0872597889842002E-2</v>
      </c>
      <c r="N1102">
        <v>18726</v>
      </c>
      <c r="O1102">
        <v>20379</v>
      </c>
      <c r="P1102" s="12">
        <f t="shared" si="222"/>
        <v>1.0877449748039641E-2</v>
      </c>
      <c r="Q1102" s="12">
        <f t="shared" si="223"/>
        <v>0.52113540467970842</v>
      </c>
      <c r="R1102">
        <v>3492</v>
      </c>
      <c r="S1102">
        <v>3406</v>
      </c>
      <c r="T1102">
        <v>5253</v>
      </c>
      <c r="U1102" s="30">
        <v>5253.3959999999997</v>
      </c>
      <c r="V1102">
        <f t="shared" si="215"/>
        <v>5253396</v>
      </c>
      <c r="W1102">
        <v>21453</v>
      </c>
      <c r="AA1102" s="1">
        <f>AA1101-243</f>
        <v>6091</v>
      </c>
    </row>
    <row r="1103" spans="2:27">
      <c r="B1103" t="s">
        <v>264</v>
      </c>
      <c r="C1103">
        <v>1972</v>
      </c>
      <c r="D1103" s="1">
        <v>434787</v>
      </c>
      <c r="E1103" s="12">
        <f t="shared" si="220"/>
        <v>0.12643496508931695</v>
      </c>
      <c r="F1103" s="1">
        <v>426209</v>
      </c>
      <c r="G1103" s="11">
        <f t="shared" si="221"/>
        <v>0.11658095564946072</v>
      </c>
      <c r="H1103">
        <v>2068976</v>
      </c>
      <c r="I1103" s="12">
        <f t="shared" si="216"/>
        <v>0.20599997293347047</v>
      </c>
      <c r="J1103" s="12">
        <f t="shared" si="217"/>
        <v>0.21014598526034134</v>
      </c>
      <c r="K1103" s="1">
        <v>2016860</v>
      </c>
      <c r="L1103">
        <v>41902</v>
      </c>
      <c r="M1103" s="12">
        <f t="shared" si="218"/>
        <v>2.0775859504378092E-2</v>
      </c>
      <c r="N1103">
        <v>20273</v>
      </c>
      <c r="O1103">
        <v>21629</v>
      </c>
      <c r="P1103" s="12">
        <f t="shared" si="222"/>
        <v>1.072409587180072E-2</v>
      </c>
      <c r="Q1103" s="12">
        <f t="shared" si="223"/>
        <v>0.51618061190396636</v>
      </c>
      <c r="R1103">
        <v>4396</v>
      </c>
      <c r="S1103">
        <v>3156</v>
      </c>
      <c r="T1103">
        <v>5302</v>
      </c>
      <c r="U1103" s="30">
        <v>5302.4350000000004</v>
      </c>
      <c r="V1103">
        <f t="shared" si="215"/>
        <v>5302435</v>
      </c>
      <c r="W1103">
        <v>23510</v>
      </c>
      <c r="AA1103" s="1">
        <f t="shared" ref="AA1103:AA1107" si="226">AA1102-243</f>
        <v>5848</v>
      </c>
    </row>
    <row r="1104" spans="2:27">
      <c r="B1104" t="s">
        <v>264</v>
      </c>
      <c r="C1104">
        <v>1973</v>
      </c>
      <c r="D1104" s="1">
        <v>464998</v>
      </c>
      <c r="E1104" s="12">
        <f t="shared" si="220"/>
        <v>6.9484598205558121E-2</v>
      </c>
      <c r="F1104" s="1">
        <v>456484</v>
      </c>
      <c r="G1104" s="11">
        <f t="shared" si="221"/>
        <v>7.1033225483272289E-2</v>
      </c>
      <c r="H1104">
        <v>2213911</v>
      </c>
      <c r="I1104" s="12">
        <f t="shared" si="216"/>
        <v>0.20618895700866025</v>
      </c>
      <c r="J1104" s="12">
        <f t="shared" si="217"/>
        <v>0.21003464005553973</v>
      </c>
      <c r="K1104" s="1">
        <v>2072690</v>
      </c>
      <c r="L1104">
        <v>45371</v>
      </c>
      <c r="M1104" s="12">
        <f t="shared" si="218"/>
        <v>2.1889911178227327E-2</v>
      </c>
      <c r="N1104">
        <v>22797</v>
      </c>
      <c r="O1104">
        <v>22574</v>
      </c>
      <c r="P1104" s="12">
        <f t="shared" si="222"/>
        <v>1.0891160762101424E-2</v>
      </c>
      <c r="Q1104" s="12">
        <f t="shared" si="223"/>
        <v>0.49754248308390825</v>
      </c>
      <c r="R1104">
        <v>4358</v>
      </c>
      <c r="S1104">
        <v>4377</v>
      </c>
      <c r="T1104">
        <v>5338</v>
      </c>
      <c r="U1104" s="30">
        <v>5338.277</v>
      </c>
      <c r="V1104">
        <f t="shared" si="215"/>
        <v>5338277</v>
      </c>
      <c r="W1104">
        <v>27088</v>
      </c>
      <c r="AA1104" s="1">
        <f t="shared" si="226"/>
        <v>5605</v>
      </c>
    </row>
    <row r="1105" spans="2:27">
      <c r="B1105" t="s">
        <v>264</v>
      </c>
      <c r="C1105">
        <v>1974</v>
      </c>
      <c r="D1105" s="1">
        <v>484055</v>
      </c>
      <c r="E1105" s="12">
        <f t="shared" si="220"/>
        <v>4.0982971969771916E-2</v>
      </c>
      <c r="F1105" s="1">
        <v>477542</v>
      </c>
      <c r="G1105" s="11">
        <f t="shared" si="221"/>
        <v>4.6130861103565513E-2</v>
      </c>
      <c r="H1105">
        <v>2734000</v>
      </c>
      <c r="I1105" s="12">
        <f t="shared" si="216"/>
        <v>0.17466788588149232</v>
      </c>
      <c r="J1105" s="12">
        <f t="shared" si="217"/>
        <v>0.1770501097293343</v>
      </c>
      <c r="K1105" s="1">
        <v>2275371</v>
      </c>
      <c r="L1105">
        <v>52990</v>
      </c>
      <c r="M1105" s="12">
        <f t="shared" si="218"/>
        <v>2.328850987377443E-2</v>
      </c>
      <c r="N1105">
        <v>24250</v>
      </c>
      <c r="O1105">
        <v>28740</v>
      </c>
      <c r="P1105" s="12">
        <f t="shared" si="222"/>
        <v>1.2630907223481357E-2</v>
      </c>
      <c r="Q1105" s="12">
        <f t="shared" si="223"/>
        <v>0.54236648424230982</v>
      </c>
      <c r="R1105">
        <v>4559</v>
      </c>
      <c r="S1105">
        <v>4200</v>
      </c>
      <c r="T1105">
        <v>5362</v>
      </c>
      <c r="U1105" s="30">
        <v>5361.89</v>
      </c>
      <c r="V1105">
        <f t="shared" si="215"/>
        <v>5361890</v>
      </c>
      <c r="W1105">
        <v>29014</v>
      </c>
      <c r="AA1105" s="1">
        <f t="shared" si="226"/>
        <v>5362</v>
      </c>
    </row>
    <row r="1106" spans="2:27">
      <c r="B1106" t="s">
        <v>264</v>
      </c>
      <c r="C1106">
        <v>1975</v>
      </c>
      <c r="D1106" s="1">
        <v>579334</v>
      </c>
      <c r="E1106" s="12">
        <f t="shared" si="220"/>
        <v>0.19683507039489315</v>
      </c>
      <c r="F1106" s="1">
        <v>570512</v>
      </c>
      <c r="G1106" s="11">
        <f t="shared" si="221"/>
        <v>0.19468444660364953</v>
      </c>
      <c r="H1106">
        <v>3099901</v>
      </c>
      <c r="I1106" s="12">
        <f t="shared" si="216"/>
        <v>0.18404200650278832</v>
      </c>
      <c r="J1106" s="12">
        <f t="shared" si="217"/>
        <v>0.18688790383950971</v>
      </c>
      <c r="K1106" s="1">
        <v>3002409</v>
      </c>
      <c r="L1106">
        <v>61333</v>
      </c>
      <c r="M1106" s="12">
        <f t="shared" si="218"/>
        <v>2.0427929705779592E-2</v>
      </c>
      <c r="N1106">
        <v>27517</v>
      </c>
      <c r="O1106">
        <v>33816</v>
      </c>
      <c r="P1106" s="12">
        <f t="shared" si="222"/>
        <v>1.1262955846455296E-2</v>
      </c>
      <c r="Q1106" s="12">
        <f t="shared" si="223"/>
        <v>0.55135082255881829</v>
      </c>
      <c r="R1106">
        <v>5008</v>
      </c>
      <c r="S1106">
        <v>5761</v>
      </c>
      <c r="T1106">
        <v>5366</v>
      </c>
      <c r="U1106" s="30">
        <v>5365.7659999999996</v>
      </c>
      <c r="V1106">
        <f t="shared" si="215"/>
        <v>5365766</v>
      </c>
      <c r="W1106">
        <v>31235</v>
      </c>
      <c r="AA1106" s="1">
        <f t="shared" si="226"/>
        <v>5119</v>
      </c>
    </row>
    <row r="1107" spans="2:27">
      <c r="B1107" t="s">
        <v>264</v>
      </c>
      <c r="C1107">
        <v>1976</v>
      </c>
      <c r="D1107" s="1">
        <v>735670</v>
      </c>
      <c r="E1107" s="12">
        <f t="shared" si="220"/>
        <v>0.26985469521899286</v>
      </c>
      <c r="F1107" s="1">
        <v>725965</v>
      </c>
      <c r="G1107" s="11">
        <f t="shared" si="221"/>
        <v>0.27247980761140872</v>
      </c>
      <c r="H1107">
        <v>3493933</v>
      </c>
      <c r="I1107" s="12">
        <f t="shared" si="216"/>
        <v>0.20777874103481664</v>
      </c>
      <c r="J1107" s="12">
        <f t="shared" si="217"/>
        <v>0.21055641307374812</v>
      </c>
      <c r="K1107" s="1">
        <v>3522701</v>
      </c>
      <c r="L1107">
        <v>74347</v>
      </c>
      <c r="M1107" s="12">
        <f t="shared" si="218"/>
        <v>2.1105112241998399E-2</v>
      </c>
      <c r="N1107">
        <v>32365</v>
      </c>
      <c r="O1107">
        <v>41982</v>
      </c>
      <c r="P1107" s="12">
        <f t="shared" si="222"/>
        <v>1.1917559849672169E-2</v>
      </c>
      <c r="Q1107" s="12">
        <f t="shared" si="223"/>
        <v>0.56467644962137009</v>
      </c>
      <c r="R1107">
        <v>7233</v>
      </c>
      <c r="S1107">
        <v>6015</v>
      </c>
      <c r="T1107">
        <v>5389</v>
      </c>
      <c r="U1107" s="30">
        <v>5389.0879999999997</v>
      </c>
      <c r="V1107">
        <f t="shared" si="215"/>
        <v>5389088</v>
      </c>
      <c r="W1107">
        <v>34939</v>
      </c>
      <c r="AA1107" s="1">
        <f t="shared" si="226"/>
        <v>4876</v>
      </c>
    </row>
    <row r="1108" spans="2:27">
      <c r="B1108" t="s">
        <v>264</v>
      </c>
      <c r="C1108">
        <v>1977</v>
      </c>
      <c r="D1108" s="1">
        <v>770161</v>
      </c>
      <c r="E1108" s="12">
        <f t="shared" si="220"/>
        <v>4.6883793005015835E-2</v>
      </c>
      <c r="F1108" s="1">
        <v>761194</v>
      </c>
      <c r="G1108" s="11">
        <f t="shared" si="221"/>
        <v>4.8527132850757271E-2</v>
      </c>
      <c r="H1108">
        <v>3763796</v>
      </c>
      <c r="I1108" s="12">
        <f t="shared" si="216"/>
        <v>0.20224103538023847</v>
      </c>
      <c r="J1108" s="12">
        <f t="shared" si="217"/>
        <v>0.20462347056004099</v>
      </c>
      <c r="K1108" s="1">
        <v>3456564</v>
      </c>
      <c r="L1108">
        <v>81822</v>
      </c>
      <c r="M1108" s="12">
        <f t="shared" si="218"/>
        <v>2.3671484167514328E-2</v>
      </c>
      <c r="N1108">
        <v>35438</v>
      </c>
      <c r="O1108">
        <v>46384</v>
      </c>
      <c r="P1108" s="12">
        <f t="shared" si="222"/>
        <v>1.3419106372686864E-2</v>
      </c>
      <c r="Q1108" s="12">
        <f t="shared" si="223"/>
        <v>0.56688910073085474</v>
      </c>
      <c r="R1108">
        <v>8449</v>
      </c>
      <c r="S1108">
        <v>7467</v>
      </c>
      <c r="T1108">
        <v>5426</v>
      </c>
      <c r="U1108" s="30">
        <v>5425.6379999999999</v>
      </c>
      <c r="V1108">
        <f t="shared" si="215"/>
        <v>5425638</v>
      </c>
      <c r="W1108">
        <v>38740</v>
      </c>
      <c r="X1108" s="16">
        <v>4633</v>
      </c>
      <c r="Z1108" s="16">
        <v>4633</v>
      </c>
      <c r="AA1108" s="16">
        <v>4633</v>
      </c>
    </row>
    <row r="1109" spans="2:27">
      <c r="B1109" t="s">
        <v>264</v>
      </c>
      <c r="C1109">
        <v>1978</v>
      </c>
      <c r="D1109" s="1">
        <v>865318</v>
      </c>
      <c r="E1109" s="12">
        <f t="shared" si="220"/>
        <v>0.12355468531904368</v>
      </c>
      <c r="F1109" s="1">
        <v>853069</v>
      </c>
      <c r="G1109" s="11">
        <f t="shared" si="221"/>
        <v>0.12069853414504056</v>
      </c>
      <c r="H1109">
        <v>4223577</v>
      </c>
      <c r="I1109" s="12">
        <f t="shared" ref="I1109:I1139" si="227">(F1109/H1109)</f>
        <v>0.20197784958105416</v>
      </c>
      <c r="J1109" s="12">
        <f t="shared" si="217"/>
        <v>0.20487799796239065</v>
      </c>
      <c r="K1109" s="1">
        <v>3729223</v>
      </c>
      <c r="L1109">
        <v>91214</v>
      </c>
      <c r="M1109" s="12">
        <f t="shared" si="218"/>
        <v>2.4459250626739135E-2</v>
      </c>
      <c r="N1109">
        <v>37504</v>
      </c>
      <c r="O1109">
        <v>53710</v>
      </c>
      <c r="P1109" s="12">
        <f t="shared" si="222"/>
        <v>1.4402463998532671E-2</v>
      </c>
      <c r="Q1109" s="12">
        <f t="shared" si="223"/>
        <v>0.58883504725151836</v>
      </c>
      <c r="R1109">
        <v>9154</v>
      </c>
      <c r="S1109">
        <v>6384</v>
      </c>
      <c r="T1109">
        <v>5470</v>
      </c>
      <c r="U1109" s="30">
        <v>5470.2139999999999</v>
      </c>
      <c r="V1109">
        <f t="shared" si="215"/>
        <v>5470214</v>
      </c>
      <c r="W1109">
        <v>43299</v>
      </c>
      <c r="X1109" s="16">
        <v>4953</v>
      </c>
      <c r="Z1109" s="16">
        <v>4953</v>
      </c>
      <c r="AA1109" s="16">
        <v>4953</v>
      </c>
    </row>
    <row r="1110" spans="2:27">
      <c r="B1110" t="s">
        <v>264</v>
      </c>
      <c r="C1110">
        <v>1979</v>
      </c>
      <c r="D1110" s="1">
        <v>930802</v>
      </c>
      <c r="E1110" s="12">
        <f t="shared" si="220"/>
        <v>7.5676225387660959E-2</v>
      </c>
      <c r="F1110" s="1">
        <v>917221</v>
      </c>
      <c r="G1110" s="11">
        <f t="shared" si="221"/>
        <v>7.5201419814809822E-2</v>
      </c>
      <c r="H1110">
        <v>4612299</v>
      </c>
      <c r="I1110" s="12">
        <f t="shared" si="227"/>
        <v>0.1988641673057189</v>
      </c>
      <c r="J1110" s="12">
        <f t="shared" si="217"/>
        <v>0.20180868586360079</v>
      </c>
      <c r="K1110" s="1">
        <v>4088513</v>
      </c>
      <c r="L1110">
        <v>106201</v>
      </c>
      <c r="M1110" s="12">
        <f t="shared" si="218"/>
        <v>2.5975458559138739E-2</v>
      </c>
      <c r="N1110">
        <v>40322</v>
      </c>
      <c r="O1110">
        <v>65879</v>
      </c>
      <c r="P1110" s="12">
        <f t="shared" si="222"/>
        <v>1.611319323186694E-2</v>
      </c>
      <c r="Q1110" s="12">
        <f t="shared" si="223"/>
        <v>0.62032372576529415</v>
      </c>
      <c r="R1110">
        <v>9751</v>
      </c>
      <c r="S1110">
        <v>8035</v>
      </c>
      <c r="T1110">
        <v>5501</v>
      </c>
      <c r="U1110" s="30">
        <v>5501.174</v>
      </c>
      <c r="V1110">
        <f t="shared" si="215"/>
        <v>5501174</v>
      </c>
      <c r="W1110">
        <v>47774</v>
      </c>
      <c r="X1110" s="16">
        <v>5686</v>
      </c>
      <c r="Z1110" s="16">
        <v>5686</v>
      </c>
      <c r="AA1110" s="16">
        <v>5686</v>
      </c>
    </row>
    <row r="1111" spans="2:27">
      <c r="B1111" t="s">
        <v>264</v>
      </c>
      <c r="C1111">
        <v>1980</v>
      </c>
      <c r="D1111" s="1">
        <v>898400</v>
      </c>
      <c r="E1111" s="12">
        <f t="shared" si="220"/>
        <v>-3.4810840543961018E-2</v>
      </c>
      <c r="F1111" s="1">
        <v>882704</v>
      </c>
      <c r="G1111" s="11">
        <f t="shared" si="221"/>
        <v>-3.7632151902322344E-2</v>
      </c>
      <c r="H1111">
        <v>4794272</v>
      </c>
      <c r="I1111" s="12">
        <f t="shared" si="227"/>
        <v>0.18411637887879537</v>
      </c>
      <c r="J1111" s="12">
        <f t="shared" si="217"/>
        <v>0.18739028574098424</v>
      </c>
      <c r="K1111" s="1">
        <v>4866804</v>
      </c>
      <c r="L1111">
        <v>130214</v>
      </c>
      <c r="M1111" s="12">
        <f t="shared" si="218"/>
        <v>2.6755546350335866E-2</v>
      </c>
      <c r="N1111">
        <v>47803</v>
      </c>
      <c r="O1111">
        <v>82411</v>
      </c>
      <c r="P1111" s="12">
        <f t="shared" si="222"/>
        <v>1.6933289279781969E-2</v>
      </c>
      <c r="Q1111" s="12">
        <f t="shared" si="223"/>
        <v>0.63288893667347601</v>
      </c>
      <c r="R1111">
        <v>11951</v>
      </c>
      <c r="S1111">
        <v>8452</v>
      </c>
      <c r="T1111">
        <v>5490</v>
      </c>
      <c r="U1111" s="30">
        <v>5490.7209999999995</v>
      </c>
      <c r="V1111">
        <f t="shared" si="215"/>
        <v>5490721</v>
      </c>
      <c r="W1111">
        <v>51357</v>
      </c>
      <c r="X1111" s="16">
        <v>6709</v>
      </c>
      <c r="Y1111">
        <v>6747</v>
      </c>
      <c r="Z1111" s="1">
        <f>(Y1111+X1111)/2</f>
        <v>6728</v>
      </c>
      <c r="AA1111" s="16">
        <v>6728</v>
      </c>
    </row>
    <row r="1112" spans="2:27">
      <c r="B1112" t="s">
        <v>264</v>
      </c>
      <c r="C1112">
        <v>1981</v>
      </c>
      <c r="D1112" s="1">
        <v>1241640</v>
      </c>
      <c r="E1112" s="12">
        <f t="shared" si="220"/>
        <v>0.38205699020480854</v>
      </c>
      <c r="F1112" s="1">
        <v>1228630</v>
      </c>
      <c r="G1112" s="11">
        <f t="shared" si="221"/>
        <v>0.39189354528811471</v>
      </c>
      <c r="H1112">
        <v>5488141</v>
      </c>
      <c r="I1112" s="12">
        <f t="shared" si="227"/>
        <v>0.22386997710153583</v>
      </c>
      <c r="J1112" s="12">
        <f t="shared" si="217"/>
        <v>0.22624054301811852</v>
      </c>
      <c r="K1112" s="1">
        <v>5664196</v>
      </c>
      <c r="L1112">
        <v>157347</v>
      </c>
      <c r="M1112" s="12">
        <f t="shared" si="218"/>
        <v>2.7779229391073332E-2</v>
      </c>
      <c r="N1112">
        <v>52410</v>
      </c>
      <c r="O1112">
        <v>104937</v>
      </c>
      <c r="P1112" s="12">
        <f t="shared" si="222"/>
        <v>1.8526371615671493E-2</v>
      </c>
      <c r="Q1112" s="12">
        <f t="shared" si="223"/>
        <v>0.66691452649240213</v>
      </c>
      <c r="R1112">
        <v>12649</v>
      </c>
      <c r="S1112">
        <v>9646</v>
      </c>
      <c r="T1112">
        <v>5480</v>
      </c>
      <c r="U1112" s="30">
        <v>5480.4350000000004</v>
      </c>
      <c r="V1112">
        <f t="shared" si="215"/>
        <v>5480435</v>
      </c>
      <c r="W1112">
        <v>56380</v>
      </c>
      <c r="X1112" s="16">
        <v>8054</v>
      </c>
      <c r="Z1112" s="16">
        <v>8054</v>
      </c>
      <c r="AA1112" s="16">
        <v>8054</v>
      </c>
    </row>
    <row r="1113" spans="2:27">
      <c r="B1113" t="s">
        <v>264</v>
      </c>
      <c r="C1113">
        <v>1982</v>
      </c>
      <c r="D1113" s="1">
        <v>1145675</v>
      </c>
      <c r="E1113" s="12">
        <f t="shared" si="220"/>
        <v>-7.7288908218163074E-2</v>
      </c>
      <c r="F1113" s="1">
        <v>1128299</v>
      </c>
      <c r="G1113" s="11">
        <f t="shared" si="221"/>
        <v>-8.1660874307155129E-2</v>
      </c>
      <c r="H1113">
        <v>5657182</v>
      </c>
      <c r="I1113" s="12">
        <f t="shared" si="227"/>
        <v>0.19944541292820347</v>
      </c>
      <c r="J1113" s="12">
        <f t="shared" si="217"/>
        <v>0.20251690682746287</v>
      </c>
      <c r="K1113" s="1">
        <v>5694016</v>
      </c>
      <c r="L1113">
        <v>151551</v>
      </c>
      <c r="M1113" s="12">
        <f t="shared" si="218"/>
        <v>2.6615836695927795E-2</v>
      </c>
      <c r="N1113">
        <v>48195</v>
      </c>
      <c r="O1113">
        <v>103356</v>
      </c>
      <c r="P1113" s="12">
        <f t="shared" si="222"/>
        <v>1.8151687666490574E-2</v>
      </c>
      <c r="Q1113" s="12">
        <f t="shared" si="223"/>
        <v>0.68198824158204174</v>
      </c>
      <c r="R1113">
        <v>12334</v>
      </c>
      <c r="S1113">
        <v>8388</v>
      </c>
      <c r="T1113">
        <v>5468</v>
      </c>
      <c r="U1113" s="30">
        <v>5467.9219999999996</v>
      </c>
      <c r="V1113">
        <f t="shared" si="215"/>
        <v>5467922</v>
      </c>
      <c r="W1113">
        <v>58360</v>
      </c>
      <c r="X1113" s="16">
        <v>8827</v>
      </c>
      <c r="Z1113" s="16">
        <v>8827</v>
      </c>
      <c r="AA1113" s="16">
        <v>8827</v>
      </c>
    </row>
    <row r="1114" spans="2:27">
      <c r="B1114" t="s">
        <v>264</v>
      </c>
      <c r="C1114">
        <v>1983</v>
      </c>
      <c r="D1114" s="1">
        <v>1285990</v>
      </c>
      <c r="E1114" s="12">
        <f t="shared" si="220"/>
        <v>0.12247365090448863</v>
      </c>
      <c r="F1114" s="1">
        <v>1271554</v>
      </c>
      <c r="G1114" s="11">
        <f t="shared" si="221"/>
        <v>0.12696545862399949</v>
      </c>
      <c r="H1114">
        <v>6166425</v>
      </c>
      <c r="I1114" s="12">
        <f t="shared" si="227"/>
        <v>0.20620602699294974</v>
      </c>
      <c r="J1114" s="12">
        <f t="shared" si="217"/>
        <v>0.20854709171035082</v>
      </c>
      <c r="K1114" s="1">
        <v>5843331</v>
      </c>
      <c r="L1114">
        <v>170910</v>
      </c>
      <c r="M1114" s="12">
        <f t="shared" si="218"/>
        <v>2.9248728165493277E-2</v>
      </c>
      <c r="N1114">
        <v>54934</v>
      </c>
      <c r="O1114">
        <v>115976</v>
      </c>
      <c r="P1114" s="12">
        <f t="shared" si="222"/>
        <v>1.9847583510158848E-2</v>
      </c>
      <c r="Q1114" s="12">
        <f t="shared" si="223"/>
        <v>0.67857936925867413</v>
      </c>
      <c r="R1114">
        <v>23334</v>
      </c>
      <c r="S1114">
        <v>10100</v>
      </c>
      <c r="T1114">
        <v>5450</v>
      </c>
      <c r="U1114" s="30">
        <v>5450.3950000000004</v>
      </c>
      <c r="V1114">
        <f t="shared" si="215"/>
        <v>5450395</v>
      </c>
      <c r="W1114">
        <v>60957</v>
      </c>
      <c r="X1114" s="16">
        <v>9360</v>
      </c>
      <c r="Z1114" s="16">
        <v>9360</v>
      </c>
      <c r="AA1114" s="16">
        <v>9360</v>
      </c>
    </row>
    <row r="1115" spans="2:27">
      <c r="B1115" t="s">
        <v>264</v>
      </c>
      <c r="C1115">
        <v>1984</v>
      </c>
      <c r="D1115" s="1">
        <v>1440861</v>
      </c>
      <c r="E1115" s="12">
        <f t="shared" si="220"/>
        <v>0.12042939680712914</v>
      </c>
      <c r="F1115" s="1">
        <v>1420634</v>
      </c>
      <c r="G1115" s="11">
        <f t="shared" si="221"/>
        <v>0.11724236642722212</v>
      </c>
      <c r="H1115">
        <v>7163189</v>
      </c>
      <c r="I1115" s="12">
        <f t="shared" si="227"/>
        <v>0.1983242379895323</v>
      </c>
      <c r="J1115" s="12">
        <f t="shared" si="217"/>
        <v>0.2011479803199385</v>
      </c>
      <c r="K1115" s="1">
        <v>6416370</v>
      </c>
      <c r="L1115">
        <v>182413</v>
      </c>
      <c r="M1115" s="12">
        <f t="shared" si="218"/>
        <v>2.842931439427589E-2</v>
      </c>
      <c r="N1115">
        <v>52698</v>
      </c>
      <c r="O1115">
        <v>129715</v>
      </c>
      <c r="P1115" s="12">
        <f t="shared" si="222"/>
        <v>2.0216259349133545E-2</v>
      </c>
      <c r="Q1115" s="12">
        <f t="shared" si="223"/>
        <v>0.71110611634039245</v>
      </c>
      <c r="R1115">
        <v>24943</v>
      </c>
      <c r="S1115">
        <v>9588</v>
      </c>
      <c r="T1115">
        <v>5458</v>
      </c>
      <c r="U1115" s="30">
        <v>5458.3220000000001</v>
      </c>
      <c r="V1115">
        <f t="shared" si="215"/>
        <v>5458322</v>
      </c>
      <c r="W1115">
        <v>67695</v>
      </c>
      <c r="X1115" s="16">
        <v>9392</v>
      </c>
      <c r="Z1115" s="16">
        <v>9392</v>
      </c>
      <c r="AA1115" s="16">
        <v>9392</v>
      </c>
    </row>
    <row r="1116" spans="2:27">
      <c r="B1116" t="s">
        <v>264</v>
      </c>
      <c r="C1116">
        <v>1985</v>
      </c>
      <c r="D1116" s="1">
        <v>1636226</v>
      </c>
      <c r="E1116" s="12">
        <f t="shared" si="220"/>
        <v>0.13558906792535852</v>
      </c>
      <c r="F1116" s="1">
        <v>1616794</v>
      </c>
      <c r="G1116" s="11">
        <f t="shared" si="221"/>
        <v>0.13807919562674131</v>
      </c>
      <c r="H1116">
        <v>7916853</v>
      </c>
      <c r="I1116" s="12">
        <f t="shared" si="227"/>
        <v>0.20422180378996554</v>
      </c>
      <c r="J1116" s="12">
        <f t="shared" si="217"/>
        <v>0.20667631443958856</v>
      </c>
      <c r="K1116" s="1">
        <v>7084020</v>
      </c>
      <c r="L1116">
        <v>206031</v>
      </c>
      <c r="M1116" s="12">
        <f t="shared" si="218"/>
        <v>2.908390998331456E-2</v>
      </c>
      <c r="N1116">
        <v>60271</v>
      </c>
      <c r="O1116">
        <v>145760</v>
      </c>
      <c r="P1116" s="12">
        <f t="shared" si="222"/>
        <v>2.0575887702180402E-2</v>
      </c>
      <c r="Q1116" s="12">
        <f t="shared" si="223"/>
        <v>0.70746635215088993</v>
      </c>
      <c r="R1116">
        <v>28199</v>
      </c>
      <c r="S1116">
        <v>12251</v>
      </c>
      <c r="T1116">
        <v>5459</v>
      </c>
      <c r="U1116" s="30">
        <v>5459.2110000000002</v>
      </c>
      <c r="V1116">
        <f t="shared" si="215"/>
        <v>5459211</v>
      </c>
      <c r="W1116">
        <v>71327</v>
      </c>
      <c r="X1116" s="16">
        <v>10088</v>
      </c>
      <c r="Z1116" s="16">
        <v>10088</v>
      </c>
      <c r="AA1116" s="16">
        <v>10088</v>
      </c>
    </row>
    <row r="1117" spans="2:27">
      <c r="B1117" t="s">
        <v>264</v>
      </c>
      <c r="C1117">
        <v>1986</v>
      </c>
      <c r="D1117" s="1">
        <v>1832384</v>
      </c>
      <c r="E1117" s="12">
        <f t="shared" si="220"/>
        <v>0.11988441694484747</v>
      </c>
      <c r="F1117" s="1">
        <v>1808547</v>
      </c>
      <c r="G1117" s="11">
        <f t="shared" si="221"/>
        <v>0.11860076175443501</v>
      </c>
      <c r="H1117">
        <v>8485339</v>
      </c>
      <c r="I1117" s="12">
        <f t="shared" si="227"/>
        <v>0.21313786049090083</v>
      </c>
      <c r="J1117" s="12">
        <f t="shared" si="217"/>
        <v>0.21594705880342555</v>
      </c>
      <c r="K1117" s="1">
        <v>7548547</v>
      </c>
      <c r="L1117">
        <v>222334</v>
      </c>
      <c r="M1117" s="12">
        <f t="shared" si="218"/>
        <v>2.9453880329552165E-2</v>
      </c>
      <c r="N1117">
        <v>64787</v>
      </c>
      <c r="O1117">
        <v>157547</v>
      </c>
      <c r="P1117" s="12">
        <f t="shared" si="222"/>
        <v>2.0871168981262223E-2</v>
      </c>
      <c r="Q1117" s="12">
        <f t="shared" si="223"/>
        <v>0.70860507164896058</v>
      </c>
      <c r="R1117">
        <v>31467</v>
      </c>
      <c r="S1117">
        <v>11414</v>
      </c>
      <c r="T1117">
        <v>5454</v>
      </c>
      <c r="U1117" s="30">
        <v>5454.1080000000002</v>
      </c>
      <c r="V1117">
        <f t="shared" si="215"/>
        <v>5454108</v>
      </c>
      <c r="W1117">
        <v>74932</v>
      </c>
      <c r="X1117" s="16">
        <v>10209</v>
      </c>
      <c r="Z1117" s="16">
        <v>10209</v>
      </c>
      <c r="AA1117" s="16">
        <v>10209</v>
      </c>
    </row>
    <row r="1118" spans="2:27">
      <c r="B1118" t="s">
        <v>264</v>
      </c>
      <c r="C1118">
        <v>1987</v>
      </c>
      <c r="D1118" s="1">
        <v>1921558</v>
      </c>
      <c r="E1118" s="12">
        <f t="shared" si="220"/>
        <v>4.866556354999825E-2</v>
      </c>
      <c r="F1118" s="1">
        <v>1875291</v>
      </c>
      <c r="G1118" s="11">
        <f t="shared" si="221"/>
        <v>3.6904763879512116E-2</v>
      </c>
      <c r="H1118">
        <v>9050566</v>
      </c>
      <c r="I1118" s="12">
        <f t="shared" si="227"/>
        <v>0.20720151645764476</v>
      </c>
      <c r="J1118" s="12">
        <f t="shared" si="217"/>
        <v>0.2123135724329285</v>
      </c>
      <c r="K1118" s="1">
        <v>8341879</v>
      </c>
      <c r="L1118">
        <v>240249</v>
      </c>
      <c r="M1118" s="12">
        <f t="shared" si="218"/>
        <v>2.8800345821367104E-2</v>
      </c>
      <c r="N1118">
        <v>67045</v>
      </c>
      <c r="O1118">
        <v>173204</v>
      </c>
      <c r="P1118" s="12">
        <f t="shared" si="222"/>
        <v>2.0763187766209508E-2</v>
      </c>
      <c r="Q1118" s="12">
        <f t="shared" si="223"/>
        <v>0.72093536289433047</v>
      </c>
      <c r="R1118">
        <v>32661</v>
      </c>
      <c r="S1118">
        <v>13322</v>
      </c>
      <c r="T1118">
        <v>5473</v>
      </c>
      <c r="U1118" s="30">
        <v>5473.0119999999997</v>
      </c>
      <c r="V1118">
        <f t="shared" si="215"/>
        <v>5473012</v>
      </c>
      <c r="W1118">
        <v>79482</v>
      </c>
      <c r="X1118" s="16">
        <v>10871</v>
      </c>
      <c r="Z1118" s="16">
        <v>10871</v>
      </c>
      <c r="AA1118" s="16">
        <v>10871</v>
      </c>
    </row>
    <row r="1119" spans="2:27">
      <c r="B1119" t="s">
        <v>264</v>
      </c>
      <c r="C1119">
        <v>1988</v>
      </c>
      <c r="D1119" s="1">
        <v>1991780</v>
      </c>
      <c r="E1119" s="12">
        <f t="shared" si="220"/>
        <v>3.6544304153192354E-2</v>
      </c>
      <c r="F1119" s="1">
        <v>1907967</v>
      </c>
      <c r="G1119" s="11">
        <f t="shared" si="221"/>
        <v>1.7424495718264526E-2</v>
      </c>
      <c r="H1119">
        <v>9744252</v>
      </c>
      <c r="I1119" s="12">
        <f t="shared" si="227"/>
        <v>0.19580435727647438</v>
      </c>
      <c r="J1119" s="12">
        <f t="shared" si="217"/>
        <v>0.20440563318764746</v>
      </c>
      <c r="K1119" s="1">
        <v>8847760</v>
      </c>
      <c r="L1119">
        <v>261177</v>
      </c>
      <c r="M1119" s="12">
        <f t="shared" si="218"/>
        <v>2.9518996898650052E-2</v>
      </c>
      <c r="N1119">
        <v>74427</v>
      </c>
      <c r="O1119">
        <v>186750</v>
      </c>
      <c r="P1119" s="12">
        <f t="shared" si="222"/>
        <v>2.1107037261408536E-2</v>
      </c>
      <c r="Q1119" s="12">
        <f t="shared" si="223"/>
        <v>0.71503233439391678</v>
      </c>
      <c r="R1119">
        <v>38042</v>
      </c>
      <c r="S1119">
        <v>15258</v>
      </c>
      <c r="T1119">
        <v>5492</v>
      </c>
      <c r="U1119" s="30">
        <v>5491.7349999999997</v>
      </c>
      <c r="V1119">
        <f t="shared" si="215"/>
        <v>5491735</v>
      </c>
      <c r="W1119">
        <v>84704</v>
      </c>
      <c r="X1119" s="16">
        <v>11444</v>
      </c>
      <c r="Z1119" s="16">
        <v>11444</v>
      </c>
      <c r="AA1119" s="16">
        <v>11444</v>
      </c>
    </row>
    <row r="1120" spans="2:27">
      <c r="B1120" t="s">
        <v>264</v>
      </c>
      <c r="C1120">
        <v>1989</v>
      </c>
      <c r="D1120" s="1">
        <v>2111652</v>
      </c>
      <c r="E1120" s="12">
        <f t="shared" si="220"/>
        <v>6.0183353583227066E-2</v>
      </c>
      <c r="F1120" s="1">
        <v>2029215</v>
      </c>
      <c r="G1120" s="11">
        <f t="shared" si="221"/>
        <v>6.3548268916600759E-2</v>
      </c>
      <c r="H1120">
        <v>10733223</v>
      </c>
      <c r="I1120" s="12">
        <f t="shared" si="227"/>
        <v>0.18905924157170684</v>
      </c>
      <c r="J1120" s="12">
        <f t="shared" si="217"/>
        <v>0.19673978636240019</v>
      </c>
      <c r="K1120" s="1">
        <v>9668099</v>
      </c>
      <c r="L1120">
        <v>285246</v>
      </c>
      <c r="M1120" s="12">
        <f t="shared" si="218"/>
        <v>2.9503835242067754E-2</v>
      </c>
      <c r="N1120">
        <v>82727</v>
      </c>
      <c r="O1120">
        <v>202519</v>
      </c>
      <c r="P1120" s="12">
        <f t="shared" si="222"/>
        <v>2.0947137591371377E-2</v>
      </c>
      <c r="Q1120" s="12">
        <f t="shared" si="223"/>
        <v>0.70998015747810661</v>
      </c>
      <c r="R1120">
        <v>40450</v>
      </c>
      <c r="S1120">
        <v>16395</v>
      </c>
      <c r="T1120">
        <v>5524</v>
      </c>
      <c r="U1120" s="30">
        <v>5523.6930000000002</v>
      </c>
      <c r="V1120">
        <f t="shared" si="215"/>
        <v>5523693</v>
      </c>
      <c r="W1120">
        <v>92067</v>
      </c>
      <c r="X1120" s="16">
        <v>12353</v>
      </c>
      <c r="Z1120" s="16">
        <v>12353</v>
      </c>
      <c r="AA1120" s="16">
        <v>12353</v>
      </c>
    </row>
    <row r="1121" spans="2:27">
      <c r="B1121" t="s">
        <v>264</v>
      </c>
      <c r="C1121">
        <v>1990</v>
      </c>
      <c r="D1121" s="1">
        <v>2330539</v>
      </c>
      <c r="E1121" s="12">
        <f t="shared" si="220"/>
        <v>0.10365675783699208</v>
      </c>
      <c r="F1121" s="1">
        <v>2255261</v>
      </c>
      <c r="G1121" s="11">
        <f t="shared" si="221"/>
        <v>0.11139578605519869</v>
      </c>
      <c r="H1121">
        <v>11490775</v>
      </c>
      <c r="I1121" s="12">
        <f t="shared" si="227"/>
        <v>0.19626709251551788</v>
      </c>
      <c r="J1121" s="12">
        <f t="shared" si="217"/>
        <v>0.20281826073524198</v>
      </c>
      <c r="K1121" s="1">
        <v>10413964</v>
      </c>
      <c r="L1121">
        <v>343432</v>
      </c>
      <c r="M1121" s="12">
        <f t="shared" si="218"/>
        <v>3.2978028347322885E-2</v>
      </c>
      <c r="N1121">
        <v>88065</v>
      </c>
      <c r="O1121">
        <v>255367</v>
      </c>
      <c r="P1121" s="12">
        <f t="shared" si="222"/>
        <v>2.4521594274764153E-2</v>
      </c>
      <c r="Q1121" s="12">
        <f t="shared" si="223"/>
        <v>0.7435736914440122</v>
      </c>
      <c r="R1121">
        <v>43484</v>
      </c>
      <c r="S1121">
        <v>18774</v>
      </c>
      <c r="T1121">
        <v>5544</v>
      </c>
      <c r="U1121" s="30">
        <v>5555.0969999999998</v>
      </c>
      <c r="V1121">
        <f t="shared" si="215"/>
        <v>5555097</v>
      </c>
      <c r="W1121">
        <v>97005</v>
      </c>
      <c r="X1121" s="16">
        <v>12736</v>
      </c>
      <c r="Z1121" s="16">
        <v>12736</v>
      </c>
      <c r="AA1121" s="16">
        <v>12736</v>
      </c>
    </row>
    <row r="1122" spans="2:27">
      <c r="B1122" t="s">
        <v>264</v>
      </c>
      <c r="C1122">
        <v>1991</v>
      </c>
      <c r="D1122" s="1">
        <v>2684747</v>
      </c>
      <c r="E1122" s="12">
        <f t="shared" si="220"/>
        <v>0.15198544199431976</v>
      </c>
      <c r="F1122" s="1">
        <v>2583224</v>
      </c>
      <c r="G1122" s="11">
        <f t="shared" si="221"/>
        <v>0.14542130600405009</v>
      </c>
      <c r="H1122">
        <v>12288307</v>
      </c>
      <c r="I1122" s="12">
        <f t="shared" si="227"/>
        <v>0.21021805526180296</v>
      </c>
      <c r="J1122" s="12">
        <f t="shared" si="217"/>
        <v>0.21847981174298461</v>
      </c>
      <c r="K1122" s="1">
        <v>11734265</v>
      </c>
      <c r="L1122">
        <v>385667</v>
      </c>
      <c r="M1122" s="12">
        <f t="shared" si="218"/>
        <v>3.2866736859956718E-2</v>
      </c>
      <c r="N1122">
        <v>89725</v>
      </c>
      <c r="O1122">
        <v>295942</v>
      </c>
      <c r="P1122" s="12">
        <f t="shared" si="222"/>
        <v>2.5220326965515096E-2</v>
      </c>
      <c r="Q1122" s="12">
        <f t="shared" si="223"/>
        <v>0.76735110859886901</v>
      </c>
      <c r="R1122">
        <v>48476</v>
      </c>
      <c r="S1122">
        <v>20443</v>
      </c>
      <c r="T1122">
        <v>5602</v>
      </c>
      <c r="U1122" s="30">
        <v>5602.0619999999999</v>
      </c>
      <c r="V1122">
        <f t="shared" si="215"/>
        <v>5602062</v>
      </c>
      <c r="W1122">
        <v>100334</v>
      </c>
      <c r="X1122" s="16">
        <v>13008</v>
      </c>
      <c r="Z1122" s="16">
        <v>13008</v>
      </c>
      <c r="AA1122" s="16">
        <v>13008</v>
      </c>
    </row>
    <row r="1123" spans="2:27">
      <c r="B1123" t="s">
        <v>264</v>
      </c>
      <c r="C1123">
        <v>1992</v>
      </c>
      <c r="D1123" s="1">
        <v>3203811</v>
      </c>
      <c r="E1123" s="12">
        <f t="shared" si="220"/>
        <v>0.19333814322168905</v>
      </c>
      <c r="F1123" s="1">
        <v>3098394</v>
      </c>
      <c r="G1123" s="11">
        <f t="shared" si="221"/>
        <v>0.19942908551484501</v>
      </c>
      <c r="H1123">
        <v>13977004</v>
      </c>
      <c r="I1123" s="12">
        <f t="shared" si="227"/>
        <v>0.22167797905760062</v>
      </c>
      <c r="J1123" s="12">
        <f t="shared" si="217"/>
        <v>0.22922015333185852</v>
      </c>
      <c r="K1123" s="1">
        <v>12340722</v>
      </c>
      <c r="L1123">
        <v>411751</v>
      </c>
      <c r="M1123" s="12">
        <f t="shared" si="218"/>
        <v>3.3365227739511512E-2</v>
      </c>
      <c r="N1123">
        <v>90726</v>
      </c>
      <c r="O1123">
        <v>321025</v>
      </c>
      <c r="P1123" s="12">
        <f t="shared" si="222"/>
        <v>2.601346987639783E-2</v>
      </c>
      <c r="Q1123" s="12">
        <f t="shared" si="223"/>
        <v>0.77965809433371136</v>
      </c>
      <c r="R1123">
        <v>50112</v>
      </c>
      <c r="S1123">
        <v>18571</v>
      </c>
      <c r="T1123">
        <v>5649</v>
      </c>
      <c r="U1123" s="30">
        <v>5648.6490000000003</v>
      </c>
      <c r="V1123">
        <f t="shared" si="215"/>
        <v>5648649</v>
      </c>
      <c r="W1123">
        <v>108377</v>
      </c>
      <c r="X1123" s="16">
        <v>13945</v>
      </c>
      <c r="Z1123" s="16">
        <v>13945</v>
      </c>
      <c r="AA1123" s="16">
        <v>13945</v>
      </c>
    </row>
    <row r="1124" spans="2:27">
      <c r="B1124" t="s">
        <v>264</v>
      </c>
      <c r="C1124">
        <v>1993</v>
      </c>
      <c r="D1124" s="1">
        <v>3823145</v>
      </c>
      <c r="E1124" s="12">
        <f t="shared" si="220"/>
        <v>0.19331165290337038</v>
      </c>
      <c r="F1124" s="1">
        <v>3707051</v>
      </c>
      <c r="G1124" s="11">
        <f t="shared" si="221"/>
        <v>0.19644273775381699</v>
      </c>
      <c r="H1124">
        <v>14673154</v>
      </c>
      <c r="I1124" s="12">
        <f t="shared" si="227"/>
        <v>0.25264172924239736</v>
      </c>
      <c r="J1124" s="12">
        <f t="shared" si="217"/>
        <v>0.26055372962077544</v>
      </c>
      <c r="K1124" s="1">
        <v>14136343</v>
      </c>
      <c r="L1124">
        <v>431297</v>
      </c>
      <c r="M1124" s="12">
        <f t="shared" si="218"/>
        <v>3.0509800165431752E-2</v>
      </c>
      <c r="N1124">
        <v>110190</v>
      </c>
      <c r="O1124">
        <v>321107</v>
      </c>
      <c r="P1124" s="12">
        <f t="shared" si="222"/>
        <v>2.2714997789739538E-2</v>
      </c>
      <c r="Q1124" s="12">
        <f t="shared" si="223"/>
        <v>0.74451480070577813</v>
      </c>
      <c r="R1124">
        <v>53292</v>
      </c>
      <c r="S1124">
        <v>19800</v>
      </c>
      <c r="T1124">
        <v>5702</v>
      </c>
      <c r="U1124" s="30">
        <v>5701.9650000000001</v>
      </c>
      <c r="V1124">
        <f t="shared" si="215"/>
        <v>5701965</v>
      </c>
      <c r="W1124">
        <v>114121</v>
      </c>
      <c r="X1124" s="16">
        <v>14470</v>
      </c>
      <c r="Z1124" s="16">
        <v>14470</v>
      </c>
      <c r="AA1124" s="16">
        <v>14470</v>
      </c>
    </row>
    <row r="1125" spans="2:27">
      <c r="B1125" t="s">
        <v>264</v>
      </c>
      <c r="C1125">
        <v>1994</v>
      </c>
      <c r="D1125" s="1">
        <v>4238375</v>
      </c>
      <c r="E1125" s="12">
        <f t="shared" si="220"/>
        <v>0.1086095348201546</v>
      </c>
      <c r="F1125" s="1">
        <v>4113144</v>
      </c>
      <c r="G1125" s="11">
        <f t="shared" si="221"/>
        <v>0.1095461055162176</v>
      </c>
      <c r="H1125">
        <v>16005546</v>
      </c>
      <c r="I1125" s="12">
        <f t="shared" si="227"/>
        <v>0.25698242346746558</v>
      </c>
      <c r="J1125" s="12">
        <f t="shared" si="217"/>
        <v>0.26480664889532668</v>
      </c>
      <c r="K1125" s="1">
        <v>15048020</v>
      </c>
      <c r="L1125">
        <v>444852</v>
      </c>
      <c r="M1125" s="12">
        <f t="shared" si="218"/>
        <v>2.95621616664518E-2</v>
      </c>
      <c r="N1125">
        <v>115189</v>
      </c>
      <c r="O1125">
        <v>329663</v>
      </c>
      <c r="P1125" s="12">
        <f t="shared" si="222"/>
        <v>2.1907400442051514E-2</v>
      </c>
      <c r="Q1125" s="12">
        <f t="shared" si="223"/>
        <v>0.74106219596629885</v>
      </c>
      <c r="R1125">
        <v>54507</v>
      </c>
      <c r="S1125">
        <v>20039</v>
      </c>
      <c r="T1125">
        <v>5746</v>
      </c>
      <c r="U1125" s="30">
        <v>5745.6260000000002</v>
      </c>
      <c r="V1125">
        <f t="shared" si="215"/>
        <v>5745626</v>
      </c>
      <c r="W1125">
        <v>121510</v>
      </c>
      <c r="X1125" s="16">
        <v>15014</v>
      </c>
      <c r="Y1125" s="2">
        <v>15014</v>
      </c>
      <c r="Z1125" s="2">
        <v>15014</v>
      </c>
      <c r="AA1125" s="2">
        <v>15014</v>
      </c>
    </row>
    <row r="1126" spans="2:27">
      <c r="B1126" t="s">
        <v>264</v>
      </c>
      <c r="C1126">
        <v>1995</v>
      </c>
      <c r="D1126" s="1">
        <v>3438489</v>
      </c>
      <c r="E1126" s="12">
        <f t="shared" si="220"/>
        <v>-0.18872468811749787</v>
      </c>
      <c r="F1126" s="1">
        <v>3313117</v>
      </c>
      <c r="G1126" s="11">
        <f t="shared" si="221"/>
        <v>-0.19450498207697081</v>
      </c>
      <c r="H1126">
        <v>16259769</v>
      </c>
      <c r="I1126" s="12">
        <f t="shared" si="227"/>
        <v>0.2037616278558447</v>
      </c>
      <c r="J1126" s="12">
        <f t="shared" si="217"/>
        <v>0.2114721925016278</v>
      </c>
      <c r="K1126" s="1">
        <v>15284130</v>
      </c>
      <c r="L1126">
        <v>469519</v>
      </c>
      <c r="M1126" s="12">
        <f t="shared" si="218"/>
        <v>3.0719380167533252E-2</v>
      </c>
      <c r="N1126">
        <v>118618</v>
      </c>
      <c r="O1126">
        <v>350901</v>
      </c>
      <c r="P1126" s="12">
        <f t="shared" si="222"/>
        <v>2.2958519719473727E-2</v>
      </c>
      <c r="Q1126" s="12">
        <f t="shared" si="223"/>
        <v>0.74736272653502844</v>
      </c>
      <c r="R1126">
        <v>56052</v>
      </c>
      <c r="S1126">
        <v>21420</v>
      </c>
      <c r="T1126">
        <v>5792</v>
      </c>
      <c r="U1126" s="30">
        <v>5791.8190000000004</v>
      </c>
      <c r="V1126">
        <f t="shared" si="215"/>
        <v>5791819</v>
      </c>
      <c r="W1126">
        <v>126651</v>
      </c>
      <c r="X1126" s="17">
        <v>16125</v>
      </c>
      <c r="Y1126">
        <v>16125</v>
      </c>
      <c r="Z1126">
        <v>16125</v>
      </c>
      <c r="AA1126">
        <v>16125</v>
      </c>
    </row>
    <row r="1127" spans="2:27">
      <c r="B1127" t="s">
        <v>264</v>
      </c>
      <c r="C1127">
        <v>1996</v>
      </c>
      <c r="D1127" s="1">
        <v>3750143</v>
      </c>
      <c r="E1127" s="12">
        <f t="shared" si="220"/>
        <v>9.0636904756711448E-2</v>
      </c>
      <c r="F1127" s="1">
        <v>3624675</v>
      </c>
      <c r="G1127" s="11">
        <f t="shared" si="221"/>
        <v>9.4037729425190841E-2</v>
      </c>
      <c r="H1127">
        <v>16549937</v>
      </c>
      <c r="I1127" s="12">
        <f t="shared" si="227"/>
        <v>0.21901442887667791</v>
      </c>
      <c r="J1127" s="12">
        <f t="shared" si="217"/>
        <v>0.22659560577179236</v>
      </c>
      <c r="K1127" s="1">
        <v>15367687</v>
      </c>
      <c r="L1127">
        <v>523285</v>
      </c>
      <c r="M1127" s="12">
        <f t="shared" si="218"/>
        <v>3.4050992839716215E-2</v>
      </c>
      <c r="N1127">
        <v>145747</v>
      </c>
      <c r="O1127">
        <v>377538</v>
      </c>
      <c r="P1127" s="12">
        <f t="shared" si="222"/>
        <v>2.4567002178011565E-2</v>
      </c>
      <c r="Q1127" s="12">
        <f t="shared" si="223"/>
        <v>0.72147682429268944</v>
      </c>
      <c r="R1127">
        <v>76503</v>
      </c>
      <c r="S1127">
        <v>20347</v>
      </c>
      <c r="T1127">
        <v>5835</v>
      </c>
      <c r="U1127" s="30">
        <v>5834.9080000000004</v>
      </c>
      <c r="V1127">
        <f t="shared" si="215"/>
        <v>5834908</v>
      </c>
      <c r="W1127">
        <v>133798</v>
      </c>
      <c r="X1127" s="17">
        <v>16960</v>
      </c>
      <c r="Y1127">
        <v>15766</v>
      </c>
      <c r="Z1127" s="1">
        <f>(Y1127+X1127)/2</f>
        <v>16363</v>
      </c>
      <c r="AA1127" s="16">
        <v>16363</v>
      </c>
    </row>
    <row r="1128" spans="2:27">
      <c r="B1128" t="s">
        <v>264</v>
      </c>
      <c r="C1128">
        <v>1997</v>
      </c>
      <c r="D1128" s="1">
        <v>3859176</v>
      </c>
      <c r="E1128" s="12">
        <f t="shared" si="220"/>
        <v>2.9074357964482954E-2</v>
      </c>
      <c r="F1128" s="1">
        <v>3700317</v>
      </c>
      <c r="G1128" s="11">
        <f t="shared" si="221"/>
        <v>2.0868629601274596E-2</v>
      </c>
      <c r="H1128">
        <v>17634877</v>
      </c>
      <c r="I1128" s="12">
        <f t="shared" si="227"/>
        <v>0.20982947598670521</v>
      </c>
      <c r="J1128" s="12">
        <f t="shared" si="217"/>
        <v>0.21883770439680414</v>
      </c>
      <c r="K1128" s="1">
        <v>16379033</v>
      </c>
      <c r="L1128">
        <v>571602</v>
      </c>
      <c r="M1128" s="12">
        <f t="shared" si="218"/>
        <v>3.4898397237492593E-2</v>
      </c>
      <c r="N1128">
        <v>152953</v>
      </c>
      <c r="O1128">
        <v>418649</v>
      </c>
      <c r="P1128" s="12">
        <f t="shared" si="222"/>
        <v>2.5560055956905393E-2</v>
      </c>
      <c r="Q1128" s="12">
        <f t="shared" si="223"/>
        <v>0.73241346251412698</v>
      </c>
      <c r="R1128">
        <v>78315</v>
      </c>
      <c r="S1128">
        <v>22860</v>
      </c>
      <c r="T1128">
        <v>5872</v>
      </c>
      <c r="U1128" s="30">
        <v>5872.37</v>
      </c>
      <c r="V1128">
        <f t="shared" si="215"/>
        <v>5872370</v>
      </c>
      <c r="W1128" s="2">
        <v>140588</v>
      </c>
      <c r="X1128" s="16">
        <v>17903</v>
      </c>
      <c r="Y1128">
        <v>16511</v>
      </c>
      <c r="Z1128" s="1">
        <f t="shared" ref="Z1128:Z1129" si="228">(Y1128+X1128)/2</f>
        <v>17207</v>
      </c>
      <c r="AA1128" s="16">
        <v>17207</v>
      </c>
    </row>
    <row r="1129" spans="2:27">
      <c r="B1129" t="s">
        <v>80</v>
      </c>
      <c r="C1129">
        <v>1998</v>
      </c>
      <c r="D1129" s="1">
        <v>3943070</v>
      </c>
      <c r="E1129" s="12">
        <f t="shared" si="220"/>
        <v>2.1738837513500291E-2</v>
      </c>
      <c r="F1129" s="1">
        <v>3784729</v>
      </c>
      <c r="G1129" s="11">
        <f t="shared" si="221"/>
        <v>2.2812099612006215E-2</v>
      </c>
      <c r="H1129">
        <v>17876119</v>
      </c>
      <c r="I1129" s="12">
        <f t="shared" si="227"/>
        <v>0.2117198369511861</v>
      </c>
      <c r="J1129" s="12">
        <f t="shared" si="217"/>
        <v>0.22057752021006349</v>
      </c>
      <c r="K1129" s="1">
        <v>17223182</v>
      </c>
      <c r="L1129">
        <v>626501</v>
      </c>
      <c r="M1129" s="12">
        <f t="shared" si="218"/>
        <v>3.6375450250714418E-2</v>
      </c>
      <c r="N1129">
        <v>179143</v>
      </c>
      <c r="O1129">
        <v>447358</v>
      </c>
      <c r="P1129" s="12">
        <f t="shared" si="222"/>
        <v>2.5974178290631776E-2</v>
      </c>
      <c r="Q1129" s="12">
        <f t="shared" si="223"/>
        <v>0.71405791850292333</v>
      </c>
      <c r="R1129">
        <v>85048</v>
      </c>
      <c r="S1129">
        <v>22346</v>
      </c>
      <c r="T1129">
        <v>5908</v>
      </c>
      <c r="U1129" s="30">
        <v>5907.6170000000002</v>
      </c>
      <c r="V1129">
        <f t="shared" si="215"/>
        <v>5907617</v>
      </c>
      <c r="W1129">
        <v>150987</v>
      </c>
      <c r="X1129" s="16">
        <v>19197</v>
      </c>
      <c r="Y1129">
        <v>17605</v>
      </c>
      <c r="Z1129" s="1">
        <f t="shared" si="228"/>
        <v>18401</v>
      </c>
      <c r="AA1129" s="16">
        <v>18401</v>
      </c>
    </row>
    <row r="1130" spans="2:27">
      <c r="B1130" t="s">
        <v>319</v>
      </c>
      <c r="C1130">
        <v>1999</v>
      </c>
      <c r="D1130" s="1">
        <v>4480507</v>
      </c>
      <c r="E1130" s="12">
        <f t="shared" si="220"/>
        <v>0.13629912732972024</v>
      </c>
      <c r="F1130" s="1">
        <v>4327166</v>
      </c>
      <c r="G1130" s="11">
        <f t="shared" si="221"/>
        <v>0.14332254700402591</v>
      </c>
      <c r="H1130">
        <v>19149062</v>
      </c>
      <c r="I1130" s="12">
        <f t="shared" si="227"/>
        <v>0.22597273955246477</v>
      </c>
      <c r="J1130" s="12">
        <f t="shared" si="217"/>
        <v>0.23398049471039364</v>
      </c>
      <c r="K1130" s="1">
        <v>18613822</v>
      </c>
      <c r="L1130">
        <v>669323</v>
      </c>
      <c r="M1130" s="12">
        <f t="shared" si="218"/>
        <v>3.5958386192798016E-2</v>
      </c>
      <c r="N1130">
        <v>181763</v>
      </c>
      <c r="O1130">
        <v>487560</v>
      </c>
      <c r="P1130" s="12">
        <f t="shared" si="222"/>
        <v>2.619343840292445E-2</v>
      </c>
      <c r="Q1130" s="12">
        <f t="shared" si="223"/>
        <v>0.72843754061940202</v>
      </c>
      <c r="R1130">
        <v>91611</v>
      </c>
      <c r="S1130">
        <v>25099</v>
      </c>
      <c r="T1130">
        <v>5943</v>
      </c>
      <c r="U1130" s="30">
        <v>5942.9009999999998</v>
      </c>
      <c r="V1130">
        <f t="shared" si="215"/>
        <v>5942901</v>
      </c>
      <c r="W1130">
        <v>156559</v>
      </c>
      <c r="X1130" s="16">
        <v>19309</v>
      </c>
      <c r="Z1130" s="16">
        <v>19309</v>
      </c>
      <c r="AA1130" s="16">
        <v>19309</v>
      </c>
    </row>
    <row r="1131" spans="2:27">
      <c r="B1131" t="s">
        <v>211</v>
      </c>
      <c r="C1131">
        <v>2000</v>
      </c>
      <c r="D1131" s="1">
        <v>4951602</v>
      </c>
      <c r="E1131" s="12">
        <f t="shared" si="220"/>
        <v>0.10514323490622825</v>
      </c>
      <c r="F1131" s="1">
        <v>4792351</v>
      </c>
      <c r="G1131" s="11">
        <f t="shared" si="221"/>
        <v>0.10750338674319404</v>
      </c>
      <c r="H1131">
        <v>20456388</v>
      </c>
      <c r="I1131" s="12">
        <f t="shared" si="227"/>
        <v>0.23427161236871338</v>
      </c>
      <c r="J1131" s="12">
        <f t="shared" si="217"/>
        <v>0.24205651554907934</v>
      </c>
      <c r="K1131" s="1">
        <v>20289362</v>
      </c>
      <c r="L1131">
        <v>757240</v>
      </c>
      <c r="M1131" s="12">
        <f t="shared" si="218"/>
        <v>3.7322021264148179E-2</v>
      </c>
      <c r="N1131">
        <v>202245</v>
      </c>
      <c r="O1131">
        <v>554995</v>
      </c>
      <c r="P1131" s="12">
        <f t="shared" si="222"/>
        <v>2.7353989741027835E-2</v>
      </c>
      <c r="Q1131" s="12">
        <f t="shared" si="223"/>
        <v>0.73291822935925199</v>
      </c>
      <c r="R1131">
        <v>96465</v>
      </c>
      <c r="S1131">
        <v>24983</v>
      </c>
      <c r="T1131">
        <v>6080</v>
      </c>
      <c r="U1131" s="30">
        <v>6091.866</v>
      </c>
      <c r="V1131">
        <f t="shared" si="215"/>
        <v>6091866</v>
      </c>
      <c r="W1131">
        <v>167276</v>
      </c>
      <c r="X1131" s="16">
        <v>20125</v>
      </c>
      <c r="Z1131" s="16">
        <v>20125</v>
      </c>
      <c r="AA1131" s="16">
        <v>20125</v>
      </c>
    </row>
    <row r="1132" spans="2:27">
      <c r="B1132" t="s">
        <v>103</v>
      </c>
      <c r="C1132">
        <v>2001</v>
      </c>
      <c r="D1132" s="1">
        <v>5595841</v>
      </c>
      <c r="E1132" s="12">
        <f t="shared" si="220"/>
        <v>0.13010718551289058</v>
      </c>
      <c r="F1132" s="1">
        <v>5442143</v>
      </c>
      <c r="G1132" s="11">
        <f t="shared" si="221"/>
        <v>0.13558940069289582</v>
      </c>
      <c r="H1132">
        <v>20766968</v>
      </c>
      <c r="I1132" s="12">
        <f t="shared" si="227"/>
        <v>0.26205765810396586</v>
      </c>
      <c r="J1132" s="12">
        <f t="shared" si="217"/>
        <v>0.26945873851204472</v>
      </c>
      <c r="K1132" s="1">
        <v>21583665</v>
      </c>
      <c r="L1132">
        <v>853476</v>
      </c>
      <c r="M1132" s="12">
        <f t="shared" si="218"/>
        <v>3.9542681930988088E-2</v>
      </c>
      <c r="N1132">
        <v>240440</v>
      </c>
      <c r="O1132">
        <v>613036</v>
      </c>
      <c r="P1132" s="12">
        <f t="shared" si="222"/>
        <v>2.840277589556732E-2</v>
      </c>
      <c r="Q1132" s="12">
        <f t="shared" si="223"/>
        <v>0.71828147481592919</v>
      </c>
      <c r="R1132">
        <v>99790</v>
      </c>
      <c r="S1132">
        <v>28831</v>
      </c>
      <c r="T1132">
        <v>6125</v>
      </c>
      <c r="U1132" s="30">
        <v>6127.76</v>
      </c>
      <c r="V1132">
        <f t="shared" si="215"/>
        <v>6127760</v>
      </c>
      <c r="W1132">
        <v>171799</v>
      </c>
      <c r="X1132" s="16">
        <v>20966</v>
      </c>
      <c r="Z1132" s="16">
        <v>20966</v>
      </c>
      <c r="AA1132" s="16">
        <v>20966</v>
      </c>
    </row>
    <row r="1133" spans="2:27">
      <c r="B1133" t="s">
        <v>319</v>
      </c>
      <c r="C1133">
        <v>2002</v>
      </c>
      <c r="D1133" s="1">
        <v>6027699</v>
      </c>
      <c r="E1133" s="12">
        <f t="shared" si="220"/>
        <v>7.7174816082158162E-2</v>
      </c>
      <c r="F1133" s="1">
        <v>5885522</v>
      </c>
      <c r="G1133" s="11">
        <f t="shared" si="221"/>
        <v>8.1471398307615212E-2</v>
      </c>
      <c r="H1133">
        <v>20116042</v>
      </c>
      <c r="I1133" s="12">
        <f t="shared" si="227"/>
        <v>0.29257853011044616</v>
      </c>
      <c r="J1133" s="12">
        <f t="shared" si="217"/>
        <v>0.29964637178625897</v>
      </c>
      <c r="K1133" s="1">
        <v>22205168</v>
      </c>
      <c r="L1133">
        <v>840717</v>
      </c>
      <c r="M1133" s="12">
        <f t="shared" si="218"/>
        <v>3.7861321292412646E-2</v>
      </c>
      <c r="N1133">
        <v>200006</v>
      </c>
      <c r="O1133">
        <v>640711</v>
      </c>
      <c r="P1133" s="12">
        <f t="shared" si="222"/>
        <v>2.8854138820296249E-2</v>
      </c>
      <c r="Q1133" s="12">
        <f t="shared" si="223"/>
        <v>0.7621006831073952</v>
      </c>
      <c r="R1133">
        <v>103938</v>
      </c>
      <c r="S1133">
        <v>27278</v>
      </c>
      <c r="T1133">
        <v>6149</v>
      </c>
      <c r="U1133" s="30">
        <v>6155.9669999999996</v>
      </c>
      <c r="V1133">
        <f t="shared" si="215"/>
        <v>6155967</v>
      </c>
      <c r="W1133">
        <v>175398</v>
      </c>
      <c r="X1133" s="16">
        <v>21611</v>
      </c>
      <c r="Z1133" s="16">
        <v>21611</v>
      </c>
      <c r="AA1133" s="16">
        <v>21611</v>
      </c>
    </row>
    <row r="1134" spans="2:27">
      <c r="B1134" t="s">
        <v>264</v>
      </c>
      <c r="C1134">
        <v>2003</v>
      </c>
      <c r="D1134" s="1">
        <v>6346679</v>
      </c>
      <c r="E1134" s="12">
        <f t="shared" si="220"/>
        <v>5.2919032619246582E-2</v>
      </c>
      <c r="F1134" s="1">
        <v>6191193</v>
      </c>
      <c r="G1134" s="11">
        <f t="shared" si="221"/>
        <v>5.193608995089985E-2</v>
      </c>
      <c r="H1134">
        <v>24553393</v>
      </c>
      <c r="I1134" s="12">
        <f t="shared" si="227"/>
        <v>0.25215223818557381</v>
      </c>
      <c r="J1134" s="12">
        <f t="shared" si="217"/>
        <v>0.25848480493103337</v>
      </c>
      <c r="K1134" s="1">
        <v>23089940</v>
      </c>
      <c r="L1134">
        <v>850541</v>
      </c>
      <c r="M1134" s="12">
        <f t="shared" si="218"/>
        <v>3.6835998707662299E-2</v>
      </c>
      <c r="N1134">
        <v>196066</v>
      </c>
      <c r="O1134">
        <v>654475</v>
      </c>
      <c r="P1134" s="12">
        <f t="shared" si="222"/>
        <v>2.8344595092061737E-2</v>
      </c>
      <c r="Q1134" s="12">
        <f t="shared" si="223"/>
        <v>0.76948083631476905</v>
      </c>
      <c r="R1134">
        <v>108751</v>
      </c>
      <c r="S1134">
        <v>29017</v>
      </c>
      <c r="T1134">
        <v>6182</v>
      </c>
      <c r="U1134" s="30">
        <v>6196.6379999999999</v>
      </c>
      <c r="V1134">
        <f t="shared" si="215"/>
        <v>6196638</v>
      </c>
      <c r="W1134">
        <v>182817</v>
      </c>
      <c r="X1134" s="16">
        <v>23069</v>
      </c>
      <c r="Z1134" s="16">
        <v>23069</v>
      </c>
      <c r="AA1134" s="16">
        <v>23069</v>
      </c>
    </row>
    <row r="1135" spans="2:27">
      <c r="B1135" t="s">
        <v>264</v>
      </c>
      <c r="C1135">
        <v>2004</v>
      </c>
      <c r="D1135" s="1">
        <v>7057449</v>
      </c>
      <c r="E1135" s="12">
        <f t="shared" si="220"/>
        <v>0.11199085379928621</v>
      </c>
      <c r="F1135" s="1">
        <v>6911550</v>
      </c>
      <c r="G1135" s="11">
        <f t="shared" si="221"/>
        <v>0.11635188888474321</v>
      </c>
      <c r="H1135">
        <v>26950195</v>
      </c>
      <c r="I1135" s="12">
        <f t="shared" si="227"/>
        <v>0.25645640040823453</v>
      </c>
      <c r="J1135" s="12">
        <f t="shared" si="217"/>
        <v>0.26187005325935492</v>
      </c>
      <c r="K1135" s="1">
        <v>25487654</v>
      </c>
      <c r="L1135">
        <v>901245</v>
      </c>
      <c r="M1135" s="12">
        <f t="shared" si="218"/>
        <v>3.5360060992667273E-2</v>
      </c>
      <c r="N1135">
        <v>226051</v>
      </c>
      <c r="O1135">
        <v>675194</v>
      </c>
      <c r="P1135" s="12">
        <f t="shared" si="222"/>
        <v>2.6491021888479811E-2</v>
      </c>
      <c r="Q1135" s="12">
        <f t="shared" si="223"/>
        <v>0.74917919100799446</v>
      </c>
      <c r="R1135">
        <v>118210</v>
      </c>
      <c r="S1135">
        <v>30901</v>
      </c>
      <c r="T1135">
        <v>6214</v>
      </c>
      <c r="U1135" s="30">
        <v>6233.0069999999996</v>
      </c>
      <c r="V1135">
        <f t="shared" si="215"/>
        <v>6233007</v>
      </c>
      <c r="W1135">
        <v>190329</v>
      </c>
      <c r="X1135" s="16">
        <v>24008</v>
      </c>
      <c r="Z1135" s="16">
        <v>24008</v>
      </c>
      <c r="AA1135" s="16">
        <v>24008</v>
      </c>
    </row>
    <row r="1136" spans="2:27">
      <c r="B1136" t="s">
        <v>264</v>
      </c>
      <c r="C1136">
        <v>2005</v>
      </c>
      <c r="D1136" s="1">
        <v>6949410</v>
      </c>
      <c r="E1136" s="12">
        <f t="shared" si="220"/>
        <v>-1.5308505948820885E-2</v>
      </c>
      <c r="F1136" s="1">
        <v>6763534</v>
      </c>
      <c r="G1136" s="11">
        <f t="shared" si="221"/>
        <v>-2.1415746106155639E-2</v>
      </c>
      <c r="H1136">
        <v>27122339</v>
      </c>
      <c r="I1136" s="12">
        <f t="shared" si="227"/>
        <v>0.24937133924917021</v>
      </c>
      <c r="J1136" s="12">
        <f t="shared" si="217"/>
        <v>0.25622458299042716</v>
      </c>
      <c r="K1136" s="1">
        <v>26362908</v>
      </c>
      <c r="L1136">
        <v>914119</v>
      </c>
      <c r="M1136" s="12">
        <f t="shared" si="218"/>
        <v>3.4674437281349994E-2</v>
      </c>
      <c r="N1136">
        <v>235532</v>
      </c>
      <c r="O1136">
        <v>678587</v>
      </c>
      <c r="P1136" s="12">
        <f t="shared" si="222"/>
        <v>2.5740218036644516E-2</v>
      </c>
      <c r="Q1136" s="12">
        <f t="shared" si="223"/>
        <v>0.74233989228973474</v>
      </c>
      <c r="R1136">
        <v>118812</v>
      </c>
      <c r="S1136">
        <v>31630</v>
      </c>
      <c r="T1136">
        <v>6257</v>
      </c>
      <c r="U1136" s="30">
        <v>6278.616</v>
      </c>
      <c r="V1136">
        <f t="shared" si="215"/>
        <v>6278616</v>
      </c>
      <c r="W1136">
        <v>193348</v>
      </c>
      <c r="X1136" s="16">
        <v>24455</v>
      </c>
      <c r="Z1136" s="16">
        <v>24455</v>
      </c>
      <c r="AA1136" s="16">
        <v>24455</v>
      </c>
    </row>
    <row r="1137" spans="1:27">
      <c r="B1137" t="s">
        <v>264</v>
      </c>
      <c r="C1137">
        <v>2006</v>
      </c>
      <c r="D1137" s="1">
        <v>7270493</v>
      </c>
      <c r="E1137" s="12">
        <f t="shared" si="220"/>
        <v>4.6202915067610054E-2</v>
      </c>
      <c r="F1137" s="1">
        <v>7059038</v>
      </c>
      <c r="G1137" s="11">
        <f t="shared" si="221"/>
        <v>4.3690768760828287E-2</v>
      </c>
      <c r="H1137">
        <v>32854548</v>
      </c>
      <c r="I1137" s="12">
        <f t="shared" si="227"/>
        <v>0.21485725507470077</v>
      </c>
      <c r="J1137" s="12">
        <f t="shared" si="217"/>
        <v>0.22129335031484834</v>
      </c>
      <c r="K1137" s="1">
        <v>26806351</v>
      </c>
      <c r="L1137">
        <v>827856</v>
      </c>
      <c r="M1137" s="12">
        <f t="shared" si="218"/>
        <v>3.0882830714258722E-2</v>
      </c>
      <c r="N1137">
        <v>200246</v>
      </c>
      <c r="O1137">
        <v>627610</v>
      </c>
      <c r="P1137" s="12">
        <f t="shared" si="222"/>
        <v>2.3412735287992013E-2</v>
      </c>
      <c r="Q1137" s="12">
        <f t="shared" si="223"/>
        <v>0.75811493786358986</v>
      </c>
      <c r="R1137">
        <v>134185</v>
      </c>
      <c r="S1137">
        <v>33326</v>
      </c>
      <c r="T1137">
        <v>6302</v>
      </c>
      <c r="U1137" s="30">
        <v>6332.6689999999999</v>
      </c>
      <c r="V1137">
        <f t="shared" ref="V1137:V1147" si="229">(U1137*1000)</f>
        <v>6332669</v>
      </c>
      <c r="W1137">
        <v>206959</v>
      </c>
      <c r="X1137" s="16">
        <v>26091</v>
      </c>
      <c r="Z1137" s="16">
        <v>26091</v>
      </c>
      <c r="AA1137" s="16">
        <v>26091</v>
      </c>
    </row>
    <row r="1138" spans="1:27">
      <c r="B1138" t="s">
        <v>137</v>
      </c>
      <c r="C1138">
        <v>2007</v>
      </c>
      <c r="D1138" s="1">
        <v>7978980</v>
      </c>
      <c r="E1138" s="12">
        <f t="shared" si="220"/>
        <v>9.744689940558364E-2</v>
      </c>
      <c r="F1138" s="1">
        <v>7803589</v>
      </c>
      <c r="G1138" s="11">
        <f t="shared" si="221"/>
        <v>0.10547485365569642</v>
      </c>
      <c r="H1138">
        <v>32657045</v>
      </c>
      <c r="I1138" s="12">
        <f t="shared" si="227"/>
        <v>0.23895575977557063</v>
      </c>
      <c r="J1138" s="12">
        <f t="shared" si="217"/>
        <v>0.24432645390910293</v>
      </c>
      <c r="K1138" s="1">
        <v>28860786</v>
      </c>
      <c r="L1138">
        <v>862346</v>
      </c>
      <c r="M1138" s="12">
        <f t="shared" si="218"/>
        <v>2.9879505014173902E-2</v>
      </c>
      <c r="N1138">
        <v>229609</v>
      </c>
      <c r="O1138">
        <v>632737</v>
      </c>
      <c r="P1138" s="12">
        <f t="shared" si="222"/>
        <v>2.1923761882299393E-2</v>
      </c>
      <c r="Q1138" s="12">
        <f t="shared" si="223"/>
        <v>0.73373912559459897</v>
      </c>
      <c r="R1138">
        <v>139121</v>
      </c>
      <c r="S1138">
        <v>35114</v>
      </c>
      <c r="T1138">
        <v>6346</v>
      </c>
      <c r="U1138" s="30">
        <v>6379.5990000000002</v>
      </c>
      <c r="V1138">
        <f t="shared" si="229"/>
        <v>6379599</v>
      </c>
      <c r="W1138">
        <v>213875</v>
      </c>
      <c r="X1138" s="16">
        <v>27132</v>
      </c>
      <c r="Z1138" s="16">
        <v>27132</v>
      </c>
      <c r="AA1138" s="16">
        <v>27132</v>
      </c>
    </row>
    <row r="1139" spans="1:27">
      <c r="B1139" t="s">
        <v>22</v>
      </c>
      <c r="C1139">
        <v>2008</v>
      </c>
      <c r="D1139" s="1">
        <v>8349018</v>
      </c>
      <c r="E1139" s="12">
        <f t="shared" si="220"/>
        <v>4.6376604528398369E-2</v>
      </c>
      <c r="F1139" s="1">
        <v>8162834</v>
      </c>
      <c r="G1139" s="11">
        <f t="shared" si="221"/>
        <v>4.6035868880331857E-2</v>
      </c>
      <c r="H1139">
        <v>29314749</v>
      </c>
      <c r="I1139" s="12">
        <f t="shared" si="227"/>
        <v>0.27845484878618609</v>
      </c>
      <c r="J1139" s="12">
        <f t="shared" si="217"/>
        <v>0.28480605445402246</v>
      </c>
      <c r="K1139" s="1">
        <v>30783257</v>
      </c>
      <c r="L1139">
        <v>930645</v>
      </c>
      <c r="M1139" s="12">
        <f t="shared" si="218"/>
        <v>3.02321810846721E-2</v>
      </c>
      <c r="N1139">
        <v>254012</v>
      </c>
      <c r="O1139">
        <v>676633</v>
      </c>
      <c r="P1139" s="12">
        <f t="shared" si="222"/>
        <v>2.1980552610141285E-2</v>
      </c>
      <c r="Q1139" s="12">
        <f t="shared" si="223"/>
        <v>0.72705811560799227</v>
      </c>
      <c r="R1139">
        <v>168261</v>
      </c>
      <c r="S1139">
        <v>36429</v>
      </c>
      <c r="T1139">
        <v>6388</v>
      </c>
      <c r="U1139" s="30">
        <v>6424.8059999999996</v>
      </c>
      <c r="V1139">
        <f t="shared" si="229"/>
        <v>6424806</v>
      </c>
      <c r="W1139">
        <v>220670</v>
      </c>
      <c r="X1139" s="16">
        <v>28322</v>
      </c>
      <c r="Z1139" s="16">
        <v>28322</v>
      </c>
      <c r="AA1139" s="16">
        <v>28322</v>
      </c>
    </row>
    <row r="1140" spans="1:27">
      <c r="A1140">
        <v>14</v>
      </c>
      <c r="B1140" t="s">
        <v>165</v>
      </c>
      <c r="C1140">
        <v>2009</v>
      </c>
      <c r="D1140" s="10">
        <v>9423781</v>
      </c>
      <c r="E1140" s="12">
        <f t="shared" si="220"/>
        <v>0.12872927091545378</v>
      </c>
      <c r="F1140" s="4"/>
      <c r="G1140" s="4"/>
      <c r="H1140" s="10">
        <v>27948706</v>
      </c>
      <c r="I1140" s="3"/>
      <c r="J1140" s="12">
        <f t="shared" si="217"/>
        <v>0.33718129919861051</v>
      </c>
      <c r="K1140" s="10">
        <v>31821826</v>
      </c>
      <c r="L1140" s="3"/>
      <c r="M1140" s="3"/>
      <c r="N1140" s="10">
        <v>252094</v>
      </c>
      <c r="O1140" s="10">
        <v>674337</v>
      </c>
      <c r="P1140" s="12">
        <f t="shared" si="222"/>
        <v>2.1191021533459458E-2</v>
      </c>
      <c r="Q1140" s="3"/>
      <c r="R1140" s="3"/>
      <c r="U1140" s="30">
        <v>6459.3249999999998</v>
      </c>
      <c r="V1140">
        <f t="shared" si="229"/>
        <v>6459325</v>
      </c>
      <c r="X1140" s="16">
        <v>28808</v>
      </c>
      <c r="Z1140" s="16">
        <v>28808</v>
      </c>
      <c r="AA1140" s="16">
        <v>28808</v>
      </c>
    </row>
    <row r="1141" spans="1:27">
      <c r="B1141" t="s">
        <v>165</v>
      </c>
      <c r="C1141">
        <v>2010</v>
      </c>
      <c r="D1141" s="10">
        <v>10400713</v>
      </c>
      <c r="E1141" s="12">
        <f t="shared" si="220"/>
        <v>0.1036666705221609</v>
      </c>
      <c r="F1141" s="4"/>
      <c r="G1141" s="4"/>
      <c r="H1141" s="10">
        <v>35574061</v>
      </c>
      <c r="I1141" s="3"/>
      <c r="J1141" s="12">
        <f t="shared" si="217"/>
        <v>0.29236788569064409</v>
      </c>
      <c r="K1141" s="10">
        <v>35474194</v>
      </c>
      <c r="L1141" s="3"/>
      <c r="M1141" s="3"/>
      <c r="N1141" s="10">
        <v>244963</v>
      </c>
      <c r="O1141" s="10">
        <v>669218</v>
      </c>
      <c r="P1141" s="12">
        <f t="shared" si="222"/>
        <v>1.8864924739375333E-2</v>
      </c>
      <c r="Q1141" s="3"/>
      <c r="R1141" s="3"/>
      <c r="U1141" s="30">
        <v>6490.0290000000005</v>
      </c>
      <c r="V1141">
        <f t="shared" si="229"/>
        <v>6490029</v>
      </c>
      <c r="X1141" s="16">
        <v>28028</v>
      </c>
      <c r="Z1141" s="16">
        <v>28028</v>
      </c>
      <c r="AA1141" s="16">
        <v>28028</v>
      </c>
    </row>
    <row r="1142" spans="1:27">
      <c r="B1142" t="s">
        <v>165</v>
      </c>
      <c r="C1142">
        <v>2011</v>
      </c>
      <c r="D1142" s="10">
        <v>10858319</v>
      </c>
      <c r="E1142" s="12">
        <f t="shared" si="220"/>
        <v>4.3997560551858321E-2</v>
      </c>
      <c r="F1142" s="4"/>
      <c r="G1142" s="4"/>
      <c r="H1142" s="10">
        <v>38894839</v>
      </c>
      <c r="I1142" s="3"/>
      <c r="J1142" s="12">
        <f t="shared" ref="J1142:J1147" si="230">D1142/H1142</f>
        <v>0.27917120315114302</v>
      </c>
      <c r="K1142" s="10">
        <v>35261522</v>
      </c>
      <c r="L1142" s="3"/>
      <c r="M1142" s="3"/>
      <c r="N1142" s="10">
        <v>226750</v>
      </c>
      <c r="O1142" s="10">
        <v>661358</v>
      </c>
      <c r="P1142" s="12">
        <f t="shared" si="222"/>
        <v>1.8755798459295092E-2</v>
      </c>
      <c r="Q1142" s="3"/>
      <c r="R1142" s="3"/>
      <c r="U1142" s="30">
        <v>6515.3580000000002</v>
      </c>
      <c r="V1142">
        <f t="shared" si="229"/>
        <v>6515358</v>
      </c>
      <c r="X1142" s="16">
        <v>28906</v>
      </c>
      <c r="Z1142" s="16">
        <v>28906</v>
      </c>
      <c r="AA1142" s="16">
        <v>28906</v>
      </c>
    </row>
    <row r="1143" spans="1:27">
      <c r="B1143" t="s">
        <v>165</v>
      </c>
      <c r="C1143">
        <v>2012</v>
      </c>
      <c r="D1143" s="21"/>
      <c r="E1143" s="12"/>
      <c r="F1143" s="4"/>
      <c r="G1143" s="4"/>
      <c r="H1143" s="21"/>
      <c r="I1143" s="4"/>
      <c r="J1143" s="12"/>
      <c r="K1143" s="21"/>
      <c r="L1143" s="4"/>
      <c r="M1143" s="4"/>
      <c r="N1143" s="21"/>
      <c r="O1143" s="21"/>
      <c r="P1143" s="12"/>
      <c r="Q1143" s="4"/>
      <c r="R1143" s="4"/>
      <c r="U1143" s="30">
        <v>6535.665</v>
      </c>
      <c r="V1143">
        <f t="shared" si="229"/>
        <v>6535665</v>
      </c>
      <c r="X1143" s="16">
        <v>28831</v>
      </c>
      <c r="Z1143" s="16">
        <v>28831</v>
      </c>
      <c r="AA1143" s="16">
        <v>28831</v>
      </c>
    </row>
    <row r="1144" spans="1:27">
      <c r="B1144" t="s">
        <v>165</v>
      </c>
      <c r="C1144">
        <v>2013</v>
      </c>
      <c r="D1144" s="21">
        <v>11267810</v>
      </c>
      <c r="E1144" s="12"/>
      <c r="F1144" s="21">
        <v>11192452</v>
      </c>
      <c r="G1144" s="4"/>
      <c r="H1144" s="21">
        <v>38141709</v>
      </c>
      <c r="I1144" s="4"/>
      <c r="J1144" s="12">
        <f t="shared" si="230"/>
        <v>0.29541964152681255</v>
      </c>
      <c r="K1144" s="21">
        <v>36793639</v>
      </c>
      <c r="L1144" s="4"/>
      <c r="M1144" s="4"/>
      <c r="N1144" s="21">
        <v>237564</v>
      </c>
      <c r="O1144" s="21">
        <v>688283</v>
      </c>
      <c r="P1144" s="12">
        <f t="shared" si="222"/>
        <v>1.8706575883945593E-2</v>
      </c>
      <c r="Q1144" s="4"/>
      <c r="R1144" s="4"/>
      <c r="U1144" s="30">
        <v>6567.4840000000004</v>
      </c>
      <c r="V1144">
        <f t="shared" si="229"/>
        <v>6567484</v>
      </c>
      <c r="X1144" s="16">
        <v>29913</v>
      </c>
      <c r="Z1144" s="16">
        <v>29913</v>
      </c>
      <c r="AA1144" s="16">
        <v>29913</v>
      </c>
    </row>
    <row r="1145" spans="1:27">
      <c r="B1145" t="s">
        <v>165</v>
      </c>
      <c r="C1145">
        <v>2014</v>
      </c>
      <c r="D1145" s="21">
        <v>11055684</v>
      </c>
      <c r="E1145" s="12">
        <f t="shared" ref="E1145:E1147" si="231">(D1145-D1144)/(D1144)</f>
        <v>-1.8825841046308023E-2</v>
      </c>
      <c r="F1145" s="21">
        <v>10974721</v>
      </c>
      <c r="G1145" s="4"/>
      <c r="H1145" s="21">
        <v>39528798</v>
      </c>
      <c r="I1145" s="4"/>
      <c r="J1145" s="12">
        <f t="shared" si="230"/>
        <v>0.27968682478025264</v>
      </c>
      <c r="K1145" s="21">
        <v>35990274</v>
      </c>
      <c r="L1145" s="4"/>
      <c r="M1145" s="4"/>
      <c r="N1145" s="21">
        <v>215907</v>
      </c>
      <c r="O1145" s="21">
        <v>673575</v>
      </c>
      <c r="P1145" s="12">
        <f t="shared" si="222"/>
        <v>1.8715472963612336E-2</v>
      </c>
      <c r="Q1145" s="4"/>
      <c r="R1145" s="4"/>
      <c r="U1145" s="30">
        <v>6593.1819999999998</v>
      </c>
      <c r="V1145">
        <f t="shared" si="229"/>
        <v>6593182</v>
      </c>
      <c r="X1145" s="16">
        <v>29271</v>
      </c>
      <c r="Z1145" s="16">
        <v>29271</v>
      </c>
      <c r="AA1145" s="16">
        <v>29271</v>
      </c>
    </row>
    <row r="1146" spans="1:27">
      <c r="B1146" t="s">
        <v>165</v>
      </c>
      <c r="C1146">
        <v>2015</v>
      </c>
      <c r="D1146" s="10">
        <v>11689694</v>
      </c>
      <c r="E1146" s="12">
        <f t="shared" si="231"/>
        <v>5.7346971928647746E-2</v>
      </c>
      <c r="F1146" s="3"/>
      <c r="G1146" s="3"/>
      <c r="H1146" s="10">
        <v>38919794</v>
      </c>
      <c r="I1146" s="3"/>
      <c r="J1146" s="12">
        <f t="shared" si="230"/>
        <v>0.3003534396918956</v>
      </c>
      <c r="K1146" s="10">
        <v>37579629</v>
      </c>
      <c r="L1146" s="3"/>
      <c r="M1146" s="3"/>
      <c r="N1146" s="10">
        <v>229327</v>
      </c>
      <c r="O1146" s="10">
        <v>681831</v>
      </c>
      <c r="P1146" s="12">
        <f t="shared" si="222"/>
        <v>1.8143633083764613E-2</v>
      </c>
      <c r="Q1146" s="3"/>
      <c r="R1146" s="3"/>
      <c r="U1146" s="30">
        <v>6610.5959999999995</v>
      </c>
      <c r="V1146">
        <f t="shared" si="229"/>
        <v>6610596</v>
      </c>
      <c r="X1146" s="16">
        <v>27355</v>
      </c>
      <c r="Z1146" s="16">
        <v>27355</v>
      </c>
      <c r="AA1146" s="16">
        <v>27355</v>
      </c>
    </row>
    <row r="1147" spans="1:27">
      <c r="B1147" t="s">
        <v>264</v>
      </c>
      <c r="C1147">
        <v>2016</v>
      </c>
      <c r="D1147" s="1">
        <v>13041760</v>
      </c>
      <c r="E1147" s="12">
        <f t="shared" si="231"/>
        <v>0.11566307894800326</v>
      </c>
      <c r="F1147" s="3"/>
      <c r="G1147" s="3"/>
      <c r="H1147" s="1">
        <v>38687720</v>
      </c>
      <c r="I1147" s="3"/>
      <c r="J1147" s="12">
        <f t="shared" si="230"/>
        <v>0.3371033495899991</v>
      </c>
      <c r="K1147" s="1">
        <v>39557565</v>
      </c>
      <c r="L1147" s="3"/>
      <c r="M1147" s="3"/>
      <c r="N1147" s="1">
        <v>234088</v>
      </c>
      <c r="O1147" s="1">
        <v>731005</v>
      </c>
      <c r="P1147" s="12">
        <f t="shared" ref="P1147" si="232">(O1147/K1147)</f>
        <v>1.8479524712908896E-2</v>
      </c>
      <c r="Q1147" s="3"/>
      <c r="R1147" s="3"/>
      <c r="U1147" s="30">
        <v>6634.0069999999996</v>
      </c>
      <c r="V1147">
        <f t="shared" si="229"/>
        <v>6634007</v>
      </c>
      <c r="X1147" s="16">
        <v>25546</v>
      </c>
      <c r="Z1147" s="16">
        <v>25546</v>
      </c>
      <c r="AA1147" s="16">
        <v>25546</v>
      </c>
    </row>
    <row r="1148" spans="1:27"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U1148" s="30"/>
    </row>
    <row r="1149" spans="1:27"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</row>
    <row r="1150" spans="1:27">
      <c r="B1150" t="s">
        <v>265</v>
      </c>
      <c r="C1150">
        <v>1880</v>
      </c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X1150" s="16">
        <v>546</v>
      </c>
      <c r="Z1150" s="16">
        <v>546</v>
      </c>
      <c r="AA1150" s="16">
        <v>546</v>
      </c>
    </row>
    <row r="1151" spans="1:27">
      <c r="B1151" t="s">
        <v>265</v>
      </c>
      <c r="C1151">
        <v>1890</v>
      </c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X1151" s="16">
        <v>623</v>
      </c>
      <c r="Z1151" s="16">
        <v>623</v>
      </c>
      <c r="AA1151" s="16">
        <v>623</v>
      </c>
    </row>
    <row r="1152" spans="1:27">
      <c r="B1152" t="s">
        <v>265</v>
      </c>
      <c r="C1152">
        <v>1904</v>
      </c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U1152" s="30">
        <v>2212</v>
      </c>
      <c r="V1152">
        <f>(U1152*1000)</f>
        <v>2212000</v>
      </c>
      <c r="X1152" s="16">
        <v>860</v>
      </c>
      <c r="Z1152" s="16">
        <v>860</v>
      </c>
      <c r="AA1152" s="16">
        <v>860</v>
      </c>
    </row>
    <row r="1153" spans="2:27">
      <c r="B1153" t="s">
        <v>265</v>
      </c>
      <c r="C1153">
        <v>1910</v>
      </c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U1153" s="30">
        <v>2228</v>
      </c>
      <c r="V1153">
        <f t="shared" ref="V1153:V1221" si="233">(U1153*1000)</f>
        <v>2228000</v>
      </c>
      <c r="X1153" s="16">
        <v>963</v>
      </c>
      <c r="Z1153" s="16">
        <v>963</v>
      </c>
      <c r="AA1153" s="16">
        <v>963</v>
      </c>
    </row>
    <row r="1154" spans="2:27">
      <c r="B1154" t="s">
        <v>265</v>
      </c>
      <c r="C1154">
        <v>1923</v>
      </c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U1154" s="30">
        <v>2425</v>
      </c>
      <c r="V1154">
        <f t="shared" si="233"/>
        <v>2425000</v>
      </c>
      <c r="X1154" s="16">
        <v>1794</v>
      </c>
      <c r="Z1154" s="16">
        <v>1794</v>
      </c>
      <c r="AA1154" s="16">
        <v>1794</v>
      </c>
    </row>
    <row r="1155" spans="2:27">
      <c r="B1155" t="s">
        <v>265</v>
      </c>
      <c r="C1155">
        <v>1930</v>
      </c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U1155" s="30">
        <v>2475</v>
      </c>
      <c r="V1155">
        <f t="shared" si="233"/>
        <v>2475000</v>
      </c>
      <c r="X1155" s="16">
        <v>2468</v>
      </c>
      <c r="Z1155" s="16">
        <v>2468</v>
      </c>
      <c r="AA1155" s="16">
        <v>2468</v>
      </c>
    </row>
    <row r="1156" spans="2:27">
      <c r="B1156" t="s">
        <v>265</v>
      </c>
      <c r="C1156">
        <v>1940</v>
      </c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U1156" s="30">
        <v>2537</v>
      </c>
      <c r="V1156">
        <f t="shared" si="233"/>
        <v>2537000</v>
      </c>
      <c r="X1156" s="16">
        <v>2574</v>
      </c>
      <c r="Z1156" s="16">
        <v>2574</v>
      </c>
      <c r="AA1156" s="16">
        <v>2574</v>
      </c>
    </row>
    <row r="1157" spans="2:27">
      <c r="B1157" t="s">
        <v>265</v>
      </c>
      <c r="C1157">
        <v>1941</v>
      </c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U1157" s="30">
        <v>2491</v>
      </c>
      <c r="V1157">
        <f t="shared" si="233"/>
        <v>2491000</v>
      </c>
      <c r="Z1157" s="16"/>
      <c r="AA1157" s="16">
        <f>AA1156-(AA1156-AA1158)/2</f>
        <v>2525.5</v>
      </c>
    </row>
    <row r="1158" spans="2:27">
      <c r="B1158" t="s">
        <v>265</v>
      </c>
      <c r="C1158">
        <v>1942</v>
      </c>
      <c r="D1158" s="1">
        <v>16140</v>
      </c>
      <c r="E1158" s="1"/>
      <c r="F1158" s="1">
        <v>13882</v>
      </c>
      <c r="G1158" s="1"/>
      <c r="H1158">
        <v>124090</v>
      </c>
      <c r="I1158" s="12">
        <f t="shared" ref="I1158:I1193" si="234">(F1158/H1158)</f>
        <v>0.11187041663308889</v>
      </c>
      <c r="J1158" s="12">
        <f>D1158/H1158</f>
        <v>0.13006688693690063</v>
      </c>
      <c r="K1158" s="1">
        <v>104831</v>
      </c>
      <c r="L1158">
        <v>2531</v>
      </c>
      <c r="M1158" s="12">
        <f>(L1158/K1158)</f>
        <v>2.4143621638637425E-2</v>
      </c>
      <c r="N1158" s="3"/>
      <c r="O1158" s="3"/>
      <c r="P1158" s="3"/>
      <c r="Q1158" s="3"/>
      <c r="R1158" s="3"/>
      <c r="T1158">
        <v>2439</v>
      </c>
      <c r="U1158" s="30">
        <v>2439</v>
      </c>
      <c r="V1158">
        <f t="shared" si="233"/>
        <v>2439000</v>
      </c>
      <c r="W1158">
        <v>2008</v>
      </c>
      <c r="AA1158" s="1">
        <f>AA1156-97</f>
        <v>2477</v>
      </c>
    </row>
    <row r="1159" spans="2:27">
      <c r="B1159" t="s">
        <v>265</v>
      </c>
      <c r="C1159">
        <v>1943</v>
      </c>
      <c r="D1159" s="1"/>
      <c r="E1159" s="1"/>
      <c r="F1159" s="1"/>
      <c r="G1159" s="1"/>
      <c r="I1159" s="12"/>
      <c r="J1159" s="12"/>
      <c r="K1159" s="1"/>
      <c r="M1159" s="12"/>
      <c r="N1159" s="3"/>
      <c r="O1159" s="3"/>
      <c r="P1159" s="3"/>
      <c r="Q1159" s="3"/>
      <c r="R1159" s="3"/>
      <c r="U1159" s="30">
        <v>2334</v>
      </c>
      <c r="V1159">
        <f t="shared" si="233"/>
        <v>2334000</v>
      </c>
      <c r="AA1159" s="1">
        <f>AA1158-(AA1158-AA1160)/2</f>
        <v>2428.5</v>
      </c>
    </row>
    <row r="1160" spans="2:27">
      <c r="B1160" t="s">
        <v>265</v>
      </c>
      <c r="C1160">
        <v>1944</v>
      </c>
      <c r="D1160" s="1">
        <v>20996</v>
      </c>
      <c r="E1160" s="12">
        <f>(D1160-D1158)/(D1158)</f>
        <v>0.30086741016109048</v>
      </c>
      <c r="F1160" s="1">
        <v>18378</v>
      </c>
      <c r="G1160" s="11">
        <f>(F1160-F1158)/(F1158)</f>
        <v>0.32387264082985162</v>
      </c>
      <c r="H1160">
        <v>127827</v>
      </c>
      <c r="I1160" s="12">
        <f t="shared" si="234"/>
        <v>0.14377244244173767</v>
      </c>
      <c r="J1160" s="12">
        <f t="shared" ref="J1160:J1226" si="235">D1160/H1160</f>
        <v>0.16425324853121798</v>
      </c>
      <c r="K1160" s="1">
        <v>99504</v>
      </c>
      <c r="L1160">
        <v>2649</v>
      </c>
      <c r="M1160" s="12">
        <f t="shared" ref="M1160:M1224" si="236">(L1160/K1160)</f>
        <v>2.6622045344910757E-2</v>
      </c>
      <c r="N1160" s="3"/>
      <c r="O1160" s="3"/>
      <c r="P1160" s="3"/>
      <c r="Q1160" s="3"/>
      <c r="R1160" s="3"/>
      <c r="T1160">
        <v>2301</v>
      </c>
      <c r="U1160" s="30">
        <v>2301</v>
      </c>
      <c r="V1160">
        <f t="shared" si="233"/>
        <v>2301000</v>
      </c>
      <c r="W1160">
        <v>2277</v>
      </c>
      <c r="AA1160" s="1">
        <f>AA1158-97</f>
        <v>2380</v>
      </c>
    </row>
    <row r="1161" spans="2:27">
      <c r="B1161" t="s">
        <v>265</v>
      </c>
      <c r="C1161">
        <v>1945</v>
      </c>
      <c r="D1161" s="1"/>
      <c r="E1161" s="12"/>
      <c r="F1161" s="1"/>
      <c r="G1161" s="11"/>
      <c r="I1161" s="12"/>
      <c r="J1161" s="12"/>
      <c r="K1161" s="1"/>
      <c r="M1161" s="12"/>
      <c r="N1161" s="3"/>
      <c r="O1161" s="3"/>
      <c r="P1161" s="3"/>
      <c r="Q1161" s="3"/>
      <c r="R1161" s="3"/>
      <c r="U1161" s="30">
        <v>2308</v>
      </c>
      <c r="V1161">
        <f t="shared" si="233"/>
        <v>2308000</v>
      </c>
      <c r="AA1161" s="1">
        <f>AA1160-(AA1160-AA1162)/2</f>
        <v>2331.5</v>
      </c>
    </row>
    <row r="1162" spans="2:27">
      <c r="B1162" t="s">
        <v>265</v>
      </c>
      <c r="C1162">
        <v>1946</v>
      </c>
      <c r="D1162" s="1">
        <v>18320</v>
      </c>
      <c r="E1162" s="12">
        <f>(D1162-D1160)/(D1160)</f>
        <v>-0.12745284816155458</v>
      </c>
      <c r="F1162" s="1">
        <v>14120</v>
      </c>
      <c r="G1162" s="11">
        <f>(F1162-F1160)/(F1160)</f>
        <v>-0.23169006420720425</v>
      </c>
      <c r="H1162">
        <v>149814</v>
      </c>
      <c r="I1162" s="12">
        <f t="shared" si="234"/>
        <v>9.4250203585779693E-2</v>
      </c>
      <c r="J1162" s="12">
        <f t="shared" si="235"/>
        <v>0.12228496669203145</v>
      </c>
      <c r="K1162" s="1">
        <v>120815</v>
      </c>
      <c r="L1162">
        <v>2618</v>
      </c>
      <c r="M1162" s="12">
        <f t="shared" si="236"/>
        <v>2.1669494681951746E-2</v>
      </c>
      <c r="N1162" s="3"/>
      <c r="O1162" s="3"/>
      <c r="P1162" s="3"/>
      <c r="Q1162" s="3"/>
      <c r="R1162" s="3"/>
      <c r="T1162">
        <v>2467</v>
      </c>
      <c r="U1162" s="30">
        <v>2467</v>
      </c>
      <c r="V1162">
        <f t="shared" si="233"/>
        <v>2467000</v>
      </c>
      <c r="W1162">
        <v>3024</v>
      </c>
      <c r="AA1162" s="1">
        <f>AA1160-97</f>
        <v>2283</v>
      </c>
    </row>
    <row r="1163" spans="2:27">
      <c r="B1163" t="s">
        <v>265</v>
      </c>
      <c r="C1163">
        <v>1947</v>
      </c>
      <c r="D1163" s="1"/>
      <c r="E1163" s="12"/>
      <c r="F1163" s="1"/>
      <c r="G1163" s="11"/>
      <c r="I1163" s="12"/>
      <c r="J1163" s="12"/>
      <c r="K1163" s="1"/>
      <c r="M1163" s="12"/>
      <c r="N1163" s="3"/>
      <c r="O1163" s="3"/>
      <c r="P1163" s="3"/>
      <c r="Q1163" s="3"/>
      <c r="R1163" s="3"/>
      <c r="U1163" s="30">
        <v>2509</v>
      </c>
      <c r="V1163">
        <f t="shared" si="233"/>
        <v>2509000</v>
      </c>
      <c r="AA1163" s="1">
        <f>AA1162-(AA1162-AA1164)/2</f>
        <v>2234.5</v>
      </c>
    </row>
    <row r="1164" spans="2:27">
      <c r="B1164" t="s">
        <v>265</v>
      </c>
      <c r="C1164">
        <v>1948</v>
      </c>
      <c r="D1164" s="1">
        <v>38870</v>
      </c>
      <c r="E1164" s="12">
        <f>(D1164-D1162)/(D1162)</f>
        <v>1.1217248908296944</v>
      </c>
      <c r="F1164" s="1">
        <v>32432</v>
      </c>
      <c r="G1164" s="11">
        <f>(F1164-F1162)/(F1162)</f>
        <v>1.2968838526912181</v>
      </c>
      <c r="H1164">
        <v>235440</v>
      </c>
      <c r="I1164" s="12">
        <f t="shared" si="234"/>
        <v>0.13775059463132858</v>
      </c>
      <c r="J1164" s="12">
        <f t="shared" si="235"/>
        <v>0.16509514101257219</v>
      </c>
      <c r="K1164" s="1">
        <v>195768</v>
      </c>
      <c r="L1164">
        <v>4369</v>
      </c>
      <c r="M1164" s="12">
        <f t="shared" si="236"/>
        <v>2.2317232642719953E-2</v>
      </c>
      <c r="N1164" s="3"/>
      <c r="O1164" s="3"/>
      <c r="P1164" s="3"/>
      <c r="Q1164" s="3"/>
      <c r="R1164" s="3"/>
      <c r="T1164">
        <v>2543</v>
      </c>
      <c r="U1164" s="30">
        <v>2543</v>
      </c>
      <c r="V1164">
        <f t="shared" si="233"/>
        <v>2543000</v>
      </c>
      <c r="W1164">
        <v>4098</v>
      </c>
      <c r="AA1164" s="1">
        <f t="shared" ref="AA1164" si="237">AA1162-97</f>
        <v>2186</v>
      </c>
    </row>
    <row r="1165" spans="2:27">
      <c r="B1165" t="s">
        <v>265</v>
      </c>
      <c r="C1165">
        <v>1949</v>
      </c>
      <c r="D1165" s="1"/>
      <c r="E1165" s="12"/>
      <c r="F1165" s="1"/>
      <c r="G1165" s="11"/>
      <c r="I1165" s="12"/>
      <c r="J1165" s="12"/>
      <c r="K1165" s="1"/>
      <c r="M1165" s="12"/>
      <c r="N1165" s="3"/>
      <c r="O1165" s="3"/>
      <c r="P1165" s="3"/>
      <c r="Q1165" s="3"/>
      <c r="R1165" s="3"/>
      <c r="U1165" s="30">
        <v>2578</v>
      </c>
      <c r="V1165">
        <f t="shared" si="233"/>
        <v>2578000</v>
      </c>
      <c r="AA1165" s="1">
        <f>AA1164-(AA1164-AA1166)/2</f>
        <v>2137</v>
      </c>
    </row>
    <row r="1166" spans="2:27">
      <c r="B1166" t="s">
        <v>265</v>
      </c>
      <c r="C1166">
        <v>1950</v>
      </c>
      <c r="D1166" s="1">
        <v>51978</v>
      </c>
      <c r="E1166" s="12">
        <f>(D1166-D1164)/(D1164)</f>
        <v>0.33722665294571647</v>
      </c>
      <c r="F1166" s="1">
        <v>44443</v>
      </c>
      <c r="G1166" s="11">
        <f>(F1166-F1164)/(F1164)</f>
        <v>0.37034410458806116</v>
      </c>
      <c r="H1166">
        <v>272067</v>
      </c>
      <c r="I1166" s="12">
        <f t="shared" si="234"/>
        <v>0.16335314462981546</v>
      </c>
      <c r="J1166" s="12">
        <f t="shared" si="235"/>
        <v>0.19104852848746817</v>
      </c>
      <c r="K1166" s="1">
        <v>349417</v>
      </c>
      <c r="L1166">
        <v>4741</v>
      </c>
      <c r="M1166" s="12">
        <f t="shared" si="236"/>
        <v>1.3568315222213001E-2</v>
      </c>
      <c r="N1166" s="3"/>
      <c r="O1166" s="3"/>
      <c r="P1166" s="3"/>
      <c r="Q1166" s="3"/>
      <c r="R1166" s="3"/>
      <c r="T1166">
        <v>2625</v>
      </c>
      <c r="U1166" s="30">
        <v>2625</v>
      </c>
      <c r="V1166">
        <f t="shared" si="233"/>
        <v>2625000</v>
      </c>
      <c r="W1166">
        <v>4016</v>
      </c>
      <c r="X1166" s="16">
        <v>2088</v>
      </c>
      <c r="Z1166" s="16">
        <v>2088</v>
      </c>
      <c r="AA1166" s="16">
        <v>2088</v>
      </c>
    </row>
    <row r="1167" spans="2:27">
      <c r="B1167" t="s">
        <v>265</v>
      </c>
      <c r="C1167">
        <v>1951</v>
      </c>
      <c r="D1167" s="1">
        <v>52856</v>
      </c>
      <c r="E1167" s="12">
        <f t="shared" ref="E1167:E1227" si="238">(D1167-D1166)/(D1166)</f>
        <v>1.6891761899265074E-2</v>
      </c>
      <c r="F1167" s="1">
        <v>43402</v>
      </c>
      <c r="G1167" s="11">
        <f t="shared" ref="G1167:G1224" si="239">(F1167-F1166)/(F1166)</f>
        <v>-2.342326125599082E-2</v>
      </c>
      <c r="H1167">
        <v>294447</v>
      </c>
      <c r="I1167" s="12">
        <f t="shared" si="234"/>
        <v>0.14740173953207197</v>
      </c>
      <c r="J1167" s="12">
        <f t="shared" si="235"/>
        <v>0.17950938539024</v>
      </c>
      <c r="K1167" s="1">
        <v>282126</v>
      </c>
      <c r="L1167">
        <v>5212</v>
      </c>
      <c r="M1167" s="12">
        <f t="shared" si="236"/>
        <v>1.8474015156348583E-2</v>
      </c>
      <c r="N1167">
        <v>1969</v>
      </c>
      <c r="O1167">
        <v>2540</v>
      </c>
      <c r="P1167" s="12">
        <f>(O1167/K1167)</f>
        <v>9.0030695504845354E-3</v>
      </c>
      <c r="Q1167" s="12">
        <f>(O1167/L1167)</f>
        <v>0.48733691481197239</v>
      </c>
      <c r="R1167" s="2">
        <v>662</v>
      </c>
      <c r="S1167" s="2">
        <v>802</v>
      </c>
      <c r="T1167">
        <v>2617</v>
      </c>
      <c r="U1167" s="30">
        <v>2617</v>
      </c>
      <c r="V1167">
        <f t="shared" si="233"/>
        <v>2617000</v>
      </c>
      <c r="W1167">
        <v>4282</v>
      </c>
      <c r="AA1167" s="1">
        <f>AA1166+20</f>
        <v>2108</v>
      </c>
    </row>
    <row r="1168" spans="2:27">
      <c r="B1168" t="s">
        <v>265</v>
      </c>
      <c r="C1168">
        <v>1952</v>
      </c>
      <c r="D1168" s="1">
        <v>51331</v>
      </c>
      <c r="E1168" s="12">
        <f t="shared" si="238"/>
        <v>-2.8851975177841684E-2</v>
      </c>
      <c r="F1168" s="1">
        <v>41745</v>
      </c>
      <c r="G1168" s="11">
        <f t="shared" si="239"/>
        <v>-3.8177964149117553E-2</v>
      </c>
      <c r="H1168">
        <v>295553</v>
      </c>
      <c r="I1168" s="12">
        <f t="shared" si="234"/>
        <v>0.14124370248314178</v>
      </c>
      <c r="J1168" s="12">
        <f t="shared" si="235"/>
        <v>0.17367781751496347</v>
      </c>
      <c r="K1168" s="1">
        <v>290902</v>
      </c>
      <c r="L1168">
        <v>5415</v>
      </c>
      <c r="M1168" s="12">
        <f t="shared" si="236"/>
        <v>1.8614516228833079E-2</v>
      </c>
      <c r="N1168">
        <v>2163</v>
      </c>
      <c r="O1168">
        <v>2478</v>
      </c>
      <c r="P1168" s="12">
        <f t="shared" ref="P1168:P1231" si="240">(O1168/K1168)</f>
        <v>8.518332634357962E-3</v>
      </c>
      <c r="Q1168" s="12">
        <f t="shared" ref="Q1168:Q1224" si="241">(O1168/L1168)</f>
        <v>0.45761772853185595</v>
      </c>
      <c r="R1168" s="2">
        <v>699</v>
      </c>
      <c r="S1168" s="2">
        <v>48</v>
      </c>
      <c r="T1168">
        <v>2626</v>
      </c>
      <c r="U1168" s="30">
        <v>2626</v>
      </c>
      <c r="V1168">
        <f t="shared" si="233"/>
        <v>2626000</v>
      </c>
      <c r="W1168">
        <v>4538</v>
      </c>
      <c r="AA1168" s="1">
        <f t="shared" ref="AA1168:AA1175" si="242">AA1167+20</f>
        <v>2128</v>
      </c>
    </row>
    <row r="1169" spans="2:27">
      <c r="B1169" t="s">
        <v>265</v>
      </c>
      <c r="C1169">
        <v>1953</v>
      </c>
      <c r="D1169" s="1">
        <v>55006</v>
      </c>
      <c r="E1169" s="12">
        <f t="shared" si="238"/>
        <v>7.1594163371062322E-2</v>
      </c>
      <c r="F1169" s="1">
        <v>44813</v>
      </c>
      <c r="G1169" s="11">
        <f t="shared" si="239"/>
        <v>7.3493831596598391E-2</v>
      </c>
      <c r="H1169">
        <v>302996</v>
      </c>
      <c r="I1169" s="12">
        <f t="shared" si="234"/>
        <v>0.1478996422395015</v>
      </c>
      <c r="J1169" s="12">
        <f t="shared" si="235"/>
        <v>0.18154035036766161</v>
      </c>
      <c r="K1169" s="1">
        <v>311023</v>
      </c>
      <c r="L1169">
        <v>5989</v>
      </c>
      <c r="M1169" s="12">
        <f t="shared" si="236"/>
        <v>1.925581066352006E-2</v>
      </c>
      <c r="N1169">
        <v>2612</v>
      </c>
      <c r="O1169">
        <v>2587</v>
      </c>
      <c r="P1169" s="12">
        <f t="shared" si="240"/>
        <v>8.3177128379573213E-3</v>
      </c>
      <c r="Q1169" s="12">
        <f t="shared" si="241"/>
        <v>0.43195859074970777</v>
      </c>
      <c r="R1169" s="2">
        <v>703</v>
      </c>
      <c r="S1169" s="2">
        <v>686</v>
      </c>
      <c r="T1169">
        <v>2629</v>
      </c>
      <c r="U1169" s="30">
        <v>2629</v>
      </c>
      <c r="V1169">
        <f t="shared" si="233"/>
        <v>2629000</v>
      </c>
      <c r="W1169">
        <v>4361</v>
      </c>
      <c r="AA1169" s="1">
        <f t="shared" si="242"/>
        <v>2148</v>
      </c>
    </row>
    <row r="1170" spans="2:27">
      <c r="B1170" t="s">
        <v>265</v>
      </c>
      <c r="C1170">
        <v>1954</v>
      </c>
      <c r="D1170" s="1">
        <v>58189</v>
      </c>
      <c r="E1170" s="12">
        <f t="shared" si="238"/>
        <v>5.7866414572955681E-2</v>
      </c>
      <c r="F1170" s="1">
        <v>46544</v>
      </c>
      <c r="G1170" s="11">
        <f t="shared" si="239"/>
        <v>3.8627184076049363E-2</v>
      </c>
      <c r="H1170">
        <v>326145</v>
      </c>
      <c r="I1170" s="12">
        <f t="shared" si="234"/>
        <v>0.14270953103680878</v>
      </c>
      <c r="J1170" s="12">
        <f t="shared" si="235"/>
        <v>0.1784145088840853</v>
      </c>
      <c r="K1170" s="1">
        <v>322975</v>
      </c>
      <c r="L1170">
        <v>6240</v>
      </c>
      <c r="M1170" s="12">
        <f t="shared" si="236"/>
        <v>1.9320380834429909E-2</v>
      </c>
      <c r="N1170">
        <v>2618</v>
      </c>
      <c r="O1170">
        <v>2723</v>
      </c>
      <c r="P1170" s="12">
        <f t="shared" si="240"/>
        <v>8.4309931109218979E-3</v>
      </c>
      <c r="Q1170" s="12">
        <f t="shared" si="241"/>
        <v>0.43637820512820513</v>
      </c>
      <c r="R1170">
        <v>716</v>
      </c>
      <c r="S1170">
        <v>83</v>
      </c>
      <c r="T1170">
        <v>2626</v>
      </c>
      <c r="U1170" s="30">
        <v>2626</v>
      </c>
      <c r="V1170">
        <f t="shared" si="233"/>
        <v>2626000</v>
      </c>
      <c r="W1170">
        <v>4711</v>
      </c>
      <c r="AA1170" s="1">
        <f t="shared" si="242"/>
        <v>2168</v>
      </c>
    </row>
    <row r="1171" spans="2:27">
      <c r="B1171" t="s">
        <v>265</v>
      </c>
      <c r="C1171">
        <v>1955</v>
      </c>
      <c r="D1171" s="1">
        <v>59930</v>
      </c>
      <c r="E1171" s="12">
        <f t="shared" si="238"/>
        <v>2.9919744281565245E-2</v>
      </c>
      <c r="F1171" s="1">
        <v>48574</v>
      </c>
      <c r="G1171" s="11">
        <f t="shared" si="239"/>
        <v>4.3614644207631489E-2</v>
      </c>
      <c r="H1171">
        <v>338527</v>
      </c>
      <c r="I1171" s="12">
        <f t="shared" si="234"/>
        <v>0.14348633934664001</v>
      </c>
      <c r="J1171" s="12">
        <f t="shared" si="235"/>
        <v>0.17703166955663802</v>
      </c>
      <c r="K1171" s="1">
        <v>319015</v>
      </c>
      <c r="L1171">
        <v>7129</v>
      </c>
      <c r="M1171" s="12">
        <f t="shared" si="236"/>
        <v>2.2346911587229439E-2</v>
      </c>
      <c r="N1171">
        <v>2945</v>
      </c>
      <c r="O1171">
        <v>3126</v>
      </c>
      <c r="P1171" s="12">
        <f t="shared" si="240"/>
        <v>9.7989122768521852E-3</v>
      </c>
      <c r="Q1171" s="12">
        <f t="shared" si="241"/>
        <v>0.43849067190349278</v>
      </c>
      <c r="R1171" s="2">
        <v>759</v>
      </c>
      <c r="S1171" s="2">
        <v>796</v>
      </c>
      <c r="T1171">
        <v>2679</v>
      </c>
      <c r="U1171" s="30">
        <v>2679</v>
      </c>
      <c r="V1171">
        <f t="shared" si="233"/>
        <v>2679000</v>
      </c>
      <c r="W1171">
        <v>4481</v>
      </c>
      <c r="AA1171" s="1">
        <f t="shared" si="242"/>
        <v>2188</v>
      </c>
    </row>
    <row r="1172" spans="2:27">
      <c r="B1172" t="s">
        <v>265</v>
      </c>
      <c r="C1172">
        <v>1956</v>
      </c>
      <c r="D1172" s="1">
        <v>66260</v>
      </c>
      <c r="E1172" s="12">
        <f t="shared" si="238"/>
        <v>0.10562322709828133</v>
      </c>
      <c r="F1172" s="1">
        <v>53399</v>
      </c>
      <c r="G1172" s="11">
        <f t="shared" si="239"/>
        <v>9.9332976489479974E-2</v>
      </c>
      <c r="H1172">
        <v>383068</v>
      </c>
      <c r="I1172" s="12">
        <f t="shared" si="234"/>
        <v>0.13939822694665177</v>
      </c>
      <c r="J1172" s="12">
        <f t="shared" si="235"/>
        <v>0.17297190055029393</v>
      </c>
      <c r="K1172" s="1">
        <v>354154</v>
      </c>
      <c r="L1172">
        <v>7187</v>
      </c>
      <c r="M1172" s="12">
        <f t="shared" si="236"/>
        <v>2.0293431670967997E-2</v>
      </c>
      <c r="N1172">
        <v>3003</v>
      </c>
      <c r="O1172">
        <v>3285</v>
      </c>
      <c r="P1172" s="12">
        <f t="shared" si="240"/>
        <v>9.2756258576777335E-3</v>
      </c>
      <c r="Q1172" s="12">
        <f t="shared" si="241"/>
        <v>0.45707527480172533</v>
      </c>
      <c r="R1172" s="2">
        <v>822</v>
      </c>
      <c r="S1172" s="2">
        <v>84</v>
      </c>
      <c r="T1172">
        <v>2703</v>
      </c>
      <c r="U1172" s="30">
        <v>2703</v>
      </c>
      <c r="V1172">
        <f t="shared" si="233"/>
        <v>2703000</v>
      </c>
      <c r="W1172">
        <v>4755</v>
      </c>
      <c r="AA1172" s="1">
        <f t="shared" si="242"/>
        <v>2208</v>
      </c>
    </row>
    <row r="1173" spans="2:27">
      <c r="B1173" t="s">
        <v>265</v>
      </c>
      <c r="C1173">
        <v>1957</v>
      </c>
      <c r="D1173" s="1">
        <v>75988</v>
      </c>
      <c r="E1173" s="12">
        <f t="shared" si="238"/>
        <v>0.14681557500754602</v>
      </c>
      <c r="F1173" s="1">
        <v>61394</v>
      </c>
      <c r="G1173" s="11">
        <f t="shared" si="239"/>
        <v>0.14972190490458623</v>
      </c>
      <c r="H1173">
        <v>414441</v>
      </c>
      <c r="I1173" s="12">
        <f t="shared" si="234"/>
        <v>0.14813688800094585</v>
      </c>
      <c r="J1173" s="12">
        <f t="shared" si="235"/>
        <v>0.18335058548743971</v>
      </c>
      <c r="K1173" s="1">
        <v>399474</v>
      </c>
      <c r="L1173">
        <v>8423</v>
      </c>
      <c r="M1173" s="12">
        <f t="shared" si="236"/>
        <v>2.1085227073601786E-2</v>
      </c>
      <c r="N1173">
        <v>3548</v>
      </c>
      <c r="O1173" s="2">
        <v>3838</v>
      </c>
      <c r="P1173" s="12">
        <f t="shared" si="240"/>
        <v>9.6076340387609704E-3</v>
      </c>
      <c r="Q1173" s="12">
        <f t="shared" si="241"/>
        <v>0.45565712928885194</v>
      </c>
      <c r="R1173" s="2">
        <v>873</v>
      </c>
      <c r="S1173" s="2">
        <v>848</v>
      </c>
      <c r="T1173">
        <v>2716</v>
      </c>
      <c r="U1173" s="30">
        <v>2716</v>
      </c>
      <c r="V1173">
        <f t="shared" si="233"/>
        <v>2716000</v>
      </c>
      <c r="W1173">
        <v>5278</v>
      </c>
      <c r="AA1173" s="1">
        <f t="shared" si="242"/>
        <v>2228</v>
      </c>
    </row>
    <row r="1174" spans="2:27">
      <c r="B1174" t="s">
        <v>265</v>
      </c>
      <c r="C1174">
        <v>1958</v>
      </c>
      <c r="D1174" s="1">
        <v>101412</v>
      </c>
      <c r="E1174" s="12">
        <f t="shared" si="238"/>
        <v>0.33457914407538031</v>
      </c>
      <c r="F1174" s="1">
        <v>85529</v>
      </c>
      <c r="G1174" s="11">
        <f t="shared" si="239"/>
        <v>0.39311659119783693</v>
      </c>
      <c r="H1174">
        <v>433889</v>
      </c>
      <c r="I1174" s="12">
        <f t="shared" si="234"/>
        <v>0.19712184452705647</v>
      </c>
      <c r="J1174" s="12">
        <f t="shared" si="235"/>
        <v>0.23372798111959511</v>
      </c>
      <c r="K1174" s="1">
        <v>430477</v>
      </c>
      <c r="L1174">
        <v>9823</v>
      </c>
      <c r="M1174" s="12">
        <f t="shared" si="236"/>
        <v>2.2818873017606052E-2</v>
      </c>
      <c r="N1174">
        <v>4131</v>
      </c>
      <c r="O1174" s="2">
        <v>4628</v>
      </c>
      <c r="P1174" s="12">
        <f t="shared" si="240"/>
        <v>1.0750864738418081E-2</v>
      </c>
      <c r="Q1174" s="12">
        <f t="shared" si="241"/>
        <v>0.47113916318843529</v>
      </c>
      <c r="R1174" s="2">
        <v>897</v>
      </c>
      <c r="S1174" s="2">
        <v>215</v>
      </c>
      <c r="T1174">
        <v>2708</v>
      </c>
      <c r="U1174" s="30">
        <v>2708</v>
      </c>
      <c r="V1174">
        <f t="shared" si="233"/>
        <v>2708000</v>
      </c>
      <c r="W1174">
        <v>5394</v>
      </c>
      <c r="AA1174" s="1">
        <f t="shared" si="242"/>
        <v>2248</v>
      </c>
    </row>
    <row r="1175" spans="2:27">
      <c r="B1175" t="s">
        <v>265</v>
      </c>
      <c r="C1175">
        <v>1959</v>
      </c>
      <c r="D1175" s="1">
        <v>140855</v>
      </c>
      <c r="E1175" s="12">
        <f t="shared" si="238"/>
        <v>0.38893819271881042</v>
      </c>
      <c r="F1175" s="1">
        <v>111145</v>
      </c>
      <c r="G1175" s="11">
        <f t="shared" si="239"/>
        <v>0.29950075413017807</v>
      </c>
      <c r="H1175">
        <v>500243</v>
      </c>
      <c r="I1175" s="12">
        <f t="shared" si="234"/>
        <v>0.22218201953850428</v>
      </c>
      <c r="J1175" s="12">
        <f t="shared" si="235"/>
        <v>0.28157315544645301</v>
      </c>
      <c r="K1175" s="1">
        <v>486297</v>
      </c>
      <c r="L1175">
        <v>10566</v>
      </c>
      <c r="M1175" s="12">
        <f t="shared" si="236"/>
        <v>2.172746284677882E-2</v>
      </c>
      <c r="N1175">
        <v>4702</v>
      </c>
      <c r="O1175">
        <v>4502</v>
      </c>
      <c r="P1175" s="12">
        <f t="shared" si="240"/>
        <v>9.2577169918794475E-3</v>
      </c>
      <c r="Q1175" s="12">
        <f t="shared" si="241"/>
        <v>0.42608366458451635</v>
      </c>
      <c r="R1175">
        <v>982</v>
      </c>
      <c r="S1175">
        <v>1212</v>
      </c>
      <c r="T1175">
        <v>2729</v>
      </c>
      <c r="U1175" s="30">
        <v>2729</v>
      </c>
      <c r="V1175">
        <f t="shared" si="233"/>
        <v>2729000</v>
      </c>
      <c r="W1175">
        <v>5527</v>
      </c>
      <c r="AA1175" s="1">
        <f t="shared" si="242"/>
        <v>2268</v>
      </c>
    </row>
    <row r="1176" spans="2:27">
      <c r="B1176" t="s">
        <v>265</v>
      </c>
      <c r="C1176">
        <v>1960</v>
      </c>
      <c r="D1176" s="1">
        <v>146545</v>
      </c>
      <c r="E1176" s="12">
        <f t="shared" si="238"/>
        <v>4.0396152071278973E-2</v>
      </c>
      <c r="F1176" s="1">
        <v>120530</v>
      </c>
      <c r="G1176" s="11">
        <f t="shared" si="239"/>
        <v>8.4439246029960863E-2</v>
      </c>
      <c r="H1176">
        <v>526688</v>
      </c>
      <c r="I1176" s="12">
        <f t="shared" si="234"/>
        <v>0.22884516070235131</v>
      </c>
      <c r="J1176" s="12">
        <f t="shared" si="235"/>
        <v>0.27823872957044776</v>
      </c>
      <c r="K1176" s="1">
        <v>483789</v>
      </c>
      <c r="L1176">
        <v>10046</v>
      </c>
      <c r="M1176" s="12">
        <f t="shared" si="236"/>
        <v>2.0765250966847119E-2</v>
      </c>
      <c r="N1176">
        <v>5333</v>
      </c>
      <c r="O1176">
        <v>4713</v>
      </c>
      <c r="P1176" s="12">
        <f t="shared" si="240"/>
        <v>9.741850269435642E-3</v>
      </c>
      <c r="Q1176" s="12">
        <f t="shared" si="241"/>
        <v>0.46914194704359946</v>
      </c>
      <c r="R1176">
        <v>1065</v>
      </c>
      <c r="S1176">
        <v>175</v>
      </c>
      <c r="T1176">
        <v>2756</v>
      </c>
      <c r="U1176" s="30">
        <v>2756</v>
      </c>
      <c r="V1176">
        <f t="shared" si="233"/>
        <v>2756000</v>
      </c>
      <c r="W1176">
        <v>5673</v>
      </c>
      <c r="X1176" s="16">
        <v>2294</v>
      </c>
      <c r="Z1176" s="16">
        <v>2294</v>
      </c>
      <c r="AA1176" s="16">
        <v>2294</v>
      </c>
    </row>
    <row r="1177" spans="2:27">
      <c r="B1177" t="s">
        <v>265</v>
      </c>
      <c r="C1177">
        <v>1961</v>
      </c>
      <c r="D1177" s="1">
        <v>126673</v>
      </c>
      <c r="E1177" s="12">
        <f t="shared" si="238"/>
        <v>-0.13560339827356785</v>
      </c>
      <c r="F1177" s="1">
        <v>99322</v>
      </c>
      <c r="G1177" s="11">
        <f t="shared" si="239"/>
        <v>-0.17595619347880195</v>
      </c>
      <c r="H1177">
        <v>513240</v>
      </c>
      <c r="I1177" s="12">
        <f t="shared" si="234"/>
        <v>0.19351960096640947</v>
      </c>
      <c r="J1177" s="12">
        <f t="shared" si="235"/>
        <v>0.24681045904450161</v>
      </c>
      <c r="K1177" s="1">
        <v>527814</v>
      </c>
      <c r="L1177">
        <v>12256</v>
      </c>
      <c r="M1177" s="12">
        <f t="shared" si="236"/>
        <v>2.3220301090914601E-2</v>
      </c>
      <c r="N1177">
        <v>6451</v>
      </c>
      <c r="O1177">
        <v>5805</v>
      </c>
      <c r="P1177" s="12">
        <f t="shared" si="240"/>
        <v>1.0998192545101116E-2</v>
      </c>
      <c r="Q1177" s="12">
        <f t="shared" si="241"/>
        <v>0.47364556135770236</v>
      </c>
      <c r="R1177">
        <v>1100</v>
      </c>
      <c r="S1177">
        <v>1207</v>
      </c>
      <c r="T1177">
        <v>2756</v>
      </c>
      <c r="U1177" s="30">
        <v>2756</v>
      </c>
      <c r="V1177">
        <f t="shared" si="233"/>
        <v>2756000</v>
      </c>
      <c r="W1177">
        <v>6009</v>
      </c>
      <c r="AA1177" s="1">
        <f>AA1176-63</f>
        <v>2231</v>
      </c>
    </row>
    <row r="1178" spans="2:27">
      <c r="B1178" t="s">
        <v>265</v>
      </c>
      <c r="C1178">
        <v>1962</v>
      </c>
      <c r="D1178" s="1">
        <v>122977</v>
      </c>
      <c r="E1178" s="12">
        <f t="shared" si="238"/>
        <v>-2.9177488493996352E-2</v>
      </c>
      <c r="F1178" s="1">
        <v>103330</v>
      </c>
      <c r="G1178" s="11">
        <f t="shared" si="239"/>
        <v>4.0353597390306278E-2</v>
      </c>
      <c r="H1178">
        <v>526738</v>
      </c>
      <c r="I1178" s="12">
        <f t="shared" si="234"/>
        <v>0.19616963272063151</v>
      </c>
      <c r="J1178" s="12">
        <f t="shared" si="235"/>
        <v>0.23346901115924806</v>
      </c>
      <c r="K1178" s="1">
        <v>507771</v>
      </c>
      <c r="L1178">
        <v>11967</v>
      </c>
      <c r="M1178" s="12">
        <f t="shared" si="236"/>
        <v>2.3567710641214247E-2</v>
      </c>
      <c r="N1178">
        <v>5881</v>
      </c>
      <c r="O1178">
        <v>6086</v>
      </c>
      <c r="P1178" s="12">
        <f t="shared" si="240"/>
        <v>1.1985717971290208E-2</v>
      </c>
      <c r="Q1178" s="12">
        <f t="shared" si="241"/>
        <v>0.50856522102448398</v>
      </c>
      <c r="R1178">
        <v>1144</v>
      </c>
      <c r="S1178">
        <v>313</v>
      </c>
      <c r="T1178">
        <v>2750</v>
      </c>
      <c r="U1178" s="30">
        <v>2750</v>
      </c>
      <c r="V1178">
        <f t="shared" si="233"/>
        <v>2750000</v>
      </c>
      <c r="W1178">
        <v>6271</v>
      </c>
      <c r="AA1178" s="1">
        <f t="shared" ref="AA1178:AA1185" si="243">AA1177-63</f>
        <v>2168</v>
      </c>
    </row>
    <row r="1179" spans="2:27">
      <c r="B1179" t="s">
        <v>265</v>
      </c>
      <c r="C1179">
        <v>1963</v>
      </c>
      <c r="D1179" s="1">
        <v>128224</v>
      </c>
      <c r="E1179" s="12">
        <f t="shared" si="238"/>
        <v>4.2666514876765572E-2</v>
      </c>
      <c r="F1179" s="1">
        <v>105076</v>
      </c>
      <c r="G1179" s="11">
        <f t="shared" si="239"/>
        <v>1.6897319268363496E-2</v>
      </c>
      <c r="H1179">
        <v>553378</v>
      </c>
      <c r="I1179" s="12">
        <f t="shared" si="234"/>
        <v>0.18988105779412986</v>
      </c>
      <c r="J1179" s="12">
        <f t="shared" si="235"/>
        <v>0.23171141606641391</v>
      </c>
      <c r="K1179" s="1">
        <v>548087</v>
      </c>
      <c r="L1179">
        <v>13726</v>
      </c>
      <c r="M1179" s="12">
        <f t="shared" si="236"/>
        <v>2.5043469376212171E-2</v>
      </c>
      <c r="N1179">
        <v>6577</v>
      </c>
      <c r="O1179">
        <v>7149</v>
      </c>
      <c r="P1179" s="12">
        <f t="shared" si="240"/>
        <v>1.3043549655437914E-2</v>
      </c>
      <c r="Q1179" s="12">
        <f t="shared" si="241"/>
        <v>0.52083636893486818</v>
      </c>
      <c r="R1179">
        <v>1489</v>
      </c>
      <c r="S1179">
        <v>1376</v>
      </c>
      <c r="T1179">
        <v>2747</v>
      </c>
      <c r="U1179" s="30">
        <v>2747</v>
      </c>
      <c r="V1179">
        <f t="shared" si="233"/>
        <v>2747000</v>
      </c>
      <c r="W1179">
        <v>6670</v>
      </c>
      <c r="AA1179" s="1">
        <f t="shared" si="243"/>
        <v>2105</v>
      </c>
    </row>
    <row r="1180" spans="2:27">
      <c r="B1180" t="s">
        <v>265</v>
      </c>
      <c r="C1180">
        <v>1964</v>
      </c>
      <c r="D1180" s="1">
        <v>155010</v>
      </c>
      <c r="E1180" s="12">
        <f t="shared" si="238"/>
        <v>0.20890004991265285</v>
      </c>
      <c r="F1180" s="1">
        <v>129511</v>
      </c>
      <c r="G1180" s="11">
        <f t="shared" si="239"/>
        <v>0.23254596672884389</v>
      </c>
      <c r="H1180">
        <v>613006</v>
      </c>
      <c r="I1180" s="12">
        <f t="shared" si="234"/>
        <v>0.21127199407509878</v>
      </c>
      <c r="J1180" s="12">
        <f t="shared" si="235"/>
        <v>0.25286865055154434</v>
      </c>
      <c r="K1180" s="1">
        <v>586264</v>
      </c>
      <c r="L1180">
        <v>13631</v>
      </c>
      <c r="M1180" s="12">
        <f t="shared" si="236"/>
        <v>2.3250617469262994E-2</v>
      </c>
      <c r="N1180">
        <v>5904</v>
      </c>
      <c r="O1180">
        <v>7727</v>
      </c>
      <c r="P1180" s="12">
        <f t="shared" si="240"/>
        <v>1.3180069047391619E-2</v>
      </c>
      <c r="Q1180" s="12">
        <f t="shared" si="241"/>
        <v>0.56686963538992008</v>
      </c>
      <c r="R1180">
        <v>1474</v>
      </c>
      <c r="S1180">
        <v>872</v>
      </c>
      <c r="T1180">
        <v>2746</v>
      </c>
      <c r="U1180" s="30">
        <v>2746</v>
      </c>
      <c r="V1180">
        <f t="shared" si="233"/>
        <v>2746000</v>
      </c>
      <c r="W1180">
        <v>6985</v>
      </c>
      <c r="AA1180" s="1">
        <f t="shared" si="243"/>
        <v>2042</v>
      </c>
    </row>
    <row r="1181" spans="2:27">
      <c r="B1181" t="s">
        <v>265</v>
      </c>
      <c r="C1181">
        <v>1965</v>
      </c>
      <c r="D1181" s="1">
        <v>167896</v>
      </c>
      <c r="E1181" s="12">
        <f t="shared" si="238"/>
        <v>8.3130120637378235E-2</v>
      </c>
      <c r="F1181" s="1">
        <v>141094</v>
      </c>
      <c r="G1181" s="11">
        <f t="shared" si="239"/>
        <v>8.9436418528155912E-2</v>
      </c>
      <c r="H1181">
        <v>660390</v>
      </c>
      <c r="I1181" s="12">
        <f t="shared" si="234"/>
        <v>0.21365253865140296</v>
      </c>
      <c r="J1181" s="12">
        <f t="shared" si="235"/>
        <v>0.25423764745074878</v>
      </c>
      <c r="K1181" s="1">
        <v>637774</v>
      </c>
      <c r="L1181">
        <v>15532</v>
      </c>
      <c r="M1181" s="12">
        <f t="shared" si="236"/>
        <v>2.4353454358440451E-2</v>
      </c>
      <c r="N1181">
        <v>6969</v>
      </c>
      <c r="O1181">
        <v>8563</v>
      </c>
      <c r="P1181" s="12">
        <f t="shared" si="240"/>
        <v>1.3426386149325623E-2</v>
      </c>
      <c r="Q1181" s="12">
        <f t="shared" si="241"/>
        <v>0.55131341746072626</v>
      </c>
      <c r="R1181">
        <v>1487</v>
      </c>
      <c r="S1181">
        <v>1955</v>
      </c>
      <c r="T1181">
        <v>2742</v>
      </c>
      <c r="U1181" s="30">
        <v>2742</v>
      </c>
      <c r="V1181">
        <f t="shared" si="233"/>
        <v>2742000</v>
      </c>
      <c r="W1181">
        <v>7747</v>
      </c>
      <c r="AA1181" s="1">
        <f t="shared" si="243"/>
        <v>1979</v>
      </c>
    </row>
    <row r="1182" spans="2:27">
      <c r="B1182" t="s">
        <v>265</v>
      </c>
      <c r="C1182">
        <v>1966</v>
      </c>
      <c r="D1182" s="1">
        <v>197880</v>
      </c>
      <c r="E1182" s="12">
        <f t="shared" si="238"/>
        <v>0.17858674417496545</v>
      </c>
      <c r="F1182" s="1">
        <v>170097</v>
      </c>
      <c r="G1182" s="11">
        <f t="shared" si="239"/>
        <v>0.20555799679646194</v>
      </c>
      <c r="H1182">
        <v>797768</v>
      </c>
      <c r="I1182" s="12">
        <f t="shared" si="234"/>
        <v>0.21321612298312292</v>
      </c>
      <c r="J1182" s="12">
        <f t="shared" si="235"/>
        <v>0.24804203728402241</v>
      </c>
      <c r="K1182" s="1">
        <v>716912</v>
      </c>
      <c r="L1182">
        <v>17441</v>
      </c>
      <c r="M1182" s="12">
        <f t="shared" si="236"/>
        <v>2.4327950989800701E-2</v>
      </c>
      <c r="N1182">
        <v>8839</v>
      </c>
      <c r="O1182">
        <v>8602</v>
      </c>
      <c r="P1182" s="12">
        <f t="shared" si="240"/>
        <v>1.1998683241457808E-2</v>
      </c>
      <c r="Q1182" s="12">
        <f t="shared" si="241"/>
        <v>0.49320566481279743</v>
      </c>
      <c r="R1182">
        <v>1978</v>
      </c>
      <c r="S1182">
        <v>462</v>
      </c>
      <c r="T1182">
        <v>2762</v>
      </c>
      <c r="U1182" s="30">
        <v>2762</v>
      </c>
      <c r="V1182">
        <f t="shared" si="233"/>
        <v>2762000</v>
      </c>
      <c r="W1182">
        <v>8436</v>
      </c>
      <c r="AA1182" s="1">
        <f t="shared" si="243"/>
        <v>1916</v>
      </c>
    </row>
    <row r="1183" spans="2:27">
      <c r="B1183" t="s">
        <v>265</v>
      </c>
      <c r="C1183">
        <v>1967</v>
      </c>
      <c r="D1183" s="1">
        <v>220331</v>
      </c>
      <c r="E1183" s="12">
        <f t="shared" si="238"/>
        <v>0.11345765110167778</v>
      </c>
      <c r="F1183" s="1">
        <v>190451</v>
      </c>
      <c r="G1183" s="11">
        <f t="shared" si="239"/>
        <v>0.11966113452912162</v>
      </c>
      <c r="H1183">
        <v>873969</v>
      </c>
      <c r="I1183" s="12">
        <f t="shared" si="234"/>
        <v>0.21791505190687541</v>
      </c>
      <c r="J1183" s="12">
        <f t="shared" si="235"/>
        <v>0.25210390757566914</v>
      </c>
      <c r="K1183" s="1">
        <v>808517</v>
      </c>
      <c r="L1183">
        <v>20324</v>
      </c>
      <c r="M1183" s="12">
        <f t="shared" si="236"/>
        <v>2.5137381155869325E-2</v>
      </c>
      <c r="N1183">
        <v>10305</v>
      </c>
      <c r="O1183">
        <v>10019</v>
      </c>
      <c r="P1183" s="12">
        <f t="shared" si="240"/>
        <v>1.239182354854629E-2</v>
      </c>
      <c r="Q1183" s="12">
        <f t="shared" si="241"/>
        <v>0.49296398346782128</v>
      </c>
      <c r="R1183">
        <v>2020</v>
      </c>
      <c r="S1183">
        <v>2577</v>
      </c>
      <c r="T1183">
        <v>2793</v>
      </c>
      <c r="U1183" s="30">
        <v>2793</v>
      </c>
      <c r="V1183">
        <f t="shared" si="233"/>
        <v>2793000</v>
      </c>
      <c r="W1183">
        <v>8595</v>
      </c>
      <c r="AA1183" s="1">
        <f t="shared" si="243"/>
        <v>1853</v>
      </c>
    </row>
    <row r="1184" spans="2:27">
      <c r="B1184" t="s">
        <v>265</v>
      </c>
      <c r="C1184">
        <v>1968</v>
      </c>
      <c r="D1184" s="1">
        <v>242345</v>
      </c>
      <c r="E1184" s="12">
        <f t="shared" si="238"/>
        <v>9.9913312243851291E-2</v>
      </c>
      <c r="F1184" s="1">
        <v>214143</v>
      </c>
      <c r="G1184" s="11">
        <f t="shared" si="239"/>
        <v>0.12439945182750418</v>
      </c>
      <c r="H1184">
        <v>975518</v>
      </c>
      <c r="I1184" s="12">
        <f t="shared" si="234"/>
        <v>0.21951722059459691</v>
      </c>
      <c r="J1184" s="12">
        <f t="shared" si="235"/>
        <v>0.24842698955836798</v>
      </c>
      <c r="K1184" s="1">
        <v>979523</v>
      </c>
      <c r="L1184">
        <v>23020</v>
      </c>
      <c r="M1184" s="12">
        <f t="shared" si="236"/>
        <v>2.3501234784686017E-2</v>
      </c>
      <c r="N1184">
        <v>10912</v>
      </c>
      <c r="O1184">
        <v>12108</v>
      </c>
      <c r="P1184" s="12">
        <f t="shared" si="240"/>
        <v>1.2361118626106789E-2</v>
      </c>
      <c r="Q1184" s="12">
        <f t="shared" si="241"/>
        <v>0.52597741094700257</v>
      </c>
      <c r="R1184">
        <v>2223</v>
      </c>
      <c r="S1184">
        <v>781</v>
      </c>
      <c r="T1184">
        <v>2803</v>
      </c>
      <c r="U1184" s="30">
        <v>2803</v>
      </c>
      <c r="V1184">
        <f t="shared" si="233"/>
        <v>2803000</v>
      </c>
      <c r="W1184">
        <v>9231</v>
      </c>
      <c r="AA1184" s="1">
        <f t="shared" si="243"/>
        <v>1790</v>
      </c>
    </row>
    <row r="1185" spans="2:27">
      <c r="B1185" t="s">
        <v>265</v>
      </c>
      <c r="C1185">
        <v>1969</v>
      </c>
      <c r="D1185" s="1">
        <v>239525</v>
      </c>
      <c r="E1185" s="12">
        <f t="shared" si="238"/>
        <v>-1.1636303616744724E-2</v>
      </c>
      <c r="F1185" s="1">
        <v>206510</v>
      </c>
      <c r="G1185" s="11">
        <f t="shared" si="239"/>
        <v>-3.5644405840956746E-2</v>
      </c>
      <c r="H1185">
        <v>1072608</v>
      </c>
      <c r="I1185" s="12">
        <f t="shared" si="234"/>
        <v>0.19253072884035921</v>
      </c>
      <c r="J1185" s="12">
        <f t="shared" si="235"/>
        <v>0.22331084608729376</v>
      </c>
      <c r="K1185" s="1">
        <v>1091901</v>
      </c>
      <c r="L1185">
        <v>24466</v>
      </c>
      <c r="M1185" s="12">
        <f t="shared" si="236"/>
        <v>2.2406793289867853E-2</v>
      </c>
      <c r="N1185">
        <v>10889</v>
      </c>
      <c r="O1185">
        <v>13577</v>
      </c>
      <c r="P1185" s="12">
        <f t="shared" si="240"/>
        <v>1.2434277466546876E-2</v>
      </c>
      <c r="Q1185" s="12">
        <f t="shared" si="241"/>
        <v>0.55493337693125155</v>
      </c>
      <c r="R1185">
        <v>2167</v>
      </c>
      <c r="S1185">
        <v>2286</v>
      </c>
      <c r="T1185">
        <v>2805</v>
      </c>
      <c r="U1185" s="30">
        <v>2805</v>
      </c>
      <c r="V1185">
        <f t="shared" si="233"/>
        <v>2805000</v>
      </c>
      <c r="W1185">
        <v>10280</v>
      </c>
      <c r="AA1185" s="1">
        <f t="shared" si="243"/>
        <v>1727</v>
      </c>
    </row>
    <row r="1186" spans="2:27">
      <c r="B1186" t="s">
        <v>265</v>
      </c>
      <c r="C1186">
        <v>1970</v>
      </c>
      <c r="D1186" s="1">
        <v>268562</v>
      </c>
      <c r="E1186" s="12">
        <f t="shared" si="238"/>
        <v>0.12122742928713078</v>
      </c>
      <c r="F1186" s="1">
        <v>234109</v>
      </c>
      <c r="G1186" s="11">
        <f t="shared" si="239"/>
        <v>0.1336448598130841</v>
      </c>
      <c r="H1186">
        <v>1173618</v>
      </c>
      <c r="I1186" s="12">
        <f t="shared" si="234"/>
        <v>0.19947632023367057</v>
      </c>
      <c r="J1186" s="12">
        <f t="shared" si="235"/>
        <v>0.22883255028467525</v>
      </c>
      <c r="K1186" s="1">
        <v>1173652</v>
      </c>
      <c r="L1186">
        <v>25299</v>
      </c>
      <c r="M1186" s="12">
        <f t="shared" si="236"/>
        <v>2.1555793369755261E-2</v>
      </c>
      <c r="N1186">
        <v>11488</v>
      </c>
      <c r="O1186">
        <v>13811</v>
      </c>
      <c r="P1186" s="12">
        <f t="shared" si="240"/>
        <v>1.1767542678749748E-2</v>
      </c>
      <c r="Q1186" s="12">
        <f t="shared" si="241"/>
        <v>0.54591090556939015</v>
      </c>
      <c r="R1186">
        <v>2356</v>
      </c>
      <c r="S1186">
        <v>2172</v>
      </c>
      <c r="T1186">
        <v>2825</v>
      </c>
      <c r="U1186" s="30">
        <v>2825.3679999999999</v>
      </c>
      <c r="V1186">
        <f t="shared" si="233"/>
        <v>2825368</v>
      </c>
      <c r="W1186">
        <v>10968</v>
      </c>
      <c r="X1186" s="16">
        <v>1662</v>
      </c>
      <c r="Z1186" s="16">
        <v>1662</v>
      </c>
      <c r="AA1186" s="16">
        <v>1662</v>
      </c>
    </row>
    <row r="1187" spans="2:27">
      <c r="B1187" t="s">
        <v>265</v>
      </c>
      <c r="C1187">
        <v>1971</v>
      </c>
      <c r="D1187" s="1">
        <v>287824</v>
      </c>
      <c r="E1187" s="12">
        <f t="shared" si="238"/>
        <v>7.1722730691609393E-2</v>
      </c>
      <c r="F1187" s="1">
        <v>251550</v>
      </c>
      <c r="G1187" s="11">
        <f t="shared" si="239"/>
        <v>7.4499485282496614E-2</v>
      </c>
      <c r="H1187">
        <v>1233936</v>
      </c>
      <c r="I1187" s="12">
        <f t="shared" si="234"/>
        <v>0.20385984362235968</v>
      </c>
      <c r="J1187" s="12">
        <f t="shared" si="235"/>
        <v>0.23325683017595727</v>
      </c>
      <c r="K1187" s="1">
        <v>1254788</v>
      </c>
      <c r="L1187">
        <v>28013</v>
      </c>
      <c r="M1187" s="12">
        <f t="shared" si="236"/>
        <v>2.2324886753778327E-2</v>
      </c>
      <c r="N1187">
        <v>14205</v>
      </c>
      <c r="O1187">
        <v>13808</v>
      </c>
      <c r="P1187" s="12">
        <f t="shared" si="240"/>
        <v>1.100424932339168E-2</v>
      </c>
      <c r="Q1187" s="12">
        <f t="shared" si="241"/>
        <v>0.49291400421233</v>
      </c>
      <c r="R1187">
        <v>2365</v>
      </c>
      <c r="S1187">
        <v>2938</v>
      </c>
      <c r="T1187">
        <v>2852</v>
      </c>
      <c r="U1187" s="30">
        <v>2851.7049999999999</v>
      </c>
      <c r="V1187">
        <f t="shared" si="233"/>
        <v>2851705</v>
      </c>
      <c r="W1187">
        <v>11480</v>
      </c>
      <c r="AA1187" s="1">
        <f>AA1186+66</f>
        <v>1728</v>
      </c>
    </row>
    <row r="1188" spans="2:27">
      <c r="B1188" t="s">
        <v>265</v>
      </c>
      <c r="C1188">
        <v>1972</v>
      </c>
      <c r="D1188" s="1">
        <v>316016</v>
      </c>
      <c r="E1188" s="12">
        <f t="shared" si="238"/>
        <v>9.7948746456167662E-2</v>
      </c>
      <c r="F1188" s="1">
        <v>276182</v>
      </c>
      <c r="G1188" s="11">
        <f t="shared" si="239"/>
        <v>9.7920890479030021E-2</v>
      </c>
      <c r="H1188">
        <v>1393345</v>
      </c>
      <c r="I1188" s="12">
        <f t="shared" si="234"/>
        <v>0.19821508671578109</v>
      </c>
      <c r="J1188" s="12">
        <f t="shared" si="235"/>
        <v>0.22680384255155758</v>
      </c>
      <c r="K1188" s="1">
        <v>1391065</v>
      </c>
      <c r="L1188">
        <v>28367</v>
      </c>
      <c r="M1188" s="12">
        <f t="shared" si="236"/>
        <v>2.0392289361029138E-2</v>
      </c>
      <c r="N1188">
        <v>15194</v>
      </c>
      <c r="O1188">
        <v>13173</v>
      </c>
      <c r="P1188" s="12">
        <f t="shared" si="240"/>
        <v>9.4697228382570192E-3</v>
      </c>
      <c r="Q1188" s="12">
        <f t="shared" si="241"/>
        <v>0.4643776218845842</v>
      </c>
      <c r="R1188">
        <v>2442</v>
      </c>
      <c r="S1188">
        <v>3078</v>
      </c>
      <c r="T1188">
        <v>2860</v>
      </c>
      <c r="U1188" s="30">
        <v>2860.2869999999998</v>
      </c>
      <c r="V1188">
        <f t="shared" si="233"/>
        <v>2860287</v>
      </c>
      <c r="W1188">
        <v>12867</v>
      </c>
      <c r="AA1188" s="1">
        <f t="shared" ref="AA1188:AA1192" si="244">AA1187+66</f>
        <v>1794</v>
      </c>
    </row>
    <row r="1189" spans="2:27">
      <c r="B1189" t="s">
        <v>265</v>
      </c>
      <c r="C1189">
        <v>1973</v>
      </c>
      <c r="D1189" s="1">
        <v>354901</v>
      </c>
      <c r="E1189" s="12">
        <f t="shared" si="238"/>
        <v>0.12304756721178675</v>
      </c>
      <c r="F1189" s="1">
        <v>313734</v>
      </c>
      <c r="G1189" s="11">
        <f t="shared" si="239"/>
        <v>0.13596831075160581</v>
      </c>
      <c r="H1189">
        <v>1554028</v>
      </c>
      <c r="I1189" s="12">
        <f t="shared" si="234"/>
        <v>0.2018843933313943</v>
      </c>
      <c r="J1189" s="12">
        <f t="shared" si="235"/>
        <v>0.22837490701583241</v>
      </c>
      <c r="K1189" s="1">
        <v>1416285</v>
      </c>
      <c r="L1189">
        <v>29949</v>
      </c>
      <c r="M1189" s="12">
        <f t="shared" si="236"/>
        <v>2.1146167614569101E-2</v>
      </c>
      <c r="N1189">
        <v>15322</v>
      </c>
      <c r="O1189">
        <v>14627</v>
      </c>
      <c r="P1189" s="12">
        <f t="shared" si="240"/>
        <v>1.0327723586707478E-2</v>
      </c>
      <c r="Q1189" s="12">
        <f t="shared" si="241"/>
        <v>0.48839694146716084</v>
      </c>
      <c r="R1189">
        <v>2484</v>
      </c>
      <c r="S1189">
        <v>3203</v>
      </c>
      <c r="T1189">
        <v>2864</v>
      </c>
      <c r="U1189" s="30">
        <v>2863.7150000000001</v>
      </c>
      <c r="V1189">
        <f t="shared" si="233"/>
        <v>2863715</v>
      </c>
      <c r="W1189">
        <v>15492</v>
      </c>
      <c r="AA1189" s="1">
        <f t="shared" si="244"/>
        <v>1860</v>
      </c>
    </row>
    <row r="1190" spans="2:27">
      <c r="B1190" t="s">
        <v>265</v>
      </c>
      <c r="C1190">
        <v>1974</v>
      </c>
      <c r="D1190" s="1">
        <v>353742</v>
      </c>
      <c r="E1190" s="12">
        <f t="shared" si="238"/>
        <v>-3.2656994485786178E-3</v>
      </c>
      <c r="F1190" s="1">
        <v>315831</v>
      </c>
      <c r="G1190" s="11">
        <f t="shared" si="239"/>
        <v>6.6840061963319248E-3</v>
      </c>
      <c r="H1190">
        <v>1786136</v>
      </c>
      <c r="I1190" s="12">
        <f t="shared" si="234"/>
        <v>0.17682360133830793</v>
      </c>
      <c r="J1190" s="12">
        <f t="shared" si="235"/>
        <v>0.19804874880748163</v>
      </c>
      <c r="K1190" s="1">
        <v>1627392</v>
      </c>
      <c r="L1190">
        <v>33309</v>
      </c>
      <c r="M1190" s="12">
        <f t="shared" si="236"/>
        <v>2.0467717673430863E-2</v>
      </c>
      <c r="N1190">
        <v>15565</v>
      </c>
      <c r="O1190">
        <v>17744</v>
      </c>
      <c r="P1190" s="12">
        <f t="shared" si="240"/>
        <v>1.0903334906402391E-2</v>
      </c>
      <c r="Q1190" s="12">
        <f t="shared" si="241"/>
        <v>0.53270887748056084</v>
      </c>
      <c r="R1190">
        <v>5085</v>
      </c>
      <c r="S1190">
        <v>3954</v>
      </c>
      <c r="T1190">
        <v>2868</v>
      </c>
      <c r="U1190" s="30">
        <v>2867.53</v>
      </c>
      <c r="V1190">
        <f t="shared" si="233"/>
        <v>2867530</v>
      </c>
      <c r="W1190">
        <v>16069</v>
      </c>
      <c r="AA1190" s="1">
        <f t="shared" si="244"/>
        <v>1926</v>
      </c>
    </row>
    <row r="1191" spans="2:27">
      <c r="B1191" t="s">
        <v>265</v>
      </c>
      <c r="C1191">
        <v>1975</v>
      </c>
      <c r="D1191" s="1">
        <v>469417</v>
      </c>
      <c r="E1191" s="12">
        <f t="shared" si="238"/>
        <v>0.32700386157142775</v>
      </c>
      <c r="F1191" s="1">
        <v>434680</v>
      </c>
      <c r="G1191" s="11">
        <f t="shared" si="239"/>
        <v>0.37630568246942192</v>
      </c>
      <c r="H1191">
        <v>2003254</v>
      </c>
      <c r="I1191" s="12">
        <f t="shared" si="234"/>
        <v>0.21698696221248029</v>
      </c>
      <c r="J1191" s="12">
        <f t="shared" si="235"/>
        <v>0.23432724956495782</v>
      </c>
      <c r="K1191" s="1">
        <v>1936194</v>
      </c>
      <c r="L1191">
        <v>41485</v>
      </c>
      <c r="M1191" s="12">
        <f t="shared" si="236"/>
        <v>2.1426055446923189E-2</v>
      </c>
      <c r="N1191">
        <v>21258</v>
      </c>
      <c r="O1191">
        <v>20227</v>
      </c>
      <c r="P1191" s="12">
        <f t="shared" si="240"/>
        <v>1.0446783741711832E-2</v>
      </c>
      <c r="Q1191" s="12">
        <f t="shared" si="241"/>
        <v>0.4875738218633241</v>
      </c>
      <c r="R1191">
        <v>5635</v>
      </c>
      <c r="S1191">
        <v>4742</v>
      </c>
      <c r="T1191">
        <v>2881</v>
      </c>
      <c r="U1191" s="30">
        <v>2880.8470000000002</v>
      </c>
      <c r="V1191">
        <f t="shared" si="233"/>
        <v>2880847</v>
      </c>
      <c r="W1191">
        <v>17954</v>
      </c>
      <c r="AA1191" s="1">
        <f t="shared" si="244"/>
        <v>1992</v>
      </c>
    </row>
    <row r="1192" spans="2:27">
      <c r="B1192" t="s">
        <v>265</v>
      </c>
      <c r="C1192">
        <v>1976</v>
      </c>
      <c r="D1192" s="1">
        <v>543564</v>
      </c>
      <c r="E1192" s="12">
        <f t="shared" si="238"/>
        <v>0.15795550651126825</v>
      </c>
      <c r="F1192" s="1">
        <v>513509</v>
      </c>
      <c r="G1192" s="11">
        <f t="shared" si="239"/>
        <v>0.18134949848164167</v>
      </c>
      <c r="H1192">
        <v>2314349</v>
      </c>
      <c r="I1192" s="12">
        <f t="shared" si="234"/>
        <v>0.22188053746431502</v>
      </c>
      <c r="J1192" s="12">
        <f t="shared" si="235"/>
        <v>0.23486691073818167</v>
      </c>
      <c r="K1192" s="1">
        <v>2346284</v>
      </c>
      <c r="L1192">
        <v>45218</v>
      </c>
      <c r="M1192" s="12">
        <f t="shared" si="236"/>
        <v>1.9272176769734611E-2</v>
      </c>
      <c r="N1192">
        <v>21735</v>
      </c>
      <c r="O1192">
        <v>23483</v>
      </c>
      <c r="P1192" s="12">
        <f t="shared" si="240"/>
        <v>1.0008592310223314E-2</v>
      </c>
      <c r="Q1192" s="12">
        <f t="shared" si="241"/>
        <v>0.51932858596134279</v>
      </c>
      <c r="R1192">
        <v>6401</v>
      </c>
      <c r="S1192">
        <v>5663</v>
      </c>
      <c r="T1192">
        <v>2903</v>
      </c>
      <c r="U1192" s="30">
        <v>2903.0819999999999</v>
      </c>
      <c r="V1192">
        <f t="shared" si="233"/>
        <v>2903082</v>
      </c>
      <c r="W1192">
        <v>19152</v>
      </c>
      <c r="AA1192" s="1">
        <f t="shared" si="244"/>
        <v>2058</v>
      </c>
    </row>
    <row r="1193" spans="2:27">
      <c r="B1193" t="s">
        <v>265</v>
      </c>
      <c r="C1193">
        <v>1977</v>
      </c>
      <c r="D1193" s="1">
        <v>595833</v>
      </c>
      <c r="E1193" s="12">
        <f t="shared" si="238"/>
        <v>9.6159789831556181E-2</v>
      </c>
      <c r="F1193" s="1">
        <v>558620</v>
      </c>
      <c r="G1193" s="11">
        <f t="shared" si="239"/>
        <v>8.7848508984263177E-2</v>
      </c>
      <c r="H1193">
        <v>2542726</v>
      </c>
      <c r="I1193" s="12">
        <f t="shared" si="234"/>
        <v>0.21969335272459556</v>
      </c>
      <c r="J1193" s="12">
        <f t="shared" si="235"/>
        <v>0.23432843334279824</v>
      </c>
      <c r="K1193" s="1">
        <v>2552312</v>
      </c>
      <c r="L1193">
        <v>48656</v>
      </c>
      <c r="M1193" s="12">
        <f t="shared" si="236"/>
        <v>1.9063500073658705E-2</v>
      </c>
      <c r="N1193">
        <v>18849</v>
      </c>
      <c r="O1193">
        <v>29807</v>
      </c>
      <c r="P1193" s="12">
        <f t="shared" si="240"/>
        <v>1.1678431163588151E-2</v>
      </c>
      <c r="Q1193" s="12">
        <f t="shared" si="241"/>
        <v>0.61260687273923053</v>
      </c>
      <c r="R1193">
        <v>7390</v>
      </c>
      <c r="S1193">
        <v>5426</v>
      </c>
      <c r="T1193">
        <v>2914</v>
      </c>
      <c r="U1193" s="30">
        <v>2913.5729999999999</v>
      </c>
      <c r="V1193">
        <f t="shared" si="233"/>
        <v>2913573</v>
      </c>
      <c r="W1193">
        <v>21177</v>
      </c>
      <c r="X1193" s="16">
        <v>2125</v>
      </c>
      <c r="Z1193" s="16">
        <v>2125</v>
      </c>
      <c r="AA1193" s="16">
        <v>2125</v>
      </c>
    </row>
    <row r="1194" spans="2:27">
      <c r="B1194" t="s">
        <v>265</v>
      </c>
      <c r="C1194">
        <v>1978</v>
      </c>
      <c r="D1194" s="1">
        <v>641239</v>
      </c>
      <c r="E1194" s="12">
        <f t="shared" si="238"/>
        <v>7.6205916758554829E-2</v>
      </c>
      <c r="F1194" s="1">
        <v>606087</v>
      </c>
      <c r="G1194" s="11">
        <f t="shared" si="239"/>
        <v>8.4971895027030897E-2</v>
      </c>
      <c r="H1194">
        <v>2774462</v>
      </c>
      <c r="I1194" s="12">
        <f t="shared" ref="I1194:I1224" si="245">(F1194/H1194)</f>
        <v>0.21845208188109982</v>
      </c>
      <c r="J1194" s="12">
        <f t="shared" si="235"/>
        <v>0.23112192562017428</v>
      </c>
      <c r="K1194" s="1">
        <v>2742151</v>
      </c>
      <c r="L1194">
        <v>54582</v>
      </c>
      <c r="M1194" s="12">
        <f t="shared" si="236"/>
        <v>1.9904811952368779E-2</v>
      </c>
      <c r="N1194">
        <v>18764</v>
      </c>
      <c r="O1194">
        <v>35818</v>
      </c>
      <c r="P1194" s="12">
        <f t="shared" si="240"/>
        <v>1.3062008620240095E-2</v>
      </c>
      <c r="Q1194" s="12">
        <f t="shared" si="241"/>
        <v>0.65622366347880257</v>
      </c>
      <c r="R1194">
        <v>9118</v>
      </c>
      <c r="S1194">
        <v>5960</v>
      </c>
      <c r="T1194">
        <v>2918</v>
      </c>
      <c r="U1194" s="30">
        <v>2918.069</v>
      </c>
      <c r="V1194">
        <f t="shared" si="233"/>
        <v>2918069</v>
      </c>
      <c r="W1194">
        <v>24460</v>
      </c>
      <c r="X1194" s="16">
        <v>2016</v>
      </c>
      <c r="Z1194" s="16">
        <v>2016</v>
      </c>
      <c r="AA1194" s="16">
        <v>2016</v>
      </c>
    </row>
    <row r="1195" spans="2:27">
      <c r="B1195" t="s">
        <v>265</v>
      </c>
      <c r="C1195">
        <v>1979</v>
      </c>
      <c r="D1195" s="1">
        <v>649287</v>
      </c>
      <c r="E1195" s="12">
        <f t="shared" si="238"/>
        <v>1.2550702624138581E-2</v>
      </c>
      <c r="F1195" s="1">
        <v>614084</v>
      </c>
      <c r="G1195" s="11">
        <f t="shared" si="239"/>
        <v>1.3194475380597174E-2</v>
      </c>
      <c r="H1195">
        <v>3056164</v>
      </c>
      <c r="I1195" s="12">
        <f t="shared" si="245"/>
        <v>0.20093293422735167</v>
      </c>
      <c r="J1195" s="12">
        <f t="shared" si="235"/>
        <v>0.21245162236058013</v>
      </c>
      <c r="K1195" s="1">
        <v>3010872</v>
      </c>
      <c r="L1195">
        <v>62216</v>
      </c>
      <c r="M1195" s="12">
        <f t="shared" si="236"/>
        <v>2.0663781123873747E-2</v>
      </c>
      <c r="N1195">
        <v>19324</v>
      </c>
      <c r="O1195">
        <v>42892</v>
      </c>
      <c r="P1195" s="12">
        <f t="shared" si="240"/>
        <v>1.4245706891558326E-2</v>
      </c>
      <c r="Q1195" s="12">
        <f t="shared" si="241"/>
        <v>0.68940465475118939</v>
      </c>
      <c r="R1195">
        <v>8620</v>
      </c>
      <c r="S1195">
        <v>6651</v>
      </c>
      <c r="T1195">
        <v>2916</v>
      </c>
      <c r="U1195" s="30">
        <v>2915.739</v>
      </c>
      <c r="V1195">
        <f t="shared" si="233"/>
        <v>2915739</v>
      </c>
      <c r="W1195">
        <v>26233</v>
      </c>
      <c r="X1195" s="16">
        <v>2188</v>
      </c>
      <c r="Z1195" s="16">
        <v>2188</v>
      </c>
      <c r="AA1195" s="16">
        <v>2188</v>
      </c>
    </row>
    <row r="1196" spans="2:27">
      <c r="B1196" t="s">
        <v>265</v>
      </c>
      <c r="C1196">
        <v>1980</v>
      </c>
      <c r="D1196" s="1">
        <v>781538</v>
      </c>
      <c r="E1196" s="12">
        <f t="shared" si="238"/>
        <v>0.20368650535125454</v>
      </c>
      <c r="F1196" s="1">
        <v>743774</v>
      </c>
      <c r="G1196" s="11">
        <f t="shared" si="239"/>
        <v>0.21119260557187616</v>
      </c>
      <c r="H1196">
        <v>3479012</v>
      </c>
      <c r="I1196" s="12">
        <f t="shared" si="245"/>
        <v>0.21378885729626687</v>
      </c>
      <c r="J1196" s="12">
        <f t="shared" si="235"/>
        <v>0.22464366320093176</v>
      </c>
      <c r="K1196" s="1">
        <v>3411811</v>
      </c>
      <c r="L1196">
        <v>74242</v>
      </c>
      <c r="M1196" s="12">
        <f t="shared" si="236"/>
        <v>2.1760290942259113E-2</v>
      </c>
      <c r="N1196">
        <v>22455</v>
      </c>
      <c r="O1196">
        <v>51787</v>
      </c>
      <c r="P1196" s="12">
        <f t="shared" si="240"/>
        <v>1.5178742316030988E-2</v>
      </c>
      <c r="Q1196" s="12">
        <f t="shared" si="241"/>
        <v>0.69754316963443874</v>
      </c>
      <c r="R1196">
        <v>10451</v>
      </c>
      <c r="S1196">
        <v>6892</v>
      </c>
      <c r="T1196">
        <v>2914</v>
      </c>
      <c r="U1196" s="30">
        <v>2914.018</v>
      </c>
      <c r="V1196">
        <f t="shared" si="233"/>
        <v>2914018</v>
      </c>
      <c r="W1196">
        <v>27894</v>
      </c>
      <c r="X1196" s="16">
        <v>2479</v>
      </c>
      <c r="Y1196">
        <v>2006</v>
      </c>
      <c r="Z1196" s="1">
        <f>(Y1196+X1196)/2</f>
        <v>2242.5</v>
      </c>
      <c r="AA1196" s="16">
        <v>2243</v>
      </c>
    </row>
    <row r="1197" spans="2:27">
      <c r="B1197" t="s">
        <v>265</v>
      </c>
      <c r="C1197">
        <v>1981</v>
      </c>
      <c r="D1197" s="1">
        <v>835483</v>
      </c>
      <c r="E1197" s="12">
        <f t="shared" si="238"/>
        <v>6.9024154935524565E-2</v>
      </c>
      <c r="F1197" s="1">
        <v>798130</v>
      </c>
      <c r="G1197" s="11">
        <f t="shared" si="239"/>
        <v>7.3081339224011596E-2</v>
      </c>
      <c r="H1197">
        <v>3669940</v>
      </c>
      <c r="I1197" s="12">
        <f t="shared" si="245"/>
        <v>0.21747766993465834</v>
      </c>
      <c r="J1197" s="12">
        <f t="shared" si="235"/>
        <v>0.22765576548935404</v>
      </c>
      <c r="K1197" s="1">
        <v>3616779</v>
      </c>
      <c r="L1197">
        <v>73070</v>
      </c>
      <c r="M1197" s="12">
        <f t="shared" si="236"/>
        <v>2.0203059130790131E-2</v>
      </c>
      <c r="N1197">
        <v>21239</v>
      </c>
      <c r="O1197">
        <v>51831</v>
      </c>
      <c r="P1197" s="12">
        <f t="shared" si="240"/>
        <v>1.4330706963295241E-2</v>
      </c>
      <c r="Q1197" s="12">
        <f t="shared" si="241"/>
        <v>0.70933351580676063</v>
      </c>
      <c r="R1197">
        <v>9906</v>
      </c>
      <c r="S1197">
        <v>8015</v>
      </c>
      <c r="T1197">
        <v>2908</v>
      </c>
      <c r="U1197" s="30">
        <v>2907.9830000000002</v>
      </c>
      <c r="V1197">
        <f t="shared" si="233"/>
        <v>2907983</v>
      </c>
      <c r="W1197">
        <v>31521</v>
      </c>
      <c r="X1197" s="16">
        <v>2670</v>
      </c>
      <c r="Z1197" s="16">
        <v>2670</v>
      </c>
      <c r="AA1197" s="16">
        <v>2670</v>
      </c>
    </row>
    <row r="1198" spans="2:27">
      <c r="B1198" t="s">
        <v>265</v>
      </c>
      <c r="C1198">
        <v>1982</v>
      </c>
      <c r="D1198" s="1">
        <v>778956</v>
      </c>
      <c r="E1198" s="12">
        <f t="shared" si="238"/>
        <v>-6.7657869759169251E-2</v>
      </c>
      <c r="F1198" s="1">
        <v>737540</v>
      </c>
      <c r="G1198" s="11">
        <f t="shared" si="239"/>
        <v>-7.5914951198426325E-2</v>
      </c>
      <c r="H1198">
        <v>3884709</v>
      </c>
      <c r="I1198" s="12">
        <f t="shared" si="245"/>
        <v>0.1898572068075112</v>
      </c>
      <c r="J1198" s="12">
        <f t="shared" si="235"/>
        <v>0.20051849443549052</v>
      </c>
      <c r="K1198" s="1">
        <v>3903183</v>
      </c>
      <c r="L1198">
        <v>86071</v>
      </c>
      <c r="M1198" s="12">
        <f t="shared" si="236"/>
        <v>2.2051489771296912E-2</v>
      </c>
      <c r="N1198">
        <v>23702</v>
      </c>
      <c r="O1198">
        <v>62369</v>
      </c>
      <c r="P1198" s="12">
        <f t="shared" si="240"/>
        <v>1.5979009951621534E-2</v>
      </c>
      <c r="Q1198" s="12">
        <f t="shared" si="241"/>
        <v>0.72462269521673972</v>
      </c>
      <c r="R1198">
        <v>11284</v>
      </c>
      <c r="S1198">
        <v>7577</v>
      </c>
      <c r="T1198">
        <v>2888</v>
      </c>
      <c r="U1198" s="30">
        <v>2888.1889999999999</v>
      </c>
      <c r="V1198">
        <f t="shared" si="233"/>
        <v>2888189</v>
      </c>
      <c r="W1198">
        <v>32452</v>
      </c>
      <c r="X1198" s="16">
        <v>2829</v>
      </c>
      <c r="Z1198" s="16">
        <v>2829</v>
      </c>
      <c r="AA1198" s="16">
        <v>2829</v>
      </c>
    </row>
    <row r="1199" spans="2:27">
      <c r="B1199" t="s">
        <v>265</v>
      </c>
      <c r="C1199">
        <v>1983</v>
      </c>
      <c r="D1199" s="1">
        <v>813401</v>
      </c>
      <c r="E1199" s="12">
        <f t="shared" si="238"/>
        <v>4.4219442433205469E-2</v>
      </c>
      <c r="F1199" s="1">
        <v>776392</v>
      </c>
      <c r="G1199" s="11">
        <f t="shared" si="239"/>
        <v>5.2677820863953138E-2</v>
      </c>
      <c r="H1199">
        <v>4106290</v>
      </c>
      <c r="I1199" s="12">
        <f t="shared" si="245"/>
        <v>0.18907383550601639</v>
      </c>
      <c r="J1199" s="12">
        <f t="shared" si="235"/>
        <v>0.1980865939814285</v>
      </c>
      <c r="K1199" s="1">
        <v>4157238</v>
      </c>
      <c r="L1199">
        <v>95853</v>
      </c>
      <c r="M1199" s="12">
        <f t="shared" si="236"/>
        <v>2.3056894986527111E-2</v>
      </c>
      <c r="N1199">
        <v>26203</v>
      </c>
      <c r="O1199">
        <v>69650</v>
      </c>
      <c r="P1199" s="12">
        <f t="shared" si="240"/>
        <v>1.6753912092596093E-2</v>
      </c>
      <c r="Q1199" s="12">
        <f t="shared" si="241"/>
        <v>0.7266334908662222</v>
      </c>
      <c r="R1199">
        <v>17437</v>
      </c>
      <c r="S1199">
        <v>8195</v>
      </c>
      <c r="T1199">
        <v>2871</v>
      </c>
      <c r="U1199" s="30">
        <v>2870.5430000000001</v>
      </c>
      <c r="V1199">
        <f t="shared" si="233"/>
        <v>2870543</v>
      </c>
      <c r="W1199">
        <v>33094</v>
      </c>
      <c r="X1199" s="16">
        <v>2814</v>
      </c>
      <c r="Z1199" s="16">
        <v>2814</v>
      </c>
      <c r="AA1199" s="16">
        <v>2814</v>
      </c>
    </row>
    <row r="1200" spans="2:27">
      <c r="B1200" t="s">
        <v>265</v>
      </c>
      <c r="C1200">
        <v>1984</v>
      </c>
      <c r="D1200" s="1">
        <v>887460</v>
      </c>
      <c r="E1200" s="12">
        <f t="shared" si="238"/>
        <v>9.1048572598263336E-2</v>
      </c>
      <c r="F1200" s="1">
        <v>848966</v>
      </c>
      <c r="G1200" s="11">
        <f t="shared" si="239"/>
        <v>9.3475976053333881E-2</v>
      </c>
      <c r="H1200">
        <v>4350841</v>
      </c>
      <c r="I1200" s="12">
        <f t="shared" si="245"/>
        <v>0.1951268731723361</v>
      </c>
      <c r="J1200" s="12">
        <f t="shared" si="235"/>
        <v>0.20397435806088984</v>
      </c>
      <c r="K1200" s="1">
        <v>4277008</v>
      </c>
      <c r="L1200">
        <v>101972</v>
      </c>
      <c r="M1200" s="12">
        <f t="shared" si="236"/>
        <v>2.3841900693194869E-2</v>
      </c>
      <c r="N1200">
        <v>26959</v>
      </c>
      <c r="O1200">
        <v>75013</v>
      </c>
      <c r="P1200" s="12">
        <f t="shared" si="240"/>
        <v>1.753866254166464E-2</v>
      </c>
      <c r="Q1200" s="12">
        <f t="shared" si="241"/>
        <v>0.73562350449142899</v>
      </c>
      <c r="R1200">
        <v>17830</v>
      </c>
      <c r="S1200">
        <v>8454</v>
      </c>
      <c r="T1200">
        <v>2859</v>
      </c>
      <c r="U1200" s="30">
        <v>2858.6179999999999</v>
      </c>
      <c r="V1200">
        <f t="shared" si="233"/>
        <v>2858618</v>
      </c>
      <c r="W1200">
        <v>36633</v>
      </c>
      <c r="X1200" s="16">
        <v>2836</v>
      </c>
      <c r="Z1200" s="16">
        <v>2836</v>
      </c>
      <c r="AA1200" s="16">
        <v>2836</v>
      </c>
    </row>
    <row r="1201" spans="2:27">
      <c r="B1201" t="s">
        <v>265</v>
      </c>
      <c r="C1201">
        <v>1985</v>
      </c>
      <c r="D1201" s="1">
        <v>997358</v>
      </c>
      <c r="E1201" s="12">
        <f t="shared" si="238"/>
        <v>0.12383431365920718</v>
      </c>
      <c r="F1201" s="1">
        <v>952376</v>
      </c>
      <c r="G1201" s="11">
        <f t="shared" si="239"/>
        <v>0.12180699816011477</v>
      </c>
      <c r="H1201">
        <v>4697391</v>
      </c>
      <c r="I1201" s="12">
        <f t="shared" si="245"/>
        <v>0.20274573694205997</v>
      </c>
      <c r="J1201" s="12">
        <f t="shared" si="235"/>
        <v>0.21232169091310474</v>
      </c>
      <c r="K1201" s="1">
        <v>4629785</v>
      </c>
      <c r="L1201">
        <v>114590</v>
      </c>
      <c r="M1201" s="12">
        <f t="shared" si="236"/>
        <v>2.4750609369549557E-2</v>
      </c>
      <c r="N1201">
        <v>30409</v>
      </c>
      <c r="O1201">
        <v>84181</v>
      </c>
      <c r="P1201" s="12">
        <f t="shared" si="240"/>
        <v>1.8182485795776693E-2</v>
      </c>
      <c r="Q1201" s="12">
        <f t="shared" si="241"/>
        <v>0.73462780347325252</v>
      </c>
      <c r="R1201">
        <v>26113</v>
      </c>
      <c r="S1201">
        <v>10074</v>
      </c>
      <c r="T1201">
        <v>2830</v>
      </c>
      <c r="U1201" s="30">
        <v>2829.6840000000002</v>
      </c>
      <c r="V1201">
        <f t="shared" si="233"/>
        <v>2829684</v>
      </c>
      <c r="W1201">
        <v>37832</v>
      </c>
      <c r="X1201" s="16">
        <v>2687</v>
      </c>
      <c r="Z1201" s="16">
        <v>2687</v>
      </c>
      <c r="AA1201" s="16">
        <v>2687</v>
      </c>
    </row>
    <row r="1202" spans="2:27">
      <c r="B1202" t="s">
        <v>265</v>
      </c>
      <c r="C1202">
        <v>1986</v>
      </c>
      <c r="D1202" s="1">
        <v>1066868</v>
      </c>
      <c r="E1202" s="12">
        <f t="shared" si="238"/>
        <v>6.9694131896470474E-2</v>
      </c>
      <c r="F1202" s="1">
        <v>1006353</v>
      </c>
      <c r="G1202" s="11">
        <f t="shared" si="239"/>
        <v>5.6676144715952524E-2</v>
      </c>
      <c r="H1202">
        <v>5314115</v>
      </c>
      <c r="I1202" s="12">
        <f t="shared" si="245"/>
        <v>0.18937358337183144</v>
      </c>
      <c r="J1202" s="12">
        <f t="shared" si="235"/>
        <v>0.20076118036587465</v>
      </c>
      <c r="K1202" s="1">
        <v>4852394</v>
      </c>
      <c r="L1202">
        <v>121750</v>
      </c>
      <c r="M1202" s="12">
        <f t="shared" si="236"/>
        <v>2.5090707803199823E-2</v>
      </c>
      <c r="N1202">
        <v>31844</v>
      </c>
      <c r="O1202">
        <v>89906</v>
      </c>
      <c r="P1202" s="12">
        <f t="shared" si="240"/>
        <v>1.8528173928168239E-2</v>
      </c>
      <c r="Q1202" s="12">
        <f t="shared" si="241"/>
        <v>0.73844763860369611</v>
      </c>
      <c r="R1202">
        <v>29066</v>
      </c>
      <c r="S1202">
        <v>10073</v>
      </c>
      <c r="T1202">
        <v>2792</v>
      </c>
      <c r="U1202" s="30">
        <v>2791.97</v>
      </c>
      <c r="V1202">
        <f t="shared" si="233"/>
        <v>2791970</v>
      </c>
      <c r="W1202">
        <v>39067</v>
      </c>
      <c r="X1202" s="16">
        <v>2777</v>
      </c>
      <c r="Z1202" s="16">
        <v>2777</v>
      </c>
      <c r="AA1202" s="16">
        <v>2777</v>
      </c>
    </row>
    <row r="1203" spans="2:27">
      <c r="B1203" t="s">
        <v>265</v>
      </c>
      <c r="C1203">
        <v>1987</v>
      </c>
      <c r="D1203" s="1">
        <v>1121355</v>
      </c>
      <c r="E1203" s="12">
        <f t="shared" si="238"/>
        <v>5.107192267459517E-2</v>
      </c>
      <c r="F1203" s="1">
        <v>1044395</v>
      </c>
      <c r="G1203" s="11">
        <f t="shared" si="239"/>
        <v>3.7801844879480656E-2</v>
      </c>
      <c r="H1203">
        <v>5480709</v>
      </c>
      <c r="I1203" s="12">
        <f t="shared" si="245"/>
        <v>0.19055837483799998</v>
      </c>
      <c r="J1203" s="12">
        <f t="shared" si="235"/>
        <v>0.2046003537133608</v>
      </c>
      <c r="K1203" s="1">
        <v>5074819</v>
      </c>
      <c r="L1203">
        <v>135738</v>
      </c>
      <c r="M1203" s="12">
        <f t="shared" si="236"/>
        <v>2.6747357886064509E-2</v>
      </c>
      <c r="N1203">
        <v>38191</v>
      </c>
      <c r="O1203">
        <v>97547</v>
      </c>
      <c r="P1203" s="12">
        <f t="shared" si="240"/>
        <v>1.9221769288717491E-2</v>
      </c>
      <c r="Q1203" s="12">
        <f t="shared" si="241"/>
        <v>0.71864179522315053</v>
      </c>
      <c r="R1203">
        <v>51959</v>
      </c>
      <c r="S1203">
        <v>11439</v>
      </c>
      <c r="T1203">
        <v>2767</v>
      </c>
      <c r="U1203" s="30">
        <v>2767.011</v>
      </c>
      <c r="V1203">
        <f t="shared" si="233"/>
        <v>2767011</v>
      </c>
      <c r="W1203">
        <v>40912</v>
      </c>
      <c r="X1203" s="16">
        <v>2851</v>
      </c>
      <c r="Z1203" s="16">
        <v>2851</v>
      </c>
      <c r="AA1203" s="16">
        <v>2851</v>
      </c>
    </row>
    <row r="1204" spans="2:27">
      <c r="B1204" t="s">
        <v>265</v>
      </c>
      <c r="C1204">
        <v>1988</v>
      </c>
      <c r="D1204" s="1">
        <v>1136948</v>
      </c>
      <c r="E1204" s="12">
        <f t="shared" si="238"/>
        <v>1.3905498258802966E-2</v>
      </c>
      <c r="F1204" s="1">
        <v>1083781</v>
      </c>
      <c r="G1204" s="11">
        <f t="shared" si="239"/>
        <v>3.7711785291963291E-2</v>
      </c>
      <c r="H1204">
        <v>5821344</v>
      </c>
      <c r="I1204" s="12">
        <f t="shared" si="245"/>
        <v>0.18617367398319012</v>
      </c>
      <c r="J1204" s="12">
        <f t="shared" si="235"/>
        <v>0.19530678826058037</v>
      </c>
      <c r="K1204" s="1">
        <v>5316445</v>
      </c>
      <c r="L1204">
        <v>137812</v>
      </c>
      <c r="M1204" s="12">
        <f t="shared" si="236"/>
        <v>2.5921833104640413E-2</v>
      </c>
      <c r="N1204">
        <v>32752</v>
      </c>
      <c r="O1204">
        <v>105060</v>
      </c>
      <c r="P1204" s="12">
        <f t="shared" si="240"/>
        <v>1.9761325472190533E-2</v>
      </c>
      <c r="Q1204" s="12">
        <f t="shared" si="241"/>
        <v>0.76234290192436072</v>
      </c>
      <c r="R1204">
        <v>65043</v>
      </c>
      <c r="S1204">
        <v>11015</v>
      </c>
      <c r="T1204">
        <v>2768</v>
      </c>
      <c r="U1204" s="30">
        <v>2768.3879999999999</v>
      </c>
      <c r="V1204">
        <f t="shared" si="233"/>
        <v>2768388</v>
      </c>
      <c r="W1204">
        <v>42096</v>
      </c>
      <c r="X1204" s="16">
        <v>3034</v>
      </c>
      <c r="Z1204" s="16">
        <v>3034</v>
      </c>
      <c r="AA1204" s="16">
        <v>3034</v>
      </c>
    </row>
    <row r="1205" spans="2:27">
      <c r="B1205" t="s">
        <v>265</v>
      </c>
      <c r="C1205">
        <v>1989</v>
      </c>
      <c r="D1205" s="1">
        <v>1292582</v>
      </c>
      <c r="E1205" s="12">
        <f t="shared" si="238"/>
        <v>0.13688752695813705</v>
      </c>
      <c r="F1205" s="1">
        <v>1225674</v>
      </c>
      <c r="G1205" s="11">
        <f t="shared" si="239"/>
        <v>0.1309240519994353</v>
      </c>
      <c r="H1205">
        <v>6450331</v>
      </c>
      <c r="I1205" s="12">
        <f t="shared" si="245"/>
        <v>0.19001722547261529</v>
      </c>
      <c r="J1205" s="12">
        <f t="shared" si="235"/>
        <v>0.20039002649631468</v>
      </c>
      <c r="K1205" s="1">
        <v>5892126</v>
      </c>
      <c r="L1205">
        <v>151421</v>
      </c>
      <c r="M1205" s="12">
        <f t="shared" si="236"/>
        <v>2.5698873377792669E-2</v>
      </c>
      <c r="N1205">
        <v>40274</v>
      </c>
      <c r="O1205">
        <v>111147</v>
      </c>
      <c r="P1205" s="12">
        <f t="shared" si="240"/>
        <v>1.886364955535574E-2</v>
      </c>
      <c r="Q1205" s="12">
        <f t="shared" si="241"/>
        <v>0.73402632395770728</v>
      </c>
      <c r="R1205">
        <v>84440</v>
      </c>
      <c r="S1205">
        <v>14233</v>
      </c>
      <c r="T1205">
        <v>2771</v>
      </c>
      <c r="U1205" s="30">
        <v>2770.5920000000001</v>
      </c>
      <c r="V1205">
        <f t="shared" si="233"/>
        <v>2770592</v>
      </c>
      <c r="W1205">
        <v>45670</v>
      </c>
      <c r="X1205" s="16">
        <v>3584</v>
      </c>
      <c r="Z1205" s="16">
        <v>3584</v>
      </c>
      <c r="AA1205" s="16">
        <v>3584</v>
      </c>
    </row>
    <row r="1206" spans="2:27">
      <c r="B1206" t="s">
        <v>265</v>
      </c>
      <c r="C1206">
        <v>1990</v>
      </c>
      <c r="D1206" s="1">
        <v>1359404</v>
      </c>
      <c r="E1206" s="12">
        <f t="shared" si="238"/>
        <v>5.1696526796752545E-2</v>
      </c>
      <c r="F1206" s="1">
        <v>1290794</v>
      </c>
      <c r="G1206" s="11">
        <f t="shared" si="239"/>
        <v>5.3129951357375617E-2</v>
      </c>
      <c r="H1206">
        <v>6748004</v>
      </c>
      <c r="I1206" s="12">
        <f t="shared" si="245"/>
        <v>0.19128530451374956</v>
      </c>
      <c r="J1206" s="12">
        <f t="shared" si="235"/>
        <v>0.20145275551111114</v>
      </c>
      <c r="K1206" s="1">
        <v>6317205</v>
      </c>
      <c r="L1206">
        <v>176511</v>
      </c>
      <c r="M1206" s="12">
        <f t="shared" si="236"/>
        <v>2.7941312653301579E-2</v>
      </c>
      <c r="N1206">
        <v>45496</v>
      </c>
      <c r="O1206">
        <v>131015</v>
      </c>
      <c r="P1206" s="12">
        <f t="shared" si="240"/>
        <v>2.073939345010966E-2</v>
      </c>
      <c r="Q1206" s="12">
        <f t="shared" si="241"/>
        <v>0.74224835845924619</v>
      </c>
      <c r="R1206">
        <v>98483</v>
      </c>
      <c r="S1206">
        <v>14823</v>
      </c>
      <c r="T1206">
        <v>2777</v>
      </c>
      <c r="U1206" s="30">
        <v>2779.7689999999998</v>
      </c>
      <c r="V1206">
        <f t="shared" si="233"/>
        <v>2779769</v>
      </c>
      <c r="W1206">
        <v>48250</v>
      </c>
      <c r="X1206" s="16">
        <v>3967</v>
      </c>
      <c r="Z1206" s="16">
        <v>3967</v>
      </c>
      <c r="AA1206" s="16">
        <v>3967</v>
      </c>
    </row>
    <row r="1207" spans="2:27">
      <c r="B1207" t="s">
        <v>265</v>
      </c>
      <c r="C1207">
        <v>1991</v>
      </c>
      <c r="D1207" s="1">
        <v>1519439</v>
      </c>
      <c r="E1207" s="12">
        <f t="shared" si="238"/>
        <v>0.11772438509817537</v>
      </c>
      <c r="F1207" s="1">
        <v>1449400</v>
      </c>
      <c r="G1207" s="11">
        <f t="shared" si="239"/>
        <v>0.12287475770727165</v>
      </c>
      <c r="H1207">
        <v>7136778</v>
      </c>
      <c r="I1207" s="12">
        <f t="shared" si="245"/>
        <v>0.20308884485407841</v>
      </c>
      <c r="J1207" s="12">
        <f t="shared" si="235"/>
        <v>0.21290265719348422</v>
      </c>
      <c r="K1207" s="1">
        <v>6819816</v>
      </c>
      <c r="L1207">
        <v>197139</v>
      </c>
      <c r="M1207" s="12">
        <f t="shared" si="236"/>
        <v>2.8906791620184474E-2</v>
      </c>
      <c r="N1207">
        <v>46324</v>
      </c>
      <c r="O1207">
        <v>150815</v>
      </c>
      <c r="P1207" s="12">
        <f t="shared" si="240"/>
        <v>2.2114232993969338E-2</v>
      </c>
      <c r="Q1207" s="12">
        <f t="shared" si="241"/>
        <v>0.76501859094344604</v>
      </c>
      <c r="R1207">
        <v>105523</v>
      </c>
      <c r="S1207">
        <v>16787</v>
      </c>
      <c r="T1207">
        <v>2791</v>
      </c>
      <c r="U1207" s="30">
        <v>2791.2269999999999</v>
      </c>
      <c r="V1207">
        <f t="shared" si="233"/>
        <v>2791227</v>
      </c>
      <c r="W1207">
        <v>49518</v>
      </c>
      <c r="X1207" s="16">
        <v>4145</v>
      </c>
      <c r="Z1207" s="16">
        <v>4145</v>
      </c>
      <c r="AA1207" s="16">
        <v>4145</v>
      </c>
    </row>
    <row r="1208" spans="2:27">
      <c r="B1208" t="s">
        <v>265</v>
      </c>
      <c r="C1208">
        <v>1992</v>
      </c>
      <c r="D1208" s="1">
        <v>1651321</v>
      </c>
      <c r="E1208" s="12">
        <f t="shared" si="238"/>
        <v>8.6796508448183832E-2</v>
      </c>
      <c r="F1208" s="1">
        <v>1578926</v>
      </c>
      <c r="G1208" s="11">
        <f t="shared" si="239"/>
        <v>8.9365254588105417E-2</v>
      </c>
      <c r="H1208">
        <v>7534802</v>
      </c>
      <c r="I1208" s="12">
        <f t="shared" si="245"/>
        <v>0.20955109371155339</v>
      </c>
      <c r="J1208" s="12">
        <f t="shared" si="235"/>
        <v>0.21915917631279494</v>
      </c>
      <c r="K1208" s="1">
        <v>7196808</v>
      </c>
      <c r="L1208">
        <v>181086</v>
      </c>
      <c r="M1208" s="12">
        <f t="shared" si="236"/>
        <v>2.516198848156016E-2</v>
      </c>
      <c r="N1208">
        <v>44335</v>
      </c>
      <c r="O1208">
        <v>136751</v>
      </c>
      <c r="P1208" s="12">
        <f t="shared" si="240"/>
        <v>1.90016184953107E-2</v>
      </c>
      <c r="Q1208" s="12">
        <f t="shared" si="241"/>
        <v>0.75517157593629547</v>
      </c>
      <c r="R1208">
        <v>107024</v>
      </c>
      <c r="S1208">
        <v>15737</v>
      </c>
      <c r="T1208">
        <v>2807</v>
      </c>
      <c r="U1208" s="30">
        <v>2806.9229999999998</v>
      </c>
      <c r="V1208">
        <f t="shared" si="233"/>
        <v>2806923</v>
      </c>
      <c r="W1208">
        <v>52954</v>
      </c>
      <c r="X1208" s="16">
        <v>4518</v>
      </c>
      <c r="Z1208" s="16">
        <v>4518</v>
      </c>
      <c r="AA1208" s="16">
        <v>4518</v>
      </c>
    </row>
    <row r="1209" spans="2:27">
      <c r="B1209" t="s">
        <v>265</v>
      </c>
      <c r="C1209">
        <v>1993</v>
      </c>
      <c r="D1209" s="1">
        <v>1888764</v>
      </c>
      <c r="E1209" s="12">
        <f t="shared" si="238"/>
        <v>0.14378972955591313</v>
      </c>
      <c r="F1209" s="1">
        <v>1806221</v>
      </c>
      <c r="G1209" s="11">
        <f t="shared" si="239"/>
        <v>0.1439554481970656</v>
      </c>
      <c r="H1209">
        <v>8224098</v>
      </c>
      <c r="I1209" s="12">
        <f t="shared" si="245"/>
        <v>0.21962542275152849</v>
      </c>
      <c r="J1209" s="12">
        <f t="shared" si="235"/>
        <v>0.22966214653570519</v>
      </c>
      <c r="K1209" s="1">
        <v>7766918</v>
      </c>
      <c r="L1209">
        <v>206297</v>
      </c>
      <c r="M1209" s="12">
        <f t="shared" si="236"/>
        <v>2.6560985966376884E-2</v>
      </c>
      <c r="N1209">
        <v>48375</v>
      </c>
      <c r="O1209">
        <v>157922</v>
      </c>
      <c r="P1209" s="12">
        <f t="shared" si="240"/>
        <v>2.033264674610959E-2</v>
      </c>
      <c r="Q1209" s="12">
        <f t="shared" si="241"/>
        <v>0.76550798121155417</v>
      </c>
      <c r="R1209">
        <v>113624</v>
      </c>
      <c r="S1209">
        <v>17047</v>
      </c>
      <c r="T1209">
        <v>2821</v>
      </c>
      <c r="U1209" s="30">
        <v>2820.5250000000001</v>
      </c>
      <c r="V1209">
        <f t="shared" si="233"/>
        <v>2820525</v>
      </c>
      <c r="W1209">
        <v>53053</v>
      </c>
      <c r="X1209" s="16">
        <v>4898</v>
      </c>
      <c r="Z1209" s="16">
        <v>4898</v>
      </c>
      <c r="AA1209" s="16">
        <v>4898</v>
      </c>
    </row>
    <row r="1210" spans="2:27">
      <c r="B1210" t="s">
        <v>265</v>
      </c>
      <c r="C1210">
        <v>1994</v>
      </c>
      <c r="D1210" s="1">
        <v>2038830</v>
      </c>
      <c r="E1210" s="12">
        <f t="shared" si="238"/>
        <v>7.9451959058940133E-2</v>
      </c>
      <c r="F1210" s="1">
        <v>1957593</v>
      </c>
      <c r="G1210" s="11">
        <f t="shared" si="239"/>
        <v>8.3805913008430308E-2</v>
      </c>
      <c r="H1210">
        <v>8960747</v>
      </c>
      <c r="I1210" s="12">
        <f t="shared" si="245"/>
        <v>0.21846314821744214</v>
      </c>
      <c r="J1210" s="12">
        <f t="shared" si="235"/>
        <v>0.22752902185498597</v>
      </c>
      <c r="K1210" s="1">
        <v>8101063</v>
      </c>
      <c r="L1210">
        <v>214408</v>
      </c>
      <c r="M1210" s="12">
        <f t="shared" si="236"/>
        <v>2.6466650117398172E-2</v>
      </c>
      <c r="N1210">
        <v>51218</v>
      </c>
      <c r="O1210">
        <v>163190</v>
      </c>
      <c r="P1210" s="12">
        <f t="shared" si="240"/>
        <v>2.0144269955683594E-2</v>
      </c>
      <c r="Q1210" s="12">
        <f t="shared" si="241"/>
        <v>0.76111898809745904</v>
      </c>
      <c r="R1210">
        <v>120358</v>
      </c>
      <c r="S1210">
        <v>16595</v>
      </c>
      <c r="T1210">
        <v>2829</v>
      </c>
      <c r="U1210" s="30">
        <v>2829.422</v>
      </c>
      <c r="V1210">
        <f t="shared" si="233"/>
        <v>2829422</v>
      </c>
      <c r="W1210">
        <v>58062</v>
      </c>
      <c r="X1210" s="16">
        <v>5437</v>
      </c>
      <c r="Y1210" s="2">
        <v>5437</v>
      </c>
      <c r="Z1210" s="2">
        <v>5437</v>
      </c>
      <c r="AA1210" s="2">
        <v>5437</v>
      </c>
    </row>
    <row r="1211" spans="2:27">
      <c r="B1211" t="s">
        <v>265</v>
      </c>
      <c r="C1211">
        <v>1995</v>
      </c>
      <c r="D1211" s="1">
        <v>2188545</v>
      </c>
      <c r="E1211" s="12">
        <f t="shared" si="238"/>
        <v>7.3431821191565758E-2</v>
      </c>
      <c r="F1211" s="1">
        <v>2092946</v>
      </c>
      <c r="G1211" s="11">
        <f t="shared" si="239"/>
        <v>6.9142564363481068E-2</v>
      </c>
      <c r="H1211">
        <v>9274862</v>
      </c>
      <c r="I1211" s="12">
        <f t="shared" si="245"/>
        <v>0.22565791275385014</v>
      </c>
      <c r="J1211" s="12">
        <f t="shared" si="235"/>
        <v>0.23596523592480406</v>
      </c>
      <c r="K1211" s="1">
        <v>8591925</v>
      </c>
      <c r="L1211">
        <v>230482</v>
      </c>
      <c r="M1211" s="12">
        <f t="shared" si="236"/>
        <v>2.6825420380182555E-2</v>
      </c>
      <c r="N1211">
        <v>53816</v>
      </c>
      <c r="O1211">
        <v>176666</v>
      </c>
      <c r="P1211" s="12">
        <f t="shared" si="240"/>
        <v>2.0561864774192046E-2</v>
      </c>
      <c r="Q1211" s="12">
        <f t="shared" si="241"/>
        <v>0.76650671202089538</v>
      </c>
      <c r="R1211">
        <v>134890</v>
      </c>
      <c r="S1211">
        <v>18801</v>
      </c>
      <c r="T1211">
        <v>2841</v>
      </c>
      <c r="U1211" s="30">
        <v>2840.86</v>
      </c>
      <c r="V1211">
        <f t="shared" si="233"/>
        <v>2840860</v>
      </c>
      <c r="W1211">
        <v>60232</v>
      </c>
      <c r="X1211" s="17">
        <v>5906</v>
      </c>
      <c r="Y1211">
        <v>5906</v>
      </c>
      <c r="Z1211">
        <v>5906</v>
      </c>
      <c r="AA1211">
        <v>5906</v>
      </c>
    </row>
    <row r="1212" spans="2:27">
      <c r="B1212" t="s">
        <v>265</v>
      </c>
      <c r="C1212">
        <v>1996</v>
      </c>
      <c r="D1212" s="1">
        <v>2139113</v>
      </c>
      <c r="E1212" s="12">
        <f t="shared" si="238"/>
        <v>-2.2586695727069811E-2</v>
      </c>
      <c r="F1212" s="1">
        <v>2057097</v>
      </c>
      <c r="G1212" s="11">
        <f t="shared" si="239"/>
        <v>-1.712848778707143E-2</v>
      </c>
      <c r="H1212">
        <v>9244859</v>
      </c>
      <c r="I1212" s="12">
        <f t="shared" si="245"/>
        <v>0.22251253372279664</v>
      </c>
      <c r="J1212" s="12">
        <f t="shared" si="235"/>
        <v>0.23138405896725953</v>
      </c>
      <c r="K1212" s="1">
        <v>8853150</v>
      </c>
      <c r="L1212">
        <v>245084</v>
      </c>
      <c r="M1212" s="12">
        <f t="shared" si="236"/>
        <v>2.7683253983045584E-2</v>
      </c>
      <c r="N1212">
        <v>60942</v>
      </c>
      <c r="O1212">
        <v>184142</v>
      </c>
      <c r="P1212" s="12">
        <f t="shared" si="240"/>
        <v>2.0799602401405149E-2</v>
      </c>
      <c r="Q1212" s="12">
        <f t="shared" si="241"/>
        <v>0.75134239689249405</v>
      </c>
      <c r="R1212">
        <v>138999</v>
      </c>
      <c r="S1212">
        <v>19686</v>
      </c>
      <c r="T1212">
        <v>2848</v>
      </c>
      <c r="U1212" s="30">
        <v>2848.473</v>
      </c>
      <c r="V1212">
        <f t="shared" si="233"/>
        <v>2848473</v>
      </c>
      <c r="W1212">
        <v>65627</v>
      </c>
      <c r="X1212" s="17">
        <v>6342</v>
      </c>
      <c r="Y1212">
        <v>6342</v>
      </c>
      <c r="Z1212">
        <v>6342</v>
      </c>
      <c r="AA1212">
        <v>6342</v>
      </c>
    </row>
    <row r="1213" spans="2:27">
      <c r="B1213" t="s">
        <v>265</v>
      </c>
      <c r="C1213">
        <v>1997</v>
      </c>
      <c r="D1213" s="1">
        <v>2007968</v>
      </c>
      <c r="E1213" s="12">
        <f t="shared" si="238"/>
        <v>-6.130812163733286E-2</v>
      </c>
      <c r="F1213" s="1">
        <v>1919522</v>
      </c>
      <c r="G1213" s="11">
        <f t="shared" si="239"/>
        <v>-6.687822693825328E-2</v>
      </c>
      <c r="H1213">
        <v>9509064</v>
      </c>
      <c r="I1213" s="12">
        <f t="shared" si="245"/>
        <v>0.20186234943838846</v>
      </c>
      <c r="J1213" s="12">
        <f t="shared" si="235"/>
        <v>0.21116358034818147</v>
      </c>
      <c r="K1213" s="1">
        <v>9347768</v>
      </c>
      <c r="L1213">
        <v>259058</v>
      </c>
      <c r="M1213" s="12">
        <f t="shared" si="236"/>
        <v>2.7713353604839144E-2</v>
      </c>
      <c r="N1213">
        <v>58567</v>
      </c>
      <c r="O1213">
        <v>200491</v>
      </c>
      <c r="P1213" s="12">
        <f t="shared" si="240"/>
        <v>2.1448007695526891E-2</v>
      </c>
      <c r="Q1213" s="12">
        <f t="shared" si="241"/>
        <v>0.77392321410649356</v>
      </c>
      <c r="R1213">
        <v>151040</v>
      </c>
      <c r="S1213">
        <v>20957</v>
      </c>
      <c r="T1213">
        <v>2854</v>
      </c>
      <c r="U1213" s="30">
        <v>2854.3960000000002</v>
      </c>
      <c r="V1213">
        <f t="shared" si="233"/>
        <v>2854396</v>
      </c>
      <c r="W1213">
        <v>68655</v>
      </c>
      <c r="X1213" s="16">
        <v>6938</v>
      </c>
      <c r="Y1213">
        <v>6938</v>
      </c>
      <c r="Z1213">
        <v>6938</v>
      </c>
      <c r="AA1213">
        <v>6938</v>
      </c>
    </row>
    <row r="1214" spans="2:27">
      <c r="B1214" t="s">
        <v>31</v>
      </c>
      <c r="C1214">
        <v>1998</v>
      </c>
      <c r="D1214" s="1">
        <v>2215812</v>
      </c>
      <c r="E1214" s="12">
        <f t="shared" si="238"/>
        <v>0.10350961768315033</v>
      </c>
      <c r="F1214" s="1">
        <v>2117659</v>
      </c>
      <c r="G1214" s="11">
        <f t="shared" si="239"/>
        <v>0.10322205215673486</v>
      </c>
      <c r="H1214">
        <v>10029402</v>
      </c>
      <c r="I1214" s="12">
        <f t="shared" si="245"/>
        <v>0.21114509120284539</v>
      </c>
      <c r="J1214" s="12">
        <f t="shared" si="235"/>
        <v>0.2209316168601079</v>
      </c>
      <c r="K1214" s="1">
        <v>9729171</v>
      </c>
      <c r="L1214">
        <v>293127</v>
      </c>
      <c r="M1214" s="12">
        <f t="shared" si="236"/>
        <v>3.0128671805645105E-2</v>
      </c>
      <c r="N1214">
        <v>65801</v>
      </c>
      <c r="O1214">
        <v>227326</v>
      </c>
      <c r="P1214" s="12">
        <f t="shared" si="240"/>
        <v>2.3365402869370885E-2</v>
      </c>
      <c r="Q1214" s="12">
        <f t="shared" si="241"/>
        <v>0.77552050817563722</v>
      </c>
      <c r="R1214">
        <v>159007</v>
      </c>
      <c r="S1214">
        <v>20583</v>
      </c>
      <c r="T1214">
        <v>2861</v>
      </c>
      <c r="U1214" s="30">
        <v>2861.0250000000001</v>
      </c>
      <c r="V1214">
        <f t="shared" si="233"/>
        <v>2861025</v>
      </c>
      <c r="W1214">
        <v>72276</v>
      </c>
      <c r="X1214" s="16">
        <v>7394</v>
      </c>
      <c r="Y1214">
        <v>7394</v>
      </c>
      <c r="Z1214">
        <v>7394</v>
      </c>
      <c r="AA1214">
        <v>7394</v>
      </c>
    </row>
    <row r="1215" spans="2:27">
      <c r="B1215" t="s">
        <v>31</v>
      </c>
      <c r="C1215">
        <v>1999</v>
      </c>
      <c r="D1215" s="1">
        <v>2467487</v>
      </c>
      <c r="E1215" s="12">
        <f t="shared" si="238"/>
        <v>0.11358138686856105</v>
      </c>
      <c r="F1215" s="1">
        <v>2377788</v>
      </c>
      <c r="G1215" s="11">
        <f t="shared" si="239"/>
        <v>0.12283800177460111</v>
      </c>
      <c r="H1215">
        <v>11629027</v>
      </c>
      <c r="I1215" s="12">
        <f t="shared" si="245"/>
        <v>0.20447007303362524</v>
      </c>
      <c r="J1215" s="12">
        <f t="shared" si="235"/>
        <v>0.21218344406630066</v>
      </c>
      <c r="K1215" s="1">
        <v>10320512</v>
      </c>
      <c r="L1215">
        <v>331475</v>
      </c>
      <c r="M1215" s="12">
        <f t="shared" si="236"/>
        <v>3.2118077087648363E-2</v>
      </c>
      <c r="N1215">
        <v>75872</v>
      </c>
      <c r="O1215">
        <v>255603</v>
      </c>
      <c r="P1215" s="12">
        <f t="shared" si="240"/>
        <v>2.4766503832368007E-2</v>
      </c>
      <c r="Q1215" s="12">
        <f t="shared" si="241"/>
        <v>0.77110792669130401</v>
      </c>
      <c r="R1215">
        <v>196481</v>
      </c>
      <c r="S1215">
        <v>22478</v>
      </c>
      <c r="T1215">
        <v>2869</v>
      </c>
      <c r="U1215" s="30">
        <v>2869.413</v>
      </c>
      <c r="V1215">
        <f t="shared" si="233"/>
        <v>2869413</v>
      </c>
      <c r="W1215">
        <v>74512</v>
      </c>
      <c r="X1215" s="16">
        <v>7232</v>
      </c>
      <c r="Z1215" s="16">
        <v>7232</v>
      </c>
      <c r="AA1215" s="16">
        <v>7232</v>
      </c>
    </row>
    <row r="1216" spans="2:27">
      <c r="B1216" t="s">
        <v>320</v>
      </c>
      <c r="C1216">
        <v>2000</v>
      </c>
      <c r="D1216" s="1">
        <v>2730827</v>
      </c>
      <c r="E1216" s="12">
        <f t="shared" si="238"/>
        <v>0.10672396652950958</v>
      </c>
      <c r="F1216" s="1">
        <v>2631885</v>
      </c>
      <c r="G1216" s="11">
        <f t="shared" si="239"/>
        <v>0.10686276488904814</v>
      </c>
      <c r="H1216">
        <v>11339509</v>
      </c>
      <c r="I1216" s="12">
        <f t="shared" si="245"/>
        <v>0.23209867376091858</v>
      </c>
      <c r="J1216" s="12">
        <f t="shared" si="235"/>
        <v>0.24082409564646934</v>
      </c>
      <c r="K1216" s="1">
        <v>11453109</v>
      </c>
      <c r="L1216">
        <v>360230</v>
      </c>
      <c r="M1216" s="12">
        <f t="shared" si="236"/>
        <v>3.1452595098850449E-2</v>
      </c>
      <c r="N1216">
        <v>81034</v>
      </c>
      <c r="O1216">
        <v>279196</v>
      </c>
      <c r="P1216" s="12">
        <f t="shared" si="240"/>
        <v>2.4377310999135694E-2</v>
      </c>
      <c r="Q1216" s="12">
        <f t="shared" si="241"/>
        <v>0.77504927407489654</v>
      </c>
      <c r="R1216">
        <v>205065</v>
      </c>
      <c r="S1216">
        <v>22587</v>
      </c>
      <c r="T1216">
        <v>2926</v>
      </c>
      <c r="U1216" s="30">
        <v>2929.067</v>
      </c>
      <c r="V1216">
        <f t="shared" si="233"/>
        <v>2929067</v>
      </c>
      <c r="W1216">
        <v>79920</v>
      </c>
      <c r="X1216" s="16">
        <v>7955</v>
      </c>
      <c r="Z1216" s="16">
        <v>7955</v>
      </c>
      <c r="AA1216" s="16">
        <v>7955</v>
      </c>
    </row>
    <row r="1217" spans="1:27">
      <c r="B1217" t="s">
        <v>104</v>
      </c>
      <c r="C1217">
        <v>2001</v>
      </c>
      <c r="D1217" s="1">
        <v>2892204</v>
      </c>
      <c r="E1217" s="12">
        <f t="shared" si="238"/>
        <v>5.9094552675801139E-2</v>
      </c>
      <c r="F1217" s="1">
        <v>2765385</v>
      </c>
      <c r="G1217" s="11">
        <f t="shared" si="239"/>
        <v>5.0724100787078466E-2</v>
      </c>
      <c r="H1217">
        <v>10255453</v>
      </c>
      <c r="I1217" s="12">
        <f t="shared" si="245"/>
        <v>0.26965020462772343</v>
      </c>
      <c r="J1217" s="12">
        <f t="shared" si="235"/>
        <v>0.28201621127803911</v>
      </c>
      <c r="K1217" s="1">
        <v>12271461</v>
      </c>
      <c r="L1217">
        <v>376723</v>
      </c>
      <c r="M1217" s="12">
        <f t="shared" si="236"/>
        <v>3.0699115614677013E-2</v>
      </c>
      <c r="N1217">
        <v>84809</v>
      </c>
      <c r="O1217">
        <v>291914</v>
      </c>
      <c r="P1217" s="12">
        <f t="shared" si="240"/>
        <v>2.378803958224697E-2</v>
      </c>
      <c r="Q1217" s="12">
        <f t="shared" si="241"/>
        <v>0.77487703166517574</v>
      </c>
      <c r="R1217">
        <v>226651</v>
      </c>
      <c r="S1217">
        <v>24637</v>
      </c>
      <c r="T1217">
        <v>2929</v>
      </c>
      <c r="U1217" s="30">
        <v>2931.9969999999998</v>
      </c>
      <c r="V1217">
        <f t="shared" si="233"/>
        <v>2931997</v>
      </c>
      <c r="W1217">
        <v>81726</v>
      </c>
      <c r="X1217" s="16">
        <v>7962</v>
      </c>
      <c r="Z1217" s="16">
        <v>7962</v>
      </c>
      <c r="AA1217" s="16">
        <v>7962</v>
      </c>
    </row>
    <row r="1218" spans="1:27">
      <c r="B1218" t="s">
        <v>320</v>
      </c>
      <c r="C1218">
        <v>2002</v>
      </c>
      <c r="D1218" s="1">
        <v>3445261</v>
      </c>
      <c r="E1218" s="12">
        <f t="shared" si="238"/>
        <v>0.19122337151874488</v>
      </c>
      <c r="F1218" s="1">
        <v>3320315</v>
      </c>
      <c r="G1218" s="11">
        <f t="shared" si="239"/>
        <v>0.20067006944783458</v>
      </c>
      <c r="H1218">
        <v>11130351</v>
      </c>
      <c r="I1218" s="12">
        <f t="shared" si="245"/>
        <v>0.29831179627668525</v>
      </c>
      <c r="J1218" s="12">
        <f t="shared" si="235"/>
        <v>0.30953749796390068</v>
      </c>
      <c r="K1218" s="1">
        <v>12720752</v>
      </c>
      <c r="L1218">
        <v>375127</v>
      </c>
      <c r="M1218" s="12">
        <f t="shared" si="236"/>
        <v>2.948937295530956E-2</v>
      </c>
      <c r="N1218">
        <v>86461</v>
      </c>
      <c r="O1218">
        <v>288666</v>
      </c>
      <c r="P1218" s="12">
        <f t="shared" si="240"/>
        <v>2.2692526353787889E-2</v>
      </c>
      <c r="Q1218" s="12">
        <f t="shared" si="241"/>
        <v>0.7695153907876533</v>
      </c>
      <c r="R1218">
        <v>233583</v>
      </c>
      <c r="S1218">
        <v>24269</v>
      </c>
      <c r="T1218">
        <v>2929</v>
      </c>
      <c r="U1218" s="30">
        <v>2934.2339999999999</v>
      </c>
      <c r="V1218">
        <f t="shared" si="233"/>
        <v>2934234</v>
      </c>
      <c r="W1218">
        <v>84461</v>
      </c>
      <c r="X1218" s="16">
        <v>8398</v>
      </c>
      <c r="Z1218" s="16">
        <v>8398</v>
      </c>
      <c r="AA1218" s="16">
        <v>8398</v>
      </c>
    </row>
    <row r="1219" spans="1:27">
      <c r="B1219" t="s">
        <v>265</v>
      </c>
      <c r="C1219">
        <v>2003</v>
      </c>
      <c r="D1219" s="10">
        <v>3534400</v>
      </c>
      <c r="E1219" s="12">
        <f t="shared" si="238"/>
        <v>2.587293096226962E-2</v>
      </c>
      <c r="F1219" s="1">
        <v>3408764</v>
      </c>
      <c r="G1219" s="11">
        <f t="shared" si="239"/>
        <v>2.6638737589656403E-2</v>
      </c>
      <c r="H1219">
        <v>12972701</v>
      </c>
      <c r="I1219" s="12">
        <f t="shared" si="245"/>
        <v>0.26276440041283616</v>
      </c>
      <c r="J1219" s="12">
        <f t="shared" si="235"/>
        <v>0.27244904511404372</v>
      </c>
      <c r="K1219" s="1">
        <v>13088000</v>
      </c>
      <c r="L1219">
        <v>381243</v>
      </c>
      <c r="M1219" s="12">
        <f t="shared" si="236"/>
        <v>2.9129202322738388E-2</v>
      </c>
      <c r="N1219">
        <v>86332</v>
      </c>
      <c r="O1219">
        <v>294911</v>
      </c>
      <c r="P1219" s="12">
        <f t="shared" si="240"/>
        <v>2.2532930929095356E-2</v>
      </c>
      <c r="Q1219" s="12">
        <f t="shared" si="241"/>
        <v>0.7735512520885629</v>
      </c>
      <c r="R1219">
        <v>243522</v>
      </c>
      <c r="S1219">
        <v>22824</v>
      </c>
      <c r="T1219">
        <v>2933</v>
      </c>
      <c r="U1219" s="30">
        <v>2941.9989999999998</v>
      </c>
      <c r="V1219">
        <f t="shared" si="233"/>
        <v>2941999</v>
      </c>
      <c r="W1219">
        <v>86372</v>
      </c>
      <c r="X1219" s="16">
        <v>8546</v>
      </c>
      <c r="Z1219" s="16">
        <v>8546</v>
      </c>
      <c r="AA1219" s="16">
        <v>8546</v>
      </c>
    </row>
    <row r="1220" spans="1:27">
      <c r="B1220" t="s">
        <v>265</v>
      </c>
      <c r="C1220">
        <v>2004</v>
      </c>
      <c r="D1220" s="1">
        <v>4038220</v>
      </c>
      <c r="E1220" s="12">
        <f t="shared" si="238"/>
        <v>0.14254753282028068</v>
      </c>
      <c r="F1220" s="1">
        <v>3911906</v>
      </c>
      <c r="G1220" s="11">
        <f t="shared" si="239"/>
        <v>0.14760247409324906</v>
      </c>
      <c r="H1220">
        <v>15363015</v>
      </c>
      <c r="I1220" s="12">
        <f t="shared" si="245"/>
        <v>0.25463139884977004</v>
      </c>
      <c r="J1220" s="12">
        <f t="shared" si="235"/>
        <v>0.26285335267849441</v>
      </c>
      <c r="K1220" s="1">
        <v>13424350</v>
      </c>
      <c r="L1220">
        <v>291252</v>
      </c>
      <c r="M1220" s="12">
        <f t="shared" si="236"/>
        <v>2.1695799051723176E-2</v>
      </c>
      <c r="N1220">
        <v>71393</v>
      </c>
      <c r="O1220">
        <v>219859</v>
      </c>
      <c r="P1220" s="12">
        <f t="shared" si="240"/>
        <v>1.6377627222174632E-2</v>
      </c>
      <c r="Q1220" s="12">
        <f t="shared" si="241"/>
        <v>0.75487550300083772</v>
      </c>
      <c r="R1220">
        <v>210204</v>
      </c>
      <c r="S1220">
        <v>28685</v>
      </c>
      <c r="T1220">
        <v>2941</v>
      </c>
      <c r="U1220" s="30">
        <v>2953.6350000000002</v>
      </c>
      <c r="V1220">
        <f t="shared" si="233"/>
        <v>2953635</v>
      </c>
      <c r="W1220">
        <v>93209</v>
      </c>
      <c r="X1220" s="16">
        <v>8525</v>
      </c>
      <c r="Z1220" s="16">
        <v>8525</v>
      </c>
      <c r="AA1220" s="16">
        <v>8525</v>
      </c>
    </row>
    <row r="1221" spans="1:27">
      <c r="B1221" t="s">
        <v>265</v>
      </c>
      <c r="C1221">
        <v>2005</v>
      </c>
      <c r="D1221" s="1">
        <v>4104190</v>
      </c>
      <c r="E1221" s="12">
        <f t="shared" si="238"/>
        <v>1.6336405644070903E-2</v>
      </c>
      <c r="F1221" s="1">
        <v>3949123</v>
      </c>
      <c r="G1221" s="11">
        <f t="shared" si="239"/>
        <v>9.5137766602776241E-3</v>
      </c>
      <c r="H1221">
        <v>15631304</v>
      </c>
      <c r="I1221" s="12">
        <f t="shared" si="245"/>
        <v>0.25264194209261109</v>
      </c>
      <c r="J1221" s="12">
        <f t="shared" si="235"/>
        <v>0.26256222769386356</v>
      </c>
      <c r="K1221" s="1">
        <v>13897962</v>
      </c>
      <c r="L1221">
        <v>307172</v>
      </c>
      <c r="M1221" s="12">
        <f t="shared" si="236"/>
        <v>2.2101945594613082E-2</v>
      </c>
      <c r="N1221">
        <v>79795</v>
      </c>
      <c r="O1221">
        <v>227377</v>
      </c>
      <c r="P1221" s="12">
        <f t="shared" si="240"/>
        <v>1.636045630287376E-2</v>
      </c>
      <c r="Q1221" s="12">
        <f t="shared" si="241"/>
        <v>0.74022697381271729</v>
      </c>
      <c r="R1221">
        <v>217446</v>
      </c>
      <c r="S1221">
        <v>26369</v>
      </c>
      <c r="T1221">
        <v>2956</v>
      </c>
      <c r="U1221" s="30">
        <v>2964.4540000000002</v>
      </c>
      <c r="V1221">
        <f t="shared" si="233"/>
        <v>2964454</v>
      </c>
      <c r="W1221">
        <v>93204</v>
      </c>
      <c r="X1221" s="16">
        <v>8737</v>
      </c>
      <c r="Z1221" s="16">
        <v>8737</v>
      </c>
      <c r="AA1221" s="16">
        <v>8737</v>
      </c>
    </row>
    <row r="1222" spans="1:27">
      <c r="B1222" t="s">
        <v>265</v>
      </c>
      <c r="C1222">
        <v>2006</v>
      </c>
      <c r="D1222" s="1">
        <v>4296014</v>
      </c>
      <c r="E1222" s="12">
        <f t="shared" si="238"/>
        <v>4.6738576917735287E-2</v>
      </c>
      <c r="F1222" s="1">
        <v>4089091</v>
      </c>
      <c r="G1222" s="11">
        <f t="shared" si="239"/>
        <v>3.5442805909058794E-2</v>
      </c>
      <c r="H1222">
        <v>16808578</v>
      </c>
      <c r="I1222" s="12">
        <f t="shared" si="245"/>
        <v>0.24327405923332718</v>
      </c>
      <c r="J1222" s="12">
        <f t="shared" si="235"/>
        <v>0.25558461875835065</v>
      </c>
      <c r="K1222" s="1">
        <v>14941961</v>
      </c>
      <c r="L1222">
        <v>327762</v>
      </c>
      <c r="M1222" s="12">
        <f t="shared" si="236"/>
        <v>2.1935674975995453E-2</v>
      </c>
      <c r="N1222">
        <v>87138</v>
      </c>
      <c r="O1222">
        <v>240624</v>
      </c>
      <c r="P1222" s="12">
        <f t="shared" si="240"/>
        <v>1.6103910323417389E-2</v>
      </c>
      <c r="Q1222" s="12">
        <f t="shared" si="241"/>
        <v>0.73414245702674497</v>
      </c>
      <c r="R1222">
        <v>223748</v>
      </c>
      <c r="S1222">
        <v>25435</v>
      </c>
      <c r="T1222">
        <v>2964</v>
      </c>
      <c r="U1222" s="30">
        <v>2982.6439999999998</v>
      </c>
      <c r="V1222">
        <f t="shared" ref="V1222:V1232" si="246">(U1222*1000)</f>
        <v>2982644</v>
      </c>
      <c r="W1222">
        <v>100450</v>
      </c>
      <c r="X1222" s="16">
        <v>8838</v>
      </c>
      <c r="Z1222" s="16">
        <v>8838</v>
      </c>
      <c r="AA1222" s="16">
        <v>8838</v>
      </c>
    </row>
    <row r="1223" spans="1:27">
      <c r="B1223" t="s">
        <v>23</v>
      </c>
      <c r="C1223">
        <v>2007</v>
      </c>
      <c r="D1223" s="1">
        <v>4378744</v>
      </c>
      <c r="E1223" s="12">
        <f t="shared" si="238"/>
        <v>1.9257386032727083E-2</v>
      </c>
      <c r="F1223" s="1">
        <v>4152034</v>
      </c>
      <c r="G1223" s="11">
        <f t="shared" si="239"/>
        <v>1.5392907616876219E-2</v>
      </c>
      <c r="H1223">
        <v>19053312</v>
      </c>
      <c r="I1223" s="12">
        <f t="shared" si="245"/>
        <v>0.21791665407043143</v>
      </c>
      <c r="J1223" s="12">
        <f t="shared" si="235"/>
        <v>0.22981537278138309</v>
      </c>
      <c r="K1223" s="1">
        <v>15461766</v>
      </c>
      <c r="L1223">
        <v>353880</v>
      </c>
      <c r="M1223" s="12">
        <f t="shared" si="236"/>
        <v>2.2887424373127883E-2</v>
      </c>
      <c r="N1223">
        <v>94776</v>
      </c>
      <c r="O1223">
        <v>259104</v>
      </c>
      <c r="P1223" s="12">
        <f t="shared" si="240"/>
        <v>1.6757723535590952E-2</v>
      </c>
      <c r="Q1223" s="12">
        <f t="shared" si="241"/>
        <v>0.73218040013563923</v>
      </c>
      <c r="R1223">
        <v>235033</v>
      </c>
      <c r="S1223">
        <v>29649</v>
      </c>
      <c r="T1223">
        <v>2979</v>
      </c>
      <c r="U1223" s="30">
        <v>2999.212</v>
      </c>
      <c r="V1223">
        <f t="shared" si="246"/>
        <v>2999212</v>
      </c>
      <c r="W1223">
        <v>106504</v>
      </c>
      <c r="X1223" s="16">
        <v>8732</v>
      </c>
      <c r="Z1223" s="16">
        <v>8732</v>
      </c>
      <c r="AA1223" s="16">
        <v>8732</v>
      </c>
    </row>
    <row r="1224" spans="1:27">
      <c r="B1224" t="s">
        <v>23</v>
      </c>
      <c r="C1224">
        <v>2008</v>
      </c>
      <c r="D1224" s="1">
        <v>4630352</v>
      </c>
      <c r="E1224" s="12">
        <f t="shared" si="238"/>
        <v>5.7461226324261018E-2</v>
      </c>
      <c r="F1224" s="1">
        <v>4395789</v>
      </c>
      <c r="G1224" s="11">
        <f t="shared" si="239"/>
        <v>5.8707370893398274E-2</v>
      </c>
      <c r="H1224">
        <v>15939920</v>
      </c>
      <c r="I1224" s="12">
        <f t="shared" si="245"/>
        <v>0.27577233762779235</v>
      </c>
      <c r="J1224" s="12">
        <f t="shared" si="235"/>
        <v>0.29048778161998301</v>
      </c>
      <c r="K1224" s="1">
        <v>16522737</v>
      </c>
      <c r="L1224">
        <v>388397</v>
      </c>
      <c r="M1224" s="12">
        <f t="shared" si="236"/>
        <v>2.3506819723632954E-2</v>
      </c>
      <c r="N1224">
        <v>96991</v>
      </c>
      <c r="O1224">
        <v>291406</v>
      </c>
      <c r="P1224" s="12">
        <f t="shared" si="240"/>
        <v>1.7636666370710857E-2</v>
      </c>
      <c r="Q1224" s="12">
        <f t="shared" si="241"/>
        <v>0.75027870967077503</v>
      </c>
      <c r="R1224">
        <v>266597</v>
      </c>
      <c r="S1224">
        <v>31285</v>
      </c>
      <c r="T1224">
        <v>2994</v>
      </c>
      <c r="U1224" s="30">
        <v>3016.7339999999999</v>
      </c>
      <c r="V1224">
        <f t="shared" si="246"/>
        <v>3016734</v>
      </c>
      <c r="W1224">
        <v>112302</v>
      </c>
      <c r="X1224" s="16">
        <v>8766</v>
      </c>
      <c r="Z1224" s="16">
        <v>8766</v>
      </c>
      <c r="AA1224" s="16">
        <v>8766</v>
      </c>
    </row>
    <row r="1225" spans="1:27">
      <c r="A1225">
        <v>15</v>
      </c>
      <c r="B1225" t="s">
        <v>166</v>
      </c>
      <c r="C1225">
        <v>2009</v>
      </c>
      <c r="D1225" s="10">
        <v>5670077</v>
      </c>
      <c r="E1225" s="12">
        <f t="shared" si="238"/>
        <v>0.22454556370660372</v>
      </c>
      <c r="F1225" s="4"/>
      <c r="G1225" s="4"/>
      <c r="H1225" s="10">
        <v>13207715</v>
      </c>
      <c r="I1225" s="3"/>
      <c r="J1225" s="12">
        <f t="shared" si="235"/>
        <v>0.42930037481880856</v>
      </c>
      <c r="K1225" s="10">
        <v>18303986</v>
      </c>
      <c r="L1225" s="3"/>
      <c r="M1225" s="3"/>
      <c r="N1225" s="10">
        <v>97987</v>
      </c>
      <c r="O1225" s="10">
        <v>292609</v>
      </c>
      <c r="P1225" s="12">
        <f t="shared" si="240"/>
        <v>1.5986080845997151E-2</v>
      </c>
      <c r="Q1225" s="12"/>
      <c r="R1225" s="3"/>
      <c r="U1225" s="30">
        <v>3032.87</v>
      </c>
      <c r="V1225">
        <f t="shared" si="246"/>
        <v>3032870</v>
      </c>
      <c r="X1225" s="16">
        <v>8813</v>
      </c>
      <c r="Z1225" s="16">
        <v>8813</v>
      </c>
      <c r="AA1225" s="16">
        <v>8813</v>
      </c>
    </row>
    <row r="1226" spans="1:27">
      <c r="B1226" t="s">
        <v>166</v>
      </c>
      <c r="C1226">
        <v>2010</v>
      </c>
      <c r="D1226" s="10">
        <v>6659209</v>
      </c>
      <c r="E1226" s="12">
        <f t="shared" si="238"/>
        <v>0.17444771914032209</v>
      </c>
      <c r="F1226" s="4"/>
      <c r="G1226" s="4"/>
      <c r="H1226" s="10">
        <v>21078589</v>
      </c>
      <c r="I1226" s="3"/>
      <c r="J1226" s="12">
        <f t="shared" si="235"/>
        <v>0.31592290167050557</v>
      </c>
      <c r="K1226" s="10">
        <v>19108896</v>
      </c>
      <c r="L1226" s="3"/>
      <c r="M1226" s="3"/>
      <c r="N1226" s="10">
        <v>88139</v>
      </c>
      <c r="O1226" s="10">
        <v>289856</v>
      </c>
      <c r="P1226" s="12">
        <f t="shared" si="240"/>
        <v>1.5168641872350973E-2</v>
      </c>
      <c r="Q1226" s="12"/>
      <c r="R1226" s="3"/>
      <c r="U1226" s="30">
        <v>3050.223</v>
      </c>
      <c r="V1226">
        <f t="shared" si="246"/>
        <v>3050223</v>
      </c>
      <c r="X1226" s="16">
        <v>9455</v>
      </c>
      <c r="Z1226" s="16">
        <v>9455</v>
      </c>
      <c r="AA1226" s="16">
        <v>9455</v>
      </c>
    </row>
    <row r="1227" spans="1:27">
      <c r="B1227" t="s">
        <v>166</v>
      </c>
      <c r="C1227">
        <v>2011</v>
      </c>
      <c r="D1227" s="10">
        <v>6943942</v>
      </c>
      <c r="E1227" s="12">
        <f t="shared" si="238"/>
        <v>4.2757780991706372E-2</v>
      </c>
      <c r="F1227" s="4"/>
      <c r="G1227" s="4"/>
      <c r="H1227" s="10">
        <v>23988697</v>
      </c>
      <c r="I1227" s="3"/>
      <c r="J1227" s="12">
        <f t="shared" ref="J1227:J1232" si="247">D1227/H1227</f>
        <v>0.28946724367730353</v>
      </c>
      <c r="K1227" s="10">
        <v>19929621</v>
      </c>
      <c r="L1227" s="3"/>
      <c r="M1227" s="3"/>
      <c r="N1227" s="10">
        <v>96692</v>
      </c>
      <c r="O1227" s="10">
        <v>332291</v>
      </c>
      <c r="P1227" s="12">
        <f t="shared" si="240"/>
        <v>1.6673222235385209E-2</v>
      </c>
      <c r="Q1227" s="12"/>
      <c r="R1227" s="3"/>
      <c r="U1227" s="30">
        <v>3063.69</v>
      </c>
      <c r="V1227">
        <f t="shared" si="246"/>
        <v>3063690</v>
      </c>
      <c r="X1227" s="16">
        <v>9116</v>
      </c>
      <c r="Z1227" s="16">
        <v>9116</v>
      </c>
      <c r="AA1227" s="16">
        <v>9116</v>
      </c>
    </row>
    <row r="1228" spans="1:27">
      <c r="B1228" t="s">
        <v>166</v>
      </c>
      <c r="C1228">
        <v>2012</v>
      </c>
      <c r="D1228" s="21"/>
      <c r="E1228" s="12"/>
      <c r="F1228" s="4"/>
      <c r="G1228" s="4"/>
      <c r="H1228" s="21"/>
      <c r="I1228" s="4"/>
      <c r="J1228" s="12"/>
      <c r="K1228" s="21"/>
      <c r="L1228" s="4"/>
      <c r="M1228" s="4"/>
      <c r="N1228" s="21"/>
      <c r="O1228" s="21"/>
      <c r="P1228" s="12"/>
      <c r="Q1228" s="12"/>
      <c r="R1228" s="4"/>
      <c r="U1228" s="30">
        <v>3074.386</v>
      </c>
      <c r="V1228">
        <f t="shared" si="246"/>
        <v>3074386</v>
      </c>
      <c r="X1228" s="16">
        <v>8733</v>
      </c>
      <c r="Z1228" s="16">
        <v>8733</v>
      </c>
      <c r="AA1228" s="16">
        <v>8733</v>
      </c>
    </row>
    <row r="1229" spans="1:27">
      <c r="B1229" t="s">
        <v>166</v>
      </c>
      <c r="C1229">
        <v>2013</v>
      </c>
      <c r="D1229" s="21">
        <v>5991401</v>
      </c>
      <c r="E1229" s="12"/>
      <c r="F1229" s="21">
        <v>5915221</v>
      </c>
      <c r="G1229" s="4"/>
      <c r="H1229" s="21">
        <v>23102534</v>
      </c>
      <c r="I1229" s="4"/>
      <c r="J1229" s="12">
        <f t="shared" si="247"/>
        <v>0.25933955989416574</v>
      </c>
      <c r="K1229" s="21">
        <v>20517934</v>
      </c>
      <c r="L1229" s="4"/>
      <c r="M1229" s="4"/>
      <c r="N1229" s="21">
        <v>96322</v>
      </c>
      <c r="O1229" s="21">
        <v>334893</v>
      </c>
      <c r="P1229" s="12">
        <f t="shared" si="240"/>
        <v>1.6321964969767424E-2</v>
      </c>
      <c r="Q1229" s="12"/>
      <c r="R1229" s="4"/>
      <c r="U1229" s="30">
        <v>3089.8760000000002</v>
      </c>
      <c r="V1229">
        <f t="shared" si="246"/>
        <v>3089876</v>
      </c>
      <c r="X1229" s="16">
        <v>8697</v>
      </c>
      <c r="Z1229" s="16">
        <v>8697</v>
      </c>
      <c r="AA1229" s="16">
        <v>8697</v>
      </c>
    </row>
    <row r="1230" spans="1:27">
      <c r="B1230" t="s">
        <v>166</v>
      </c>
      <c r="C1230">
        <v>2014</v>
      </c>
      <c r="D1230" s="21">
        <v>6218631</v>
      </c>
      <c r="E1230" s="12">
        <f t="shared" ref="E1230:E1232" si="248">(D1230-D1229)/(D1229)</f>
        <v>3.7926020975728385E-2</v>
      </c>
      <c r="F1230" s="21">
        <v>6165129</v>
      </c>
      <c r="G1230" s="4"/>
      <c r="H1230" s="21">
        <v>25196625</v>
      </c>
      <c r="I1230" s="4"/>
      <c r="J1230" s="12">
        <f t="shared" si="247"/>
        <v>0.24680412555252937</v>
      </c>
      <c r="K1230" s="21">
        <v>21214460</v>
      </c>
      <c r="L1230" s="4"/>
      <c r="M1230" s="4"/>
      <c r="N1230" s="21">
        <v>95383</v>
      </c>
      <c r="O1230" s="21">
        <v>291549</v>
      </c>
      <c r="P1230" s="12">
        <f t="shared" si="240"/>
        <v>1.3742937600108605E-2</v>
      </c>
      <c r="Q1230" s="12"/>
      <c r="R1230" s="4"/>
      <c r="U1230" s="30">
        <v>3105.5630000000001</v>
      </c>
      <c r="V1230">
        <f t="shared" si="246"/>
        <v>3105563</v>
      </c>
      <c r="X1230" s="16">
        <v>8838</v>
      </c>
      <c r="Z1230" s="16">
        <v>8838</v>
      </c>
      <c r="AA1230" s="16">
        <v>8838</v>
      </c>
    </row>
    <row r="1231" spans="1:27" ht="14" customHeight="1">
      <c r="B1231" t="s">
        <v>166</v>
      </c>
      <c r="C1231">
        <v>2015</v>
      </c>
      <c r="D1231" s="10">
        <v>6547949</v>
      </c>
      <c r="E1231" s="12">
        <f t="shared" si="248"/>
        <v>5.2956671653294755E-2</v>
      </c>
      <c r="F1231" s="3"/>
      <c r="G1231" s="3"/>
      <c r="H1231" s="10">
        <v>23478092</v>
      </c>
      <c r="I1231" s="3"/>
      <c r="J1231" s="12">
        <f t="shared" si="247"/>
        <v>0.27889613006031327</v>
      </c>
      <c r="K1231" s="10">
        <v>22760938</v>
      </c>
      <c r="L1231" s="3"/>
      <c r="M1231" s="3"/>
      <c r="N1231" s="10">
        <v>102012</v>
      </c>
      <c r="O1231" s="10">
        <v>293600</v>
      </c>
      <c r="P1231" s="12">
        <f t="shared" si="240"/>
        <v>1.2899292638994052E-2</v>
      </c>
      <c r="Q1231" s="12"/>
      <c r="R1231" s="3"/>
      <c r="U1231" s="30">
        <v>3118.473</v>
      </c>
      <c r="V1231">
        <f t="shared" si="246"/>
        <v>3118473</v>
      </c>
      <c r="X1231" s="16">
        <v>8849</v>
      </c>
      <c r="Z1231" s="16">
        <v>8849</v>
      </c>
      <c r="AA1231" s="16">
        <v>8849</v>
      </c>
    </row>
    <row r="1232" spans="1:27" ht="14" customHeight="1">
      <c r="B1232" t="s">
        <v>265</v>
      </c>
      <c r="C1232">
        <v>2016</v>
      </c>
      <c r="D1232" s="1">
        <v>6645648</v>
      </c>
      <c r="E1232" s="12">
        <f t="shared" si="248"/>
        <v>1.4920549930978388E-2</v>
      </c>
      <c r="F1232" s="3"/>
      <c r="G1232" s="3"/>
      <c r="H1232" s="1">
        <v>23715865</v>
      </c>
      <c r="I1232" s="3"/>
      <c r="J1232" s="12">
        <f t="shared" si="247"/>
        <v>0.28021950706836962</v>
      </c>
      <c r="K1232" s="1">
        <v>23731772</v>
      </c>
      <c r="L1232" s="3"/>
      <c r="M1232" s="3"/>
      <c r="N1232" s="1">
        <v>102930</v>
      </c>
      <c r="O1232" s="1">
        <v>294576</v>
      </c>
      <c r="P1232" s="12">
        <f t="shared" ref="P1232" si="249">(O1232/K1232)</f>
        <v>1.2412726702413963E-2</v>
      </c>
      <c r="Q1232" s="12"/>
      <c r="R1232" s="3"/>
      <c r="U1232" s="30">
        <v>3130.8690000000001</v>
      </c>
      <c r="V1232">
        <f t="shared" si="246"/>
        <v>3130869</v>
      </c>
      <c r="X1232" s="16">
        <v>9031</v>
      </c>
      <c r="Z1232" s="16">
        <v>9031</v>
      </c>
      <c r="AA1232" s="16">
        <v>9031</v>
      </c>
    </row>
    <row r="1233" spans="2:27" ht="14" customHeight="1"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U1233" s="30"/>
    </row>
    <row r="1234" spans="2:27" ht="14" customHeight="1"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</row>
    <row r="1235" spans="2:27" ht="14" customHeight="1">
      <c r="B1235" t="s">
        <v>266</v>
      </c>
      <c r="C1235">
        <v>1880</v>
      </c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X1235" s="16">
        <v>687</v>
      </c>
      <c r="Z1235" s="16">
        <v>687</v>
      </c>
      <c r="AA1235" s="16">
        <v>687</v>
      </c>
    </row>
    <row r="1236" spans="2:27" ht="14" customHeight="1">
      <c r="B1236" t="s">
        <v>266</v>
      </c>
      <c r="C1236">
        <v>1890</v>
      </c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X1236" s="16">
        <v>918</v>
      </c>
      <c r="Z1236" s="16">
        <v>918</v>
      </c>
      <c r="AA1236" s="16">
        <v>918</v>
      </c>
    </row>
    <row r="1237" spans="2:27" ht="14" customHeight="1">
      <c r="B1237" t="s">
        <v>266</v>
      </c>
      <c r="C1237">
        <v>1904</v>
      </c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U1237" s="30">
        <v>1527</v>
      </c>
      <c r="V1237">
        <f>(U1237*1000)</f>
        <v>1527000</v>
      </c>
      <c r="X1237" s="16">
        <v>1520</v>
      </c>
      <c r="Z1237" s="16">
        <v>1520</v>
      </c>
      <c r="AA1237" s="16">
        <v>1520</v>
      </c>
    </row>
    <row r="1238" spans="2:27" ht="14" customHeight="1">
      <c r="B1238" t="s">
        <v>266</v>
      </c>
      <c r="C1238">
        <v>1910</v>
      </c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U1238" s="30">
        <v>1692</v>
      </c>
      <c r="V1238">
        <f t="shared" ref="V1238:V1306" si="250">(U1238*1000)</f>
        <v>1692000</v>
      </c>
      <c r="X1238" s="16">
        <v>1264</v>
      </c>
      <c r="Z1238" s="16">
        <v>1264</v>
      </c>
      <c r="AA1238" s="16">
        <v>1264</v>
      </c>
    </row>
    <row r="1239" spans="2:27" ht="14" customHeight="1">
      <c r="B1239" t="s">
        <v>266</v>
      </c>
      <c r="C1239">
        <v>1923</v>
      </c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U1239" s="30">
        <v>1808</v>
      </c>
      <c r="V1239">
        <f t="shared" si="250"/>
        <v>1808000</v>
      </c>
      <c r="X1239" s="16">
        <v>1574</v>
      </c>
      <c r="Z1239" s="16">
        <v>1574</v>
      </c>
      <c r="AA1239" s="16">
        <v>1574</v>
      </c>
    </row>
    <row r="1240" spans="2:27" ht="14" customHeight="1">
      <c r="B1240" t="s">
        <v>266</v>
      </c>
      <c r="C1240">
        <v>1930</v>
      </c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U1240" s="30">
        <v>1883</v>
      </c>
      <c r="V1240">
        <f t="shared" si="250"/>
        <v>1883000</v>
      </c>
      <c r="X1240" s="16">
        <v>2776</v>
      </c>
      <c r="Z1240" s="16">
        <v>2776</v>
      </c>
      <c r="AA1240" s="16">
        <v>2776</v>
      </c>
    </row>
    <row r="1241" spans="2:27" ht="14" customHeight="1">
      <c r="B1241" t="s">
        <v>266</v>
      </c>
      <c r="C1241">
        <v>1940</v>
      </c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U1241" s="30">
        <v>1788</v>
      </c>
      <c r="V1241">
        <f t="shared" si="250"/>
        <v>1788000</v>
      </c>
      <c r="X1241" s="16">
        <v>2431</v>
      </c>
      <c r="Z1241" s="16">
        <v>2431</v>
      </c>
      <c r="AA1241" s="16">
        <v>2431</v>
      </c>
    </row>
    <row r="1242" spans="2:27" ht="14" customHeight="1">
      <c r="B1242" t="s">
        <v>266</v>
      </c>
      <c r="C1242">
        <v>1941</v>
      </c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U1242" s="30">
        <v>1765</v>
      </c>
      <c r="V1242">
        <f t="shared" si="250"/>
        <v>1765000</v>
      </c>
      <c r="Z1242" s="16"/>
      <c r="AA1242" s="16">
        <f>AA1241+(AA1243-AA1241)/2</f>
        <v>2575.5</v>
      </c>
    </row>
    <row r="1243" spans="2:27" ht="14" customHeight="1">
      <c r="B1243" t="s">
        <v>266</v>
      </c>
      <c r="C1243">
        <v>1942</v>
      </c>
      <c r="D1243" s="1">
        <v>13226</v>
      </c>
      <c r="E1243" s="1"/>
      <c r="F1243" s="1">
        <v>13146</v>
      </c>
      <c r="G1243" s="1"/>
      <c r="H1243">
        <v>68250</v>
      </c>
      <c r="I1243" s="12">
        <f t="shared" ref="I1243:I1278" si="251">(F1243/H1243)</f>
        <v>0.1926153846153846</v>
      </c>
      <c r="J1243" s="12">
        <f>D1243/H1243</f>
        <v>0.19378754578754578</v>
      </c>
      <c r="K1243" s="1">
        <v>59187</v>
      </c>
      <c r="L1243">
        <v>1536</v>
      </c>
      <c r="M1243" s="12">
        <f>(L1243/K1243)</f>
        <v>2.5951644786861981E-2</v>
      </c>
      <c r="N1243" s="3"/>
      <c r="O1243" s="3"/>
      <c r="P1243" s="3"/>
      <c r="Q1243" s="3"/>
      <c r="R1243" s="3"/>
      <c r="T1243">
        <v>1760</v>
      </c>
      <c r="U1243" s="30">
        <v>1760</v>
      </c>
      <c r="V1243">
        <f t="shared" si="250"/>
        <v>1760000</v>
      </c>
      <c r="W1243">
        <v>1493</v>
      </c>
      <c r="AA1243" s="1">
        <f>AA1241+289</f>
        <v>2720</v>
      </c>
    </row>
    <row r="1244" spans="2:27" ht="14" customHeight="1">
      <c r="B1244" t="s">
        <v>266</v>
      </c>
      <c r="C1244">
        <v>1943</v>
      </c>
      <c r="D1244" s="1"/>
      <c r="E1244" s="1"/>
      <c r="F1244" s="1"/>
      <c r="G1244" s="1"/>
      <c r="I1244" s="12"/>
      <c r="J1244" s="12"/>
      <c r="K1244" s="1"/>
      <c r="M1244" s="12"/>
      <c r="N1244" s="3"/>
      <c r="O1244" s="3"/>
      <c r="P1244" s="3"/>
      <c r="Q1244" s="3"/>
      <c r="R1244" s="3"/>
      <c r="U1244" s="30">
        <v>1796</v>
      </c>
      <c r="V1244">
        <f t="shared" si="250"/>
        <v>1796000</v>
      </c>
      <c r="AA1244" s="1">
        <f>AA1243+(AA1245-AA1243)/2</f>
        <v>2864.5</v>
      </c>
    </row>
    <row r="1245" spans="2:27" ht="14" customHeight="1">
      <c r="B1245" t="s">
        <v>266</v>
      </c>
      <c r="C1245">
        <v>1944</v>
      </c>
      <c r="D1245" s="1">
        <v>14107</v>
      </c>
      <c r="E1245" s="12">
        <f>(D1245-D1243)/(D1243)</f>
        <v>6.6611220323605017E-2</v>
      </c>
      <c r="F1245" s="1">
        <v>14106</v>
      </c>
      <c r="G1245" s="11">
        <f>(F1245-F1243)/(F1243)</f>
        <v>7.30260155180283E-2</v>
      </c>
      <c r="H1245">
        <v>79125</v>
      </c>
      <c r="I1245" s="12">
        <f t="shared" si="251"/>
        <v>0.17827488151658769</v>
      </c>
      <c r="J1245" s="12">
        <f t="shared" ref="J1245:J1311" si="252">D1245/H1245</f>
        <v>0.17828751974723539</v>
      </c>
      <c r="K1245" s="1">
        <v>60200</v>
      </c>
      <c r="L1245">
        <v>1784</v>
      </c>
      <c r="M1245" s="12">
        <f t="shared" ref="M1245:M1309" si="253">(L1245/K1245)</f>
        <v>2.963455149501661E-2</v>
      </c>
      <c r="N1245" s="3"/>
      <c r="O1245" s="3"/>
      <c r="P1245" s="3"/>
      <c r="Q1245" s="3"/>
      <c r="R1245" s="3"/>
      <c r="T1245">
        <v>1779</v>
      </c>
      <c r="U1245" s="30">
        <v>1779</v>
      </c>
      <c r="V1245">
        <f t="shared" si="250"/>
        <v>1779000</v>
      </c>
      <c r="W1245">
        <v>2047</v>
      </c>
      <c r="AA1245" s="1">
        <f>AA1243+289</f>
        <v>3009</v>
      </c>
    </row>
    <row r="1246" spans="2:27" ht="14" customHeight="1">
      <c r="B1246" t="s">
        <v>266</v>
      </c>
      <c r="C1246">
        <v>1945</v>
      </c>
      <c r="D1246" s="1"/>
      <c r="E1246" s="12"/>
      <c r="F1246" s="1"/>
      <c r="G1246" s="11"/>
      <c r="I1246" s="12"/>
      <c r="J1246" s="12"/>
      <c r="K1246" s="1"/>
      <c r="M1246" s="12"/>
      <c r="N1246" s="3"/>
      <c r="O1246" s="3"/>
      <c r="P1246" s="3"/>
      <c r="Q1246" s="3"/>
      <c r="R1246" s="3"/>
      <c r="U1246" s="30">
        <v>1731</v>
      </c>
      <c r="V1246">
        <f t="shared" si="250"/>
        <v>1731000</v>
      </c>
      <c r="AA1246" s="1">
        <f>AA1245+(AA1247-AA1245)/2</f>
        <v>3153.5</v>
      </c>
    </row>
    <row r="1247" spans="2:27" ht="14" customHeight="1">
      <c r="B1247" t="s">
        <v>266</v>
      </c>
      <c r="C1247">
        <v>1946</v>
      </c>
      <c r="D1247" s="1">
        <v>9844</v>
      </c>
      <c r="E1247" s="12">
        <f>(D1247-D1245)/(D1245)</f>
        <v>-0.3021904019281208</v>
      </c>
      <c r="F1247" s="1">
        <v>9701</v>
      </c>
      <c r="G1247" s="11">
        <f>(F1247-F1245)/(F1245)</f>
        <v>-0.31227846306536228</v>
      </c>
      <c r="H1247">
        <v>84128</v>
      </c>
      <c r="I1247" s="12">
        <f t="shared" si="251"/>
        <v>0.11531238113351085</v>
      </c>
      <c r="J1247" s="12">
        <f t="shared" si="252"/>
        <v>0.11701217192848992</v>
      </c>
      <c r="K1247" s="1">
        <v>81537</v>
      </c>
      <c r="L1247">
        <v>1993</v>
      </c>
      <c r="M1247" s="12">
        <f t="shared" si="253"/>
        <v>2.4442890957479427E-2</v>
      </c>
      <c r="N1247" s="3"/>
      <c r="O1247" s="3"/>
      <c r="P1247" s="3"/>
      <c r="Q1247" s="3"/>
      <c r="R1247" s="3"/>
      <c r="T1247">
        <v>1805</v>
      </c>
      <c r="U1247" s="30">
        <v>1805</v>
      </c>
      <c r="V1247">
        <f t="shared" si="250"/>
        <v>1805000</v>
      </c>
      <c r="W1247">
        <v>2025</v>
      </c>
      <c r="AA1247" s="1">
        <f>AA1245+289</f>
        <v>3298</v>
      </c>
    </row>
    <row r="1248" spans="2:27" ht="14" customHeight="1">
      <c r="B1248" t="s">
        <v>266</v>
      </c>
      <c r="C1248">
        <v>1947</v>
      </c>
      <c r="D1248" s="1"/>
      <c r="E1248" s="12"/>
      <c r="F1248" s="1"/>
      <c r="G1248" s="11"/>
      <c r="I1248" s="12"/>
      <c r="J1248" s="12"/>
      <c r="K1248" s="1"/>
      <c r="M1248" s="12"/>
      <c r="N1248" s="3"/>
      <c r="O1248" s="3"/>
      <c r="P1248" s="3"/>
      <c r="Q1248" s="3"/>
      <c r="R1248" s="3"/>
      <c r="U1248" s="30">
        <v>1853</v>
      </c>
      <c r="V1248">
        <f t="shared" si="250"/>
        <v>1853000</v>
      </c>
      <c r="AA1248" s="1">
        <f>AA1247+(AA1249-AA1247)/2</f>
        <v>3442.5</v>
      </c>
    </row>
    <row r="1249" spans="2:27" ht="14" customHeight="1">
      <c r="B1249" t="s">
        <v>266</v>
      </c>
      <c r="C1249">
        <v>1948</v>
      </c>
      <c r="D1249" s="1">
        <v>30702</v>
      </c>
      <c r="E1249" s="12">
        <f>(D1249-D1247)/(D1247)</f>
        <v>2.1188541243396992</v>
      </c>
      <c r="F1249" s="1">
        <v>30625</v>
      </c>
      <c r="G1249" s="11">
        <f>(F1249-F1247)/(F1247)</f>
        <v>2.156891042160602</v>
      </c>
      <c r="H1249">
        <v>142888</v>
      </c>
      <c r="I1249" s="12">
        <f t="shared" si="251"/>
        <v>0.21432870499972007</v>
      </c>
      <c r="J1249" s="12">
        <f t="shared" si="252"/>
        <v>0.21486758860086222</v>
      </c>
      <c r="K1249" s="1">
        <v>125054</v>
      </c>
      <c r="L1249">
        <v>2740</v>
      </c>
      <c r="M1249" s="12">
        <f t="shared" si="253"/>
        <v>2.1910534649031619E-2</v>
      </c>
      <c r="N1249" s="3"/>
      <c r="O1249" s="3"/>
      <c r="P1249" s="3"/>
      <c r="Q1249" s="3"/>
      <c r="R1249" s="3"/>
      <c r="T1249">
        <v>1892</v>
      </c>
      <c r="U1249" s="30">
        <v>1892</v>
      </c>
      <c r="V1249">
        <f t="shared" si="250"/>
        <v>1892000</v>
      </c>
      <c r="W1249">
        <v>2520</v>
      </c>
      <c r="AA1249" s="1">
        <f t="shared" ref="AA1249" si="254">AA1247+289</f>
        <v>3587</v>
      </c>
    </row>
    <row r="1250" spans="2:27" ht="14" customHeight="1">
      <c r="B1250" t="s">
        <v>266</v>
      </c>
      <c r="C1250">
        <v>1949</v>
      </c>
      <c r="D1250" s="1"/>
      <c r="E1250" s="12"/>
      <c r="F1250" s="1"/>
      <c r="G1250" s="11"/>
      <c r="I1250" s="12"/>
      <c r="J1250" s="12"/>
      <c r="K1250" s="1"/>
      <c r="M1250" s="12"/>
      <c r="N1250" s="3"/>
      <c r="O1250" s="3"/>
      <c r="P1250" s="3"/>
      <c r="Q1250" s="3"/>
      <c r="R1250" s="3"/>
      <c r="U1250" s="30">
        <v>1925</v>
      </c>
      <c r="V1250">
        <f t="shared" si="250"/>
        <v>1925000</v>
      </c>
      <c r="AA1250" s="1">
        <f>AA1249+(AA1251-AA1249)/2</f>
        <v>3733.5</v>
      </c>
    </row>
    <row r="1251" spans="2:27" ht="14" customHeight="1">
      <c r="B1251" t="s">
        <v>266</v>
      </c>
      <c r="C1251">
        <v>1950</v>
      </c>
      <c r="D1251" s="1">
        <v>40349</v>
      </c>
      <c r="E1251" s="12">
        <f>(D1251-D1249)/(D1249)</f>
        <v>0.31421405771610972</v>
      </c>
      <c r="F1251" s="1">
        <v>39550</v>
      </c>
      <c r="G1251" s="11">
        <f>(F1251-F1249)/(F1249)</f>
        <v>0.29142857142857143</v>
      </c>
      <c r="H1251">
        <v>182474</v>
      </c>
      <c r="I1251" s="12">
        <f t="shared" si="251"/>
        <v>0.21674320725144405</v>
      </c>
      <c r="J1251" s="12">
        <f t="shared" si="252"/>
        <v>0.22112191325887523</v>
      </c>
      <c r="K1251" s="1">
        <v>172219</v>
      </c>
      <c r="L1251">
        <v>3612</v>
      </c>
      <c r="M1251" s="12">
        <f t="shared" si="253"/>
        <v>2.0973295629402099E-2</v>
      </c>
      <c r="N1251" s="3"/>
      <c r="O1251" s="3"/>
      <c r="P1251" s="3"/>
      <c r="Q1251" s="3"/>
      <c r="R1251" s="3"/>
      <c r="T1251">
        <v>1916</v>
      </c>
      <c r="U1251" s="30">
        <v>1916</v>
      </c>
      <c r="V1251">
        <f t="shared" si="250"/>
        <v>1916000</v>
      </c>
      <c r="W1251">
        <v>2799</v>
      </c>
      <c r="X1251" s="16">
        <v>3880</v>
      </c>
      <c r="Z1251" s="16">
        <v>3880</v>
      </c>
      <c r="AA1251" s="16">
        <v>3880</v>
      </c>
    </row>
    <row r="1252" spans="2:27" ht="14" customHeight="1">
      <c r="B1252" t="s">
        <v>266</v>
      </c>
      <c r="C1252">
        <v>1951</v>
      </c>
      <c r="D1252" s="1">
        <v>36202</v>
      </c>
      <c r="E1252" s="12">
        <f t="shared" ref="E1252:E1312" si="255">(D1252-D1251)/(D1251)</f>
        <v>-0.10277825968425487</v>
      </c>
      <c r="F1252" s="1">
        <v>34984</v>
      </c>
      <c r="G1252" s="11">
        <f t="shared" ref="G1252:G1309" si="256">(F1252-F1251)/(F1251)</f>
        <v>-0.115448798988622</v>
      </c>
      <c r="H1252">
        <v>185302</v>
      </c>
      <c r="I1252" s="12">
        <f t="shared" si="251"/>
        <v>0.1887945084240861</v>
      </c>
      <c r="J1252" s="12">
        <f t="shared" si="252"/>
        <v>0.19536756214180095</v>
      </c>
      <c r="K1252" s="1">
        <v>175307</v>
      </c>
      <c r="L1252">
        <v>5073</v>
      </c>
      <c r="M1252" s="12">
        <f t="shared" si="253"/>
        <v>2.8937806248466976E-2</v>
      </c>
      <c r="N1252">
        <v>616</v>
      </c>
      <c r="O1252">
        <v>3049</v>
      </c>
      <c r="P1252" s="12">
        <f>(O1252/K1252)</f>
        <v>1.7392345998733651E-2</v>
      </c>
      <c r="Q1252" s="12">
        <f>(O1252/L1252)</f>
        <v>0.60102503449635325</v>
      </c>
      <c r="R1252" s="2">
        <v>595</v>
      </c>
      <c r="S1252" s="2">
        <v>487</v>
      </c>
      <c r="T1252">
        <v>1950</v>
      </c>
      <c r="U1252" s="30">
        <v>1950</v>
      </c>
      <c r="V1252">
        <f t="shared" si="250"/>
        <v>1950000</v>
      </c>
      <c r="W1252">
        <v>3117</v>
      </c>
      <c r="AA1252" s="1">
        <f>AA1251+147</f>
        <v>4027</v>
      </c>
    </row>
    <row r="1253" spans="2:27" ht="14" customHeight="1">
      <c r="B1253" t="s">
        <v>266</v>
      </c>
      <c r="C1253">
        <v>1952</v>
      </c>
      <c r="D1253" s="1">
        <v>42184</v>
      </c>
      <c r="E1253" s="12">
        <f t="shared" si="255"/>
        <v>0.16523948953096515</v>
      </c>
      <c r="F1253" s="1">
        <v>40185</v>
      </c>
      <c r="G1253" s="11">
        <f t="shared" si="256"/>
        <v>0.14866796249714154</v>
      </c>
      <c r="H1253">
        <v>203679</v>
      </c>
      <c r="I1253" s="12">
        <f t="shared" si="251"/>
        <v>0.19729574477486633</v>
      </c>
      <c r="J1253" s="12">
        <f t="shared" si="252"/>
        <v>0.20711020772882821</v>
      </c>
      <c r="K1253" s="1">
        <v>187484</v>
      </c>
      <c r="L1253">
        <v>4086</v>
      </c>
      <c r="M1253" s="12">
        <f t="shared" si="253"/>
        <v>2.1793859742698044E-2</v>
      </c>
      <c r="N1253">
        <v>619</v>
      </c>
      <c r="O1253">
        <v>2886</v>
      </c>
      <c r="P1253" s="12">
        <f t="shared" ref="P1253:P1316" si="257">(O1253/K1253)</f>
        <v>1.5393313562757355E-2</v>
      </c>
      <c r="Q1253" s="12">
        <f t="shared" ref="Q1253:Q1309" si="258">(O1253/L1253)</f>
        <v>0.70631424375917773</v>
      </c>
      <c r="R1253" s="2">
        <v>671</v>
      </c>
      <c r="S1253" s="2">
        <v>116</v>
      </c>
      <c r="T1253">
        <v>1977</v>
      </c>
      <c r="U1253" s="30">
        <v>1977</v>
      </c>
      <c r="V1253">
        <f t="shared" si="250"/>
        <v>1977000</v>
      </c>
      <c r="W1253">
        <v>3620</v>
      </c>
      <c r="AA1253" s="1">
        <f t="shared" ref="AA1253:AA1260" si="259">AA1252+147</f>
        <v>4174</v>
      </c>
    </row>
    <row r="1254" spans="2:27" ht="14" customHeight="1">
      <c r="B1254" t="s">
        <v>266</v>
      </c>
      <c r="C1254">
        <v>1953</v>
      </c>
      <c r="D1254" s="1">
        <v>45541</v>
      </c>
      <c r="E1254" s="12">
        <f t="shared" si="255"/>
        <v>7.9579935520576517E-2</v>
      </c>
      <c r="F1254" s="1">
        <v>42182</v>
      </c>
      <c r="G1254" s="11">
        <f t="shared" si="256"/>
        <v>4.9695159885529423E-2</v>
      </c>
      <c r="H1254">
        <v>211956</v>
      </c>
      <c r="I1254" s="12">
        <f t="shared" si="251"/>
        <v>0.19901300269867331</v>
      </c>
      <c r="J1254" s="12">
        <f t="shared" si="252"/>
        <v>0.21486063145181075</v>
      </c>
      <c r="K1254" s="1">
        <v>203508</v>
      </c>
      <c r="L1254">
        <v>4510</v>
      </c>
      <c r="M1254" s="12">
        <f t="shared" si="253"/>
        <v>2.2161290956620869E-2</v>
      </c>
      <c r="N1254">
        <v>691</v>
      </c>
      <c r="O1254">
        <v>3149</v>
      </c>
      <c r="P1254" s="12">
        <f t="shared" si="257"/>
        <v>1.5473593175698252E-2</v>
      </c>
      <c r="Q1254" s="12">
        <f t="shared" si="258"/>
        <v>0.69822616407982263</v>
      </c>
      <c r="R1254" s="2">
        <v>689</v>
      </c>
      <c r="S1254" s="2">
        <v>513</v>
      </c>
      <c r="T1254">
        <v>1994</v>
      </c>
      <c r="U1254" s="30">
        <v>1994</v>
      </c>
      <c r="V1254">
        <f t="shared" si="250"/>
        <v>1994000</v>
      </c>
      <c r="W1254">
        <v>3462</v>
      </c>
      <c r="AA1254" s="1">
        <f t="shared" si="259"/>
        <v>4321</v>
      </c>
    </row>
    <row r="1255" spans="2:27" ht="14" customHeight="1">
      <c r="B1255" t="s">
        <v>266</v>
      </c>
      <c r="C1255">
        <v>1954</v>
      </c>
      <c r="D1255" s="1">
        <v>45252</v>
      </c>
      <c r="E1255" s="12">
        <f t="shared" si="255"/>
        <v>-6.3459300410619E-3</v>
      </c>
      <c r="F1255" s="1">
        <v>42177</v>
      </c>
      <c r="G1255" s="11">
        <f t="shared" si="256"/>
        <v>-1.1853397183632829E-4</v>
      </c>
      <c r="H1255">
        <v>213689</v>
      </c>
      <c r="I1255" s="12">
        <f t="shared" si="251"/>
        <v>0.19737562532465405</v>
      </c>
      <c r="J1255" s="12">
        <f t="shared" si="252"/>
        <v>0.21176569687723748</v>
      </c>
      <c r="K1255" s="1">
        <v>212498</v>
      </c>
      <c r="L1255">
        <v>4257</v>
      </c>
      <c r="M1255" s="12">
        <f t="shared" si="253"/>
        <v>2.0033129723573868E-2</v>
      </c>
      <c r="N1255">
        <v>969</v>
      </c>
      <c r="O1255">
        <v>2767</v>
      </c>
      <c r="P1255" s="12">
        <f t="shared" si="257"/>
        <v>1.3021299023990815E-2</v>
      </c>
      <c r="Q1255" s="12">
        <f t="shared" si="258"/>
        <v>0.64998825463941745</v>
      </c>
      <c r="R1255" s="2">
        <v>719</v>
      </c>
      <c r="S1255" s="2">
        <v>143</v>
      </c>
      <c r="T1255">
        <v>2042</v>
      </c>
      <c r="U1255" s="30">
        <v>2042</v>
      </c>
      <c r="V1255">
        <f t="shared" si="250"/>
        <v>2042000</v>
      </c>
      <c r="W1255">
        <v>3664</v>
      </c>
      <c r="AA1255" s="1">
        <f t="shared" si="259"/>
        <v>4468</v>
      </c>
    </row>
    <row r="1256" spans="2:27" ht="14" customHeight="1">
      <c r="B1256" t="s">
        <v>266</v>
      </c>
      <c r="C1256">
        <v>1955</v>
      </c>
      <c r="D1256" s="1">
        <v>46510</v>
      </c>
      <c r="E1256" s="12">
        <f t="shared" si="255"/>
        <v>2.7799876248563598E-2</v>
      </c>
      <c r="F1256" s="1">
        <v>42233</v>
      </c>
      <c r="G1256" s="11">
        <f t="shared" si="256"/>
        <v>1.3277378666097636E-3</v>
      </c>
      <c r="H1256">
        <v>222181</v>
      </c>
      <c r="I1256" s="12">
        <f t="shared" si="251"/>
        <v>0.19008376053757972</v>
      </c>
      <c r="J1256" s="12">
        <f t="shared" si="252"/>
        <v>0.20933383142572948</v>
      </c>
      <c r="K1256" s="1">
        <v>234703</v>
      </c>
      <c r="L1256">
        <v>4344</v>
      </c>
      <c r="M1256" s="12">
        <f t="shared" si="253"/>
        <v>1.8508497974035271E-2</v>
      </c>
      <c r="N1256">
        <v>869</v>
      </c>
      <c r="O1256">
        <v>2830</v>
      </c>
      <c r="P1256" s="12">
        <f t="shared" si="257"/>
        <v>1.2057792188425372E-2</v>
      </c>
      <c r="Q1256" s="12">
        <f t="shared" si="258"/>
        <v>0.65147329650092078</v>
      </c>
      <c r="R1256" s="2">
        <v>744</v>
      </c>
      <c r="S1256" s="2">
        <v>588</v>
      </c>
      <c r="T1256">
        <v>2093</v>
      </c>
      <c r="U1256" s="30">
        <v>2093</v>
      </c>
      <c r="V1256">
        <f t="shared" si="250"/>
        <v>2093000</v>
      </c>
      <c r="W1256">
        <v>3667</v>
      </c>
      <c r="AA1256" s="1">
        <f t="shared" si="259"/>
        <v>4615</v>
      </c>
    </row>
    <row r="1257" spans="2:27" ht="14" customHeight="1">
      <c r="B1257" t="s">
        <v>266</v>
      </c>
      <c r="C1257">
        <v>1956</v>
      </c>
      <c r="D1257" s="1">
        <v>49364</v>
      </c>
      <c r="E1257" s="12">
        <f t="shared" si="255"/>
        <v>6.1363147710169853E-2</v>
      </c>
      <c r="F1257" s="1">
        <v>44922</v>
      </c>
      <c r="G1257" s="11">
        <f t="shared" si="256"/>
        <v>6.3670589349560769E-2</v>
      </c>
      <c r="H1257">
        <v>247227</v>
      </c>
      <c r="I1257" s="12">
        <f t="shared" si="251"/>
        <v>0.18170345471975149</v>
      </c>
      <c r="J1257" s="12">
        <f t="shared" si="252"/>
        <v>0.19967074793610731</v>
      </c>
      <c r="K1257" s="1">
        <v>321714</v>
      </c>
      <c r="L1257">
        <v>6362</v>
      </c>
      <c r="M1257" s="12">
        <f t="shared" si="253"/>
        <v>1.9775328397272113E-2</v>
      </c>
      <c r="N1257">
        <v>1168</v>
      </c>
      <c r="O1257">
        <v>3316</v>
      </c>
      <c r="P1257" s="12">
        <f t="shared" si="257"/>
        <v>1.0307291569530702E-2</v>
      </c>
      <c r="Q1257" s="12">
        <f t="shared" si="258"/>
        <v>0.52121974221942791</v>
      </c>
      <c r="R1257" s="2">
        <v>769</v>
      </c>
      <c r="S1257" s="2">
        <v>371</v>
      </c>
      <c r="T1257">
        <v>2119</v>
      </c>
      <c r="U1257" s="30">
        <v>2119</v>
      </c>
      <c r="V1257">
        <f t="shared" si="250"/>
        <v>2119000</v>
      </c>
      <c r="W1257">
        <v>3858</v>
      </c>
      <c r="AA1257" s="1">
        <f t="shared" si="259"/>
        <v>4762</v>
      </c>
    </row>
    <row r="1258" spans="2:27" ht="14" customHeight="1">
      <c r="B1258" t="s">
        <v>266</v>
      </c>
      <c r="C1258">
        <v>1957</v>
      </c>
      <c r="D1258" s="1">
        <v>58385</v>
      </c>
      <c r="E1258" s="12">
        <f t="shared" si="255"/>
        <v>0.1827445101693542</v>
      </c>
      <c r="F1258" s="1">
        <v>54119</v>
      </c>
      <c r="G1258" s="11">
        <f t="shared" si="256"/>
        <v>0.20473264770045857</v>
      </c>
      <c r="H1258">
        <v>259255</v>
      </c>
      <c r="I1258" s="12">
        <f t="shared" si="251"/>
        <v>0.20874814371950395</v>
      </c>
      <c r="J1258" s="12">
        <f t="shared" si="252"/>
        <v>0.22520298547761855</v>
      </c>
      <c r="K1258" s="1">
        <v>320774</v>
      </c>
      <c r="L1258">
        <v>7007</v>
      </c>
      <c r="M1258" s="12">
        <f t="shared" si="253"/>
        <v>2.1844039728905709E-2</v>
      </c>
      <c r="N1258">
        <v>1374</v>
      </c>
      <c r="O1258" s="2">
        <v>3755</v>
      </c>
      <c r="P1258" s="12">
        <f t="shared" si="257"/>
        <v>1.1706060965040807E-2</v>
      </c>
      <c r="Q1258" s="12">
        <f t="shared" si="258"/>
        <v>0.5358926787498216</v>
      </c>
      <c r="R1258" s="2">
        <v>839</v>
      </c>
      <c r="S1258" s="2">
        <v>637</v>
      </c>
      <c r="T1258">
        <v>2128</v>
      </c>
      <c r="U1258" s="30">
        <v>2128</v>
      </c>
      <c r="V1258">
        <f t="shared" si="250"/>
        <v>2128000</v>
      </c>
      <c r="W1258">
        <v>4065</v>
      </c>
      <c r="AA1258" s="1">
        <f t="shared" si="259"/>
        <v>4909</v>
      </c>
    </row>
    <row r="1259" spans="2:27" ht="14" customHeight="1">
      <c r="B1259" t="s">
        <v>266</v>
      </c>
      <c r="C1259">
        <v>1958</v>
      </c>
      <c r="D1259" s="1">
        <v>61381</v>
      </c>
      <c r="E1259" s="12">
        <f t="shared" si="255"/>
        <v>5.1314549970026546E-2</v>
      </c>
      <c r="F1259" s="1">
        <v>57594</v>
      </c>
      <c r="G1259" s="11">
        <f t="shared" si="256"/>
        <v>6.4210351262957557E-2</v>
      </c>
      <c r="H1259">
        <v>273834</v>
      </c>
      <c r="I1259" s="12">
        <f t="shared" si="251"/>
        <v>0.21032450316615176</v>
      </c>
      <c r="J1259" s="12">
        <f t="shared" si="252"/>
        <v>0.22415404953365908</v>
      </c>
      <c r="K1259" s="1">
        <v>295173</v>
      </c>
      <c r="L1259">
        <v>7379</v>
      </c>
      <c r="M1259" s="12">
        <f t="shared" si="253"/>
        <v>2.4998898950784793E-2</v>
      </c>
      <c r="N1259">
        <v>1716</v>
      </c>
      <c r="O1259" s="2">
        <v>4102</v>
      </c>
      <c r="P1259" s="12">
        <f t="shared" si="257"/>
        <v>1.389693501776924E-2</v>
      </c>
      <c r="Q1259" s="12">
        <f t="shared" si="258"/>
        <v>0.55590188372408189</v>
      </c>
      <c r="R1259" s="2">
        <v>925</v>
      </c>
      <c r="S1259" s="2">
        <v>517</v>
      </c>
      <c r="T1259">
        <v>2142</v>
      </c>
      <c r="U1259" s="30">
        <v>2142</v>
      </c>
      <c r="V1259">
        <f t="shared" si="250"/>
        <v>2142000</v>
      </c>
      <c r="W1259">
        <v>4453</v>
      </c>
      <c r="AA1259" s="1">
        <f t="shared" si="259"/>
        <v>5056</v>
      </c>
    </row>
    <row r="1260" spans="2:27" ht="14" customHeight="1">
      <c r="B1260" t="s">
        <v>266</v>
      </c>
      <c r="C1260">
        <v>1959</v>
      </c>
      <c r="D1260" s="1">
        <v>99752</v>
      </c>
      <c r="E1260" s="12">
        <f t="shared" si="255"/>
        <v>0.62512829703002559</v>
      </c>
      <c r="F1260" s="1">
        <v>94497</v>
      </c>
      <c r="G1260" s="11">
        <f t="shared" si="256"/>
        <v>0.6407438274820294</v>
      </c>
      <c r="H1260">
        <v>346840</v>
      </c>
      <c r="I1260" s="12">
        <f t="shared" si="251"/>
        <v>0.27245127436281857</v>
      </c>
      <c r="J1260" s="12">
        <f t="shared" si="252"/>
        <v>0.28760235266981893</v>
      </c>
      <c r="K1260" s="1">
        <v>358806</v>
      </c>
      <c r="L1260">
        <v>6958</v>
      </c>
      <c r="M1260" s="12">
        <f t="shared" si="253"/>
        <v>1.9392094892504586E-2</v>
      </c>
      <c r="N1260">
        <v>1648</v>
      </c>
      <c r="O1260">
        <v>3981</v>
      </c>
      <c r="P1260" s="12">
        <f t="shared" si="257"/>
        <v>1.1095132188424943E-2</v>
      </c>
      <c r="Q1260" s="12">
        <f t="shared" si="258"/>
        <v>0.57214716872664562</v>
      </c>
      <c r="R1260">
        <v>962</v>
      </c>
      <c r="S1260">
        <v>661</v>
      </c>
      <c r="T1260">
        <v>2160</v>
      </c>
      <c r="U1260" s="30">
        <v>2160</v>
      </c>
      <c r="V1260">
        <f t="shared" si="250"/>
        <v>2160000</v>
      </c>
      <c r="W1260">
        <v>4487</v>
      </c>
      <c r="AA1260" s="1">
        <f t="shared" si="259"/>
        <v>5203</v>
      </c>
    </row>
    <row r="1261" spans="2:27" ht="14" customHeight="1">
      <c r="B1261" t="s">
        <v>266</v>
      </c>
      <c r="C1261">
        <v>1960</v>
      </c>
      <c r="D1261" s="1">
        <v>94755</v>
      </c>
      <c r="E1261" s="12">
        <f t="shared" si="255"/>
        <v>-5.0094233699574948E-2</v>
      </c>
      <c r="F1261" s="1">
        <v>89796</v>
      </c>
      <c r="G1261" s="11">
        <f t="shared" si="256"/>
        <v>-4.9747611035270964E-2</v>
      </c>
      <c r="H1261">
        <v>353168</v>
      </c>
      <c r="I1261" s="12">
        <f t="shared" si="251"/>
        <v>0.25425859647533183</v>
      </c>
      <c r="J1261" s="12">
        <f t="shared" si="252"/>
        <v>0.26830007248674853</v>
      </c>
      <c r="K1261" s="1">
        <v>335321</v>
      </c>
      <c r="L1261">
        <v>6197</v>
      </c>
      <c r="M1261" s="12">
        <f t="shared" si="253"/>
        <v>1.8480798995589302E-2</v>
      </c>
      <c r="N1261">
        <v>1990</v>
      </c>
      <c r="O1261">
        <v>4207</v>
      </c>
      <c r="P1261" s="12">
        <f t="shared" si="257"/>
        <v>1.2546187086403775E-2</v>
      </c>
      <c r="Q1261" s="12">
        <f t="shared" si="258"/>
        <v>0.6788768759076973</v>
      </c>
      <c r="R1261">
        <v>988</v>
      </c>
      <c r="S1261">
        <v>454</v>
      </c>
      <c r="T1261">
        <v>2183</v>
      </c>
      <c r="U1261" s="30">
        <v>2183</v>
      </c>
      <c r="V1261">
        <f t="shared" si="250"/>
        <v>2183000</v>
      </c>
      <c r="W1261">
        <v>4674</v>
      </c>
      <c r="X1261" s="16">
        <v>5359</v>
      </c>
      <c r="Z1261" s="16">
        <v>5359</v>
      </c>
      <c r="AA1261" s="16">
        <v>5359</v>
      </c>
    </row>
    <row r="1262" spans="2:27" ht="14" customHeight="1">
      <c r="B1262" t="s">
        <v>266</v>
      </c>
      <c r="C1262">
        <v>1961</v>
      </c>
      <c r="D1262" s="1">
        <v>93472</v>
      </c>
      <c r="E1262" s="12">
        <f t="shared" si="255"/>
        <v>-1.3540182576117355E-2</v>
      </c>
      <c r="F1262" s="1">
        <v>85588</v>
      </c>
      <c r="G1262" s="11">
        <f t="shared" si="256"/>
        <v>-4.6861775580204018E-2</v>
      </c>
      <c r="H1262">
        <v>362070</v>
      </c>
      <c r="I1262" s="12">
        <f t="shared" si="251"/>
        <v>0.23638522937553511</v>
      </c>
      <c r="J1262" s="12">
        <f t="shared" si="252"/>
        <v>0.25816002430469248</v>
      </c>
      <c r="K1262" s="1">
        <v>367309</v>
      </c>
      <c r="L1262">
        <v>6714</v>
      </c>
      <c r="M1262" s="12">
        <f t="shared" si="253"/>
        <v>1.8278887802912536E-2</v>
      </c>
      <c r="N1262">
        <v>2299</v>
      </c>
      <c r="O1262">
        <v>4415</v>
      </c>
      <c r="P1262" s="12">
        <f t="shared" si="257"/>
        <v>1.2019852494765988E-2</v>
      </c>
      <c r="Q1262" s="12">
        <f t="shared" si="258"/>
        <v>0.65758117366696456</v>
      </c>
      <c r="R1262">
        <v>1078</v>
      </c>
      <c r="S1262">
        <v>750</v>
      </c>
      <c r="T1262">
        <v>2215</v>
      </c>
      <c r="U1262" s="30">
        <v>2215</v>
      </c>
      <c r="V1262">
        <f t="shared" si="250"/>
        <v>2215000</v>
      </c>
      <c r="W1262">
        <v>4877</v>
      </c>
      <c r="AA1262" s="1">
        <f>AA1261-135</f>
        <v>5224</v>
      </c>
    </row>
    <row r="1263" spans="2:27" ht="14" customHeight="1">
      <c r="B1263" t="s">
        <v>266</v>
      </c>
      <c r="C1263">
        <v>1962</v>
      </c>
      <c r="D1263" s="1">
        <v>91701</v>
      </c>
      <c r="E1263" s="12">
        <f t="shared" si="255"/>
        <v>-1.8946850393700788E-2</v>
      </c>
      <c r="F1263" s="1">
        <v>84583</v>
      </c>
      <c r="G1263" s="11">
        <f t="shared" si="256"/>
        <v>-1.1742300322475113E-2</v>
      </c>
      <c r="H1263">
        <v>378181</v>
      </c>
      <c r="I1263" s="12">
        <f t="shared" si="251"/>
        <v>0.22365745502814791</v>
      </c>
      <c r="J1263" s="12">
        <f t="shared" si="252"/>
        <v>0.24247913036350319</v>
      </c>
      <c r="K1263" s="1">
        <v>375121</v>
      </c>
      <c r="L1263">
        <v>7951</v>
      </c>
      <c r="M1263" s="12">
        <f t="shared" si="253"/>
        <v>2.119582747966656E-2</v>
      </c>
      <c r="N1263">
        <v>2601</v>
      </c>
      <c r="O1263">
        <v>5350</v>
      </c>
      <c r="P1263" s="12">
        <f t="shared" si="257"/>
        <v>1.4262064773766332E-2</v>
      </c>
      <c r="Q1263" s="12">
        <f t="shared" si="258"/>
        <v>0.6728713369387499</v>
      </c>
      <c r="R1263">
        <v>1270</v>
      </c>
      <c r="S1263">
        <v>454</v>
      </c>
      <c r="T1263">
        <v>2231</v>
      </c>
      <c r="U1263" s="30">
        <v>2231</v>
      </c>
      <c r="V1263">
        <f t="shared" si="250"/>
        <v>2231000</v>
      </c>
      <c r="W1263">
        <v>5081</v>
      </c>
      <c r="AA1263" s="1">
        <f t="shared" ref="AA1263:AA1270" si="260">AA1262-135</f>
        <v>5089</v>
      </c>
    </row>
    <row r="1264" spans="2:27" ht="14" customHeight="1">
      <c r="B1264" t="s">
        <v>266</v>
      </c>
      <c r="C1264">
        <v>1963</v>
      </c>
      <c r="D1264" s="1">
        <v>83133</v>
      </c>
      <c r="E1264" s="12">
        <f t="shared" si="255"/>
        <v>-9.3434095593286873E-2</v>
      </c>
      <c r="F1264" s="1">
        <v>76219</v>
      </c>
      <c r="G1264" s="11">
        <f t="shared" si="256"/>
        <v>-9.8885118759088703E-2</v>
      </c>
      <c r="H1264">
        <v>388313</v>
      </c>
      <c r="I1264" s="12">
        <f t="shared" si="251"/>
        <v>0.19628238045082189</v>
      </c>
      <c r="J1264" s="12">
        <f t="shared" si="252"/>
        <v>0.21408760458702131</v>
      </c>
      <c r="K1264" s="1">
        <v>391813</v>
      </c>
      <c r="L1264">
        <v>8886</v>
      </c>
      <c r="M1264" s="12">
        <f t="shared" si="253"/>
        <v>2.2679186244458454E-2</v>
      </c>
      <c r="N1264">
        <v>2801</v>
      </c>
      <c r="O1264">
        <v>6085</v>
      </c>
      <c r="P1264" s="12">
        <f t="shared" si="257"/>
        <v>1.5530367803008068E-2</v>
      </c>
      <c r="Q1264" s="12">
        <f t="shared" si="258"/>
        <v>0.68478505514292143</v>
      </c>
      <c r="R1264">
        <v>1306</v>
      </c>
      <c r="S1264">
        <v>1069</v>
      </c>
      <c r="T1264">
        <v>2217</v>
      </c>
      <c r="U1264" s="30">
        <v>2217</v>
      </c>
      <c r="V1264">
        <f t="shared" si="250"/>
        <v>2217000</v>
      </c>
      <c r="W1264">
        <v>5211</v>
      </c>
      <c r="AA1264" s="1">
        <f t="shared" si="260"/>
        <v>4954</v>
      </c>
    </row>
    <row r="1265" spans="2:27" ht="14" customHeight="1">
      <c r="B1265" t="s">
        <v>266</v>
      </c>
      <c r="C1265">
        <v>1964</v>
      </c>
      <c r="D1265" s="1">
        <v>111047</v>
      </c>
      <c r="E1265" s="12">
        <f t="shared" si="255"/>
        <v>0.33577520358942897</v>
      </c>
      <c r="F1265" s="1">
        <v>103894</v>
      </c>
      <c r="G1265" s="11">
        <f t="shared" si="256"/>
        <v>0.36309844002151692</v>
      </c>
      <c r="H1265">
        <v>433458</v>
      </c>
      <c r="I1265" s="12">
        <f t="shared" si="251"/>
        <v>0.23968642867359699</v>
      </c>
      <c r="J1265" s="12">
        <f t="shared" si="252"/>
        <v>0.25618860420156048</v>
      </c>
      <c r="K1265" s="1">
        <v>429804</v>
      </c>
      <c r="L1265">
        <v>8966</v>
      </c>
      <c r="M1265" s="12">
        <f t="shared" si="253"/>
        <v>2.0860671375789896E-2</v>
      </c>
      <c r="N1265">
        <v>2481</v>
      </c>
      <c r="O1265">
        <v>6485</v>
      </c>
      <c r="P1265" s="12">
        <f t="shared" si="257"/>
        <v>1.5088272794110805E-2</v>
      </c>
      <c r="Q1265" s="12">
        <f t="shared" si="258"/>
        <v>0.72328797680124912</v>
      </c>
      <c r="R1265">
        <v>1440</v>
      </c>
      <c r="S1265">
        <v>866</v>
      </c>
      <c r="T1265">
        <v>2209</v>
      </c>
      <c r="U1265" s="30">
        <v>2209</v>
      </c>
      <c r="V1265">
        <f t="shared" si="250"/>
        <v>2209000</v>
      </c>
      <c r="W1265">
        <v>5480</v>
      </c>
      <c r="AA1265" s="1">
        <f t="shared" si="260"/>
        <v>4819</v>
      </c>
    </row>
    <row r="1266" spans="2:27" ht="14" customHeight="1">
      <c r="B1266" t="s">
        <v>266</v>
      </c>
      <c r="C1266">
        <v>1965</v>
      </c>
      <c r="D1266" s="1">
        <v>124264</v>
      </c>
      <c r="E1266" s="12">
        <f t="shared" si="255"/>
        <v>0.1190216755067674</v>
      </c>
      <c r="F1266" s="1">
        <v>115546</v>
      </c>
      <c r="G1266" s="11">
        <f t="shared" si="256"/>
        <v>0.11215277109361464</v>
      </c>
      <c r="H1266">
        <v>475796</v>
      </c>
      <c r="I1266" s="12">
        <f t="shared" si="251"/>
        <v>0.24284777509689026</v>
      </c>
      <c r="J1266" s="12">
        <f t="shared" si="252"/>
        <v>0.26117075385249139</v>
      </c>
      <c r="K1266" s="1">
        <v>453123</v>
      </c>
      <c r="L1266">
        <v>9602</v>
      </c>
      <c r="M1266" s="12">
        <f t="shared" si="253"/>
        <v>2.119071422108346E-2</v>
      </c>
      <c r="N1266">
        <v>2659</v>
      </c>
      <c r="O1266">
        <v>6943</v>
      </c>
      <c r="P1266" s="12">
        <f t="shared" si="257"/>
        <v>1.5322550389187924E-2</v>
      </c>
      <c r="Q1266" s="12">
        <f t="shared" si="258"/>
        <v>0.72307852530722772</v>
      </c>
      <c r="R1266">
        <v>1473</v>
      </c>
      <c r="S1266">
        <v>1539</v>
      </c>
      <c r="T1266">
        <v>2206</v>
      </c>
      <c r="U1266" s="30">
        <v>2206</v>
      </c>
      <c r="V1266">
        <f t="shared" si="250"/>
        <v>2206000</v>
      </c>
      <c r="W1266">
        <v>5845</v>
      </c>
      <c r="AA1266" s="1">
        <f t="shared" si="260"/>
        <v>4684</v>
      </c>
    </row>
    <row r="1267" spans="2:27" ht="14" customHeight="1">
      <c r="B1267" t="s">
        <v>266</v>
      </c>
      <c r="C1267">
        <v>1966</v>
      </c>
      <c r="D1267" s="1">
        <v>142655</v>
      </c>
      <c r="E1267" s="12">
        <f t="shared" si="255"/>
        <v>0.14799942058842463</v>
      </c>
      <c r="F1267" s="1">
        <v>134928</v>
      </c>
      <c r="G1267" s="11">
        <f t="shared" si="256"/>
        <v>0.16774271718622885</v>
      </c>
      <c r="H1267">
        <v>588852</v>
      </c>
      <c r="I1267" s="12">
        <f t="shared" si="251"/>
        <v>0.22913737237879805</v>
      </c>
      <c r="J1267" s="12">
        <f t="shared" si="252"/>
        <v>0.24225951512434363</v>
      </c>
      <c r="K1267" s="1">
        <v>541407</v>
      </c>
      <c r="L1267">
        <v>11183</v>
      </c>
      <c r="M1267" s="12">
        <f t="shared" si="253"/>
        <v>2.0655440361871936E-2</v>
      </c>
      <c r="N1267">
        <v>3787</v>
      </c>
      <c r="O1267">
        <v>7396</v>
      </c>
      <c r="P1267" s="12">
        <f t="shared" si="257"/>
        <v>1.3660702576804511E-2</v>
      </c>
      <c r="Q1267" s="12">
        <f t="shared" si="258"/>
        <v>0.66136099436644913</v>
      </c>
      <c r="R1267">
        <v>1612</v>
      </c>
      <c r="S1267">
        <v>854</v>
      </c>
      <c r="T1267">
        <v>2200</v>
      </c>
      <c r="U1267" s="30">
        <v>2200</v>
      </c>
      <c r="V1267">
        <f t="shared" si="250"/>
        <v>2200000</v>
      </c>
      <c r="W1267">
        <v>6272</v>
      </c>
      <c r="AA1267" s="1">
        <f t="shared" si="260"/>
        <v>4549</v>
      </c>
    </row>
    <row r="1268" spans="2:27" ht="14" customHeight="1">
      <c r="B1268" t="s">
        <v>266</v>
      </c>
      <c r="C1268">
        <v>1967</v>
      </c>
      <c r="D1268" s="1">
        <v>150691</v>
      </c>
      <c r="E1268" s="12">
        <f t="shared" si="255"/>
        <v>5.633170936875679E-2</v>
      </c>
      <c r="F1268" s="1">
        <v>139023</v>
      </c>
      <c r="G1268" s="11">
        <f t="shared" si="256"/>
        <v>3.0349519743863393E-2</v>
      </c>
      <c r="H1268">
        <v>617701</v>
      </c>
      <c r="I1268" s="12">
        <f t="shared" si="251"/>
        <v>0.22506520144859729</v>
      </c>
      <c r="J1268" s="12">
        <f t="shared" si="252"/>
        <v>0.24395459939355774</v>
      </c>
      <c r="K1268" s="1">
        <v>566229</v>
      </c>
      <c r="L1268">
        <v>12181</v>
      </c>
      <c r="M1268" s="12">
        <f t="shared" si="253"/>
        <v>2.1512497593729744E-2</v>
      </c>
      <c r="N1268">
        <v>4469</v>
      </c>
      <c r="O1268">
        <v>7712</v>
      </c>
      <c r="P1268" s="12">
        <f t="shared" si="257"/>
        <v>1.3619931158594844E-2</v>
      </c>
      <c r="Q1268" s="12">
        <f t="shared" si="258"/>
        <v>0.63311714965930543</v>
      </c>
      <c r="R1268">
        <v>1676</v>
      </c>
      <c r="S1268">
        <v>1599</v>
      </c>
      <c r="T1268">
        <v>2197</v>
      </c>
      <c r="U1268" s="30">
        <v>2197</v>
      </c>
      <c r="V1268">
        <f t="shared" si="250"/>
        <v>2197000</v>
      </c>
      <c r="W1268">
        <v>6569</v>
      </c>
      <c r="AA1268" s="1">
        <f t="shared" si="260"/>
        <v>4414</v>
      </c>
    </row>
    <row r="1269" spans="2:27" ht="14" customHeight="1">
      <c r="B1269" t="s">
        <v>266</v>
      </c>
      <c r="C1269">
        <v>1968</v>
      </c>
      <c r="D1269" s="1">
        <v>163710</v>
      </c>
      <c r="E1269" s="12">
        <f t="shared" si="255"/>
        <v>8.639533880590082E-2</v>
      </c>
      <c r="F1269" s="1">
        <v>152323</v>
      </c>
      <c r="G1269" s="11">
        <f t="shared" si="256"/>
        <v>9.5667623342900091E-2</v>
      </c>
      <c r="H1269">
        <v>645936</v>
      </c>
      <c r="I1269" s="12">
        <f t="shared" si="251"/>
        <v>0.23581748036957223</v>
      </c>
      <c r="J1269" s="12">
        <f t="shared" si="252"/>
        <v>0.25344616184885188</v>
      </c>
      <c r="K1269" s="1">
        <v>607684</v>
      </c>
      <c r="L1269">
        <v>13280</v>
      </c>
      <c r="M1269" s="12">
        <f t="shared" si="253"/>
        <v>2.1853463313169345E-2</v>
      </c>
      <c r="N1269">
        <v>4771</v>
      </c>
      <c r="O1269">
        <v>8509</v>
      </c>
      <c r="P1269" s="12">
        <f t="shared" si="257"/>
        <v>1.4002343323174545E-2</v>
      </c>
      <c r="Q1269" s="12">
        <f t="shared" si="258"/>
        <v>0.64073795180722892</v>
      </c>
      <c r="R1269">
        <v>1849</v>
      </c>
      <c r="S1269">
        <v>1254</v>
      </c>
      <c r="T1269">
        <v>2216</v>
      </c>
      <c r="U1269" s="30">
        <v>2216</v>
      </c>
      <c r="V1269">
        <f t="shared" si="250"/>
        <v>2216000</v>
      </c>
      <c r="W1269">
        <v>7141</v>
      </c>
      <c r="AA1269" s="1">
        <f t="shared" si="260"/>
        <v>4279</v>
      </c>
    </row>
    <row r="1270" spans="2:27" ht="14" customHeight="1">
      <c r="B1270" t="s">
        <v>266</v>
      </c>
      <c r="C1270">
        <v>1969</v>
      </c>
      <c r="D1270" s="1">
        <v>178897</v>
      </c>
      <c r="E1270" s="12">
        <f t="shared" si="255"/>
        <v>9.2767698979903487E-2</v>
      </c>
      <c r="F1270" s="1">
        <v>170205</v>
      </c>
      <c r="G1270" s="11">
        <f t="shared" si="256"/>
        <v>0.11739527188934042</v>
      </c>
      <c r="H1270">
        <v>706858</v>
      </c>
      <c r="I1270" s="12">
        <f t="shared" si="251"/>
        <v>0.24079093679352853</v>
      </c>
      <c r="J1270" s="12">
        <f t="shared" si="252"/>
        <v>0.25308760741195546</v>
      </c>
      <c r="K1270" s="1">
        <v>669999</v>
      </c>
      <c r="L1270">
        <v>15101</v>
      </c>
      <c r="M1270" s="12">
        <f t="shared" si="253"/>
        <v>2.2538839610208375E-2</v>
      </c>
      <c r="N1270">
        <v>5805</v>
      </c>
      <c r="O1270">
        <v>9296</v>
      </c>
      <c r="P1270" s="12">
        <f t="shared" si="257"/>
        <v>1.3874647574100858E-2</v>
      </c>
      <c r="Q1270" s="12">
        <f t="shared" si="258"/>
        <v>0.61558837163101776</v>
      </c>
      <c r="R1270">
        <v>2201</v>
      </c>
      <c r="S1270">
        <v>1721</v>
      </c>
      <c r="T1270">
        <v>2236</v>
      </c>
      <c r="U1270" s="30">
        <v>2236</v>
      </c>
      <c r="V1270">
        <f t="shared" si="250"/>
        <v>2236000</v>
      </c>
      <c r="W1270">
        <v>7950</v>
      </c>
      <c r="AA1270" s="1">
        <f t="shared" si="260"/>
        <v>4144</v>
      </c>
    </row>
    <row r="1271" spans="2:27" ht="14" customHeight="1">
      <c r="B1271" t="s">
        <v>266</v>
      </c>
      <c r="C1271">
        <v>1970</v>
      </c>
      <c r="D1271" s="1">
        <v>204696</v>
      </c>
      <c r="E1271" s="12">
        <f t="shared" si="255"/>
        <v>0.14421147364125725</v>
      </c>
      <c r="F1271" s="1">
        <v>197046</v>
      </c>
      <c r="G1271" s="11">
        <f t="shared" si="256"/>
        <v>0.15769806997444258</v>
      </c>
      <c r="H1271">
        <v>794678</v>
      </c>
      <c r="I1271" s="12">
        <f t="shared" si="251"/>
        <v>0.24795703416981468</v>
      </c>
      <c r="J1271" s="12">
        <f t="shared" si="252"/>
        <v>0.25758357473089727</v>
      </c>
      <c r="K1271" s="1">
        <v>792242</v>
      </c>
      <c r="L1271">
        <v>17738</v>
      </c>
      <c r="M1271" s="12">
        <f t="shared" si="253"/>
        <v>2.2389623372656334E-2</v>
      </c>
      <c r="N1271">
        <v>6585</v>
      </c>
      <c r="O1271">
        <v>11153</v>
      </c>
      <c r="P1271" s="12">
        <f t="shared" si="257"/>
        <v>1.4077769166492057E-2</v>
      </c>
      <c r="Q1271" s="12">
        <f t="shared" si="258"/>
        <v>0.62876310745292596</v>
      </c>
      <c r="R1271">
        <v>2966</v>
      </c>
      <c r="S1271">
        <v>1703</v>
      </c>
      <c r="T1271">
        <v>2249</v>
      </c>
      <c r="U1271" s="30">
        <v>2249.0709999999999</v>
      </c>
      <c r="V1271">
        <f t="shared" si="250"/>
        <v>2249071</v>
      </c>
      <c r="W1271">
        <v>8596</v>
      </c>
      <c r="X1271" s="16">
        <v>4009</v>
      </c>
      <c r="Z1271" s="16">
        <v>4009</v>
      </c>
      <c r="AA1271" s="16">
        <v>4009</v>
      </c>
    </row>
    <row r="1272" spans="2:27" ht="14" customHeight="1">
      <c r="B1272" t="s">
        <v>266</v>
      </c>
      <c r="C1272">
        <v>1971</v>
      </c>
      <c r="D1272" s="1">
        <v>226324</v>
      </c>
      <c r="E1272" s="12">
        <f t="shared" si="255"/>
        <v>0.10565912377379137</v>
      </c>
      <c r="F1272" s="1">
        <v>218441</v>
      </c>
      <c r="G1272" s="11">
        <f t="shared" si="256"/>
        <v>0.10857870750992155</v>
      </c>
      <c r="H1272">
        <v>870216</v>
      </c>
      <c r="I1272" s="12">
        <f t="shared" si="251"/>
        <v>0.25101928716548533</v>
      </c>
      <c r="J1272" s="12">
        <f t="shared" si="252"/>
        <v>0.26007795765648989</v>
      </c>
      <c r="K1272" s="1">
        <v>882684</v>
      </c>
      <c r="L1272">
        <v>19084</v>
      </c>
      <c r="M1272" s="12">
        <f t="shared" si="253"/>
        <v>2.1620421351242348E-2</v>
      </c>
      <c r="N1272">
        <v>7297</v>
      </c>
      <c r="O1272">
        <v>11787</v>
      </c>
      <c r="P1272" s="12">
        <f t="shared" si="257"/>
        <v>1.3353589733132129E-2</v>
      </c>
      <c r="Q1272" s="12">
        <f t="shared" si="258"/>
        <v>0.61763781177950117</v>
      </c>
      <c r="R1272">
        <v>2792</v>
      </c>
      <c r="S1272">
        <v>2041</v>
      </c>
      <c r="T1272">
        <v>2247</v>
      </c>
      <c r="U1272" s="30">
        <v>2246.6</v>
      </c>
      <c r="V1272">
        <f t="shared" si="250"/>
        <v>2246600</v>
      </c>
      <c r="W1272">
        <v>9326</v>
      </c>
      <c r="AA1272" s="1">
        <f>AA1271-251</f>
        <v>3758</v>
      </c>
    </row>
    <row r="1273" spans="2:27" ht="14" customHeight="1">
      <c r="B1273" t="s">
        <v>266</v>
      </c>
      <c r="C1273">
        <v>1972</v>
      </c>
      <c r="D1273" s="1">
        <v>241868</v>
      </c>
      <c r="E1273" s="12">
        <f t="shared" si="255"/>
        <v>6.8680299040313891E-2</v>
      </c>
      <c r="F1273" s="1">
        <v>234654</v>
      </c>
      <c r="G1273" s="11">
        <f t="shared" si="256"/>
        <v>7.4221414478051279E-2</v>
      </c>
      <c r="H1273">
        <v>962842</v>
      </c>
      <c r="I1273" s="12">
        <f t="shared" si="251"/>
        <v>0.2437097675423382</v>
      </c>
      <c r="J1273" s="12">
        <f t="shared" si="252"/>
        <v>0.25120217024184655</v>
      </c>
      <c r="K1273" s="1">
        <v>932251</v>
      </c>
      <c r="L1273">
        <v>20559</v>
      </c>
      <c r="M1273" s="12">
        <f t="shared" si="253"/>
        <v>2.2053073689381936E-2</v>
      </c>
      <c r="N1273">
        <v>7604</v>
      </c>
      <c r="O1273">
        <v>12955</v>
      </c>
      <c r="P1273" s="12">
        <f t="shared" si="257"/>
        <v>1.3896472087452842E-2</v>
      </c>
      <c r="Q1273" s="12">
        <f t="shared" si="258"/>
        <v>0.63013765260956267</v>
      </c>
      <c r="R1273">
        <v>2795</v>
      </c>
      <c r="S1273">
        <v>2099</v>
      </c>
      <c r="T1273">
        <v>2256</v>
      </c>
      <c r="U1273" s="30">
        <v>2256.375</v>
      </c>
      <c r="V1273">
        <f t="shared" si="250"/>
        <v>2256375</v>
      </c>
      <c r="W1273">
        <v>10418</v>
      </c>
      <c r="AA1273" s="1">
        <f t="shared" ref="AA1273:AA1277" si="261">AA1272-251</f>
        <v>3507</v>
      </c>
    </row>
    <row r="1274" spans="2:27" ht="14" customHeight="1">
      <c r="B1274" t="s">
        <v>266</v>
      </c>
      <c r="C1274">
        <v>1973</v>
      </c>
      <c r="D1274" s="1">
        <v>310133</v>
      </c>
      <c r="E1274" s="12">
        <f t="shared" si="255"/>
        <v>0.2822407263466023</v>
      </c>
      <c r="F1274" s="1">
        <v>283119</v>
      </c>
      <c r="G1274" s="11">
        <f t="shared" si="256"/>
        <v>0.20653813700171317</v>
      </c>
      <c r="H1274">
        <v>1144418</v>
      </c>
      <c r="I1274" s="12">
        <f t="shared" si="251"/>
        <v>0.24739125039976653</v>
      </c>
      <c r="J1274" s="12">
        <f t="shared" si="252"/>
        <v>0.27099626185537101</v>
      </c>
      <c r="K1274" s="1">
        <v>978090</v>
      </c>
      <c r="L1274">
        <v>24660</v>
      </c>
      <c r="M1274" s="12">
        <f t="shared" si="253"/>
        <v>2.5212403766524553E-2</v>
      </c>
      <c r="N1274">
        <v>9682</v>
      </c>
      <c r="O1274">
        <v>14978</v>
      </c>
      <c r="P1274" s="12">
        <f t="shared" si="257"/>
        <v>1.5313519205799058E-2</v>
      </c>
      <c r="Q1274" s="12">
        <f t="shared" si="258"/>
        <v>0.60738037307380377</v>
      </c>
      <c r="R1274">
        <v>3154</v>
      </c>
      <c r="S1274">
        <v>2879</v>
      </c>
      <c r="T1274">
        <v>2266</v>
      </c>
      <c r="U1274" s="30">
        <v>2265.6030000000001</v>
      </c>
      <c r="V1274">
        <f t="shared" si="250"/>
        <v>2265603</v>
      </c>
      <c r="W1274">
        <v>11944</v>
      </c>
      <c r="AA1274" s="1">
        <f t="shared" si="261"/>
        <v>3256</v>
      </c>
    </row>
    <row r="1275" spans="2:27" ht="14" customHeight="1">
      <c r="B1275" t="s">
        <v>266</v>
      </c>
      <c r="C1275">
        <v>1974</v>
      </c>
      <c r="D1275" s="1">
        <v>281560</v>
      </c>
      <c r="E1275" s="12">
        <f t="shared" si="255"/>
        <v>-9.2131440382029639E-2</v>
      </c>
      <c r="F1275" s="1">
        <v>268807</v>
      </c>
      <c r="G1275" s="11">
        <f t="shared" si="256"/>
        <v>-5.0551181658595852E-2</v>
      </c>
      <c r="H1275">
        <v>1234503</v>
      </c>
      <c r="I1275" s="12">
        <f t="shared" si="251"/>
        <v>0.21774511686079337</v>
      </c>
      <c r="J1275" s="12">
        <f t="shared" si="252"/>
        <v>0.22807558993376281</v>
      </c>
      <c r="K1275" s="1">
        <v>1112219</v>
      </c>
      <c r="L1275">
        <v>23214</v>
      </c>
      <c r="M1275" s="12">
        <f t="shared" si="253"/>
        <v>2.0871788739447898E-2</v>
      </c>
      <c r="N1275">
        <v>8298</v>
      </c>
      <c r="O1275">
        <v>14916</v>
      </c>
      <c r="P1275" s="12">
        <f t="shared" si="257"/>
        <v>1.3411027864116689E-2</v>
      </c>
      <c r="Q1275" s="12">
        <f t="shared" si="258"/>
        <v>0.64254329284052725</v>
      </c>
      <c r="R1275">
        <v>3670</v>
      </c>
      <c r="S1275">
        <v>3027</v>
      </c>
      <c r="T1275">
        <v>2269</v>
      </c>
      <c r="U1275" s="30">
        <v>2269.4989999999998</v>
      </c>
      <c r="V1275">
        <f t="shared" si="250"/>
        <v>2269499</v>
      </c>
      <c r="W1275">
        <v>12949</v>
      </c>
      <c r="AA1275" s="1">
        <f t="shared" si="261"/>
        <v>3005</v>
      </c>
    </row>
    <row r="1276" spans="2:27" ht="14" customHeight="1">
      <c r="B1276" t="s">
        <v>266</v>
      </c>
      <c r="C1276">
        <v>1975</v>
      </c>
      <c r="D1276" s="1">
        <v>335011</v>
      </c>
      <c r="E1276" s="12">
        <f t="shared" si="255"/>
        <v>0.18983875550504334</v>
      </c>
      <c r="F1276" s="1">
        <v>331122</v>
      </c>
      <c r="G1276" s="11">
        <f t="shared" si="256"/>
        <v>0.23182059990997259</v>
      </c>
      <c r="H1276">
        <v>1386715</v>
      </c>
      <c r="I1276" s="12">
        <f t="shared" si="251"/>
        <v>0.23878158093047239</v>
      </c>
      <c r="J1276" s="12">
        <f t="shared" si="252"/>
        <v>0.24158605048622103</v>
      </c>
      <c r="K1276" s="1">
        <v>1311417</v>
      </c>
      <c r="L1276">
        <v>27761</v>
      </c>
      <c r="M1276" s="12">
        <f t="shared" si="253"/>
        <v>2.1168705301212353E-2</v>
      </c>
      <c r="N1276">
        <v>9574</v>
      </c>
      <c r="O1276">
        <v>18187</v>
      </c>
      <c r="P1276" s="12">
        <f t="shared" si="257"/>
        <v>1.3868205155187099E-2</v>
      </c>
      <c r="Q1276" s="12">
        <f t="shared" si="258"/>
        <v>0.65512769712906593</v>
      </c>
      <c r="R1276">
        <v>5187</v>
      </c>
      <c r="S1276">
        <v>4750</v>
      </c>
      <c r="T1276">
        <v>2281</v>
      </c>
      <c r="U1276" s="30">
        <v>2280.578</v>
      </c>
      <c r="V1276">
        <f t="shared" si="250"/>
        <v>2280578</v>
      </c>
      <c r="W1276">
        <v>14140</v>
      </c>
      <c r="AA1276" s="1">
        <f t="shared" si="261"/>
        <v>2754</v>
      </c>
    </row>
    <row r="1277" spans="2:27" ht="14" customHeight="1">
      <c r="B1277" t="s">
        <v>266</v>
      </c>
      <c r="C1277">
        <v>1976</v>
      </c>
      <c r="D1277" s="1">
        <v>408861</v>
      </c>
      <c r="E1277" s="12">
        <f t="shared" si="255"/>
        <v>0.22044052284850349</v>
      </c>
      <c r="F1277" s="1">
        <v>397811</v>
      </c>
      <c r="G1277" s="11">
        <f t="shared" si="256"/>
        <v>0.20140310821993102</v>
      </c>
      <c r="H1277">
        <v>1644976</v>
      </c>
      <c r="I1277" s="12">
        <f t="shared" si="251"/>
        <v>0.24183392341286439</v>
      </c>
      <c r="J1277" s="12">
        <f t="shared" si="252"/>
        <v>0.24855134664578693</v>
      </c>
      <c r="K1277" s="1">
        <v>1569955</v>
      </c>
      <c r="L1277">
        <v>32759</v>
      </c>
      <c r="M1277" s="12">
        <f t="shared" si="253"/>
        <v>2.0866203171428479E-2</v>
      </c>
      <c r="N1277">
        <v>10941</v>
      </c>
      <c r="O1277">
        <v>21818</v>
      </c>
      <c r="P1277" s="12">
        <f t="shared" si="257"/>
        <v>1.3897213614402961E-2</v>
      </c>
      <c r="Q1277" s="12">
        <f t="shared" si="258"/>
        <v>0.66601544613693942</v>
      </c>
      <c r="R1277">
        <v>9401</v>
      </c>
      <c r="S1277">
        <v>5181</v>
      </c>
      <c r="T1277">
        <v>2301</v>
      </c>
      <c r="U1277" s="30">
        <v>2301.0010000000002</v>
      </c>
      <c r="V1277">
        <f t="shared" si="250"/>
        <v>2301001</v>
      </c>
      <c r="W1277">
        <v>15438</v>
      </c>
      <c r="AA1277" s="1">
        <f t="shared" si="261"/>
        <v>2503</v>
      </c>
    </row>
    <row r="1278" spans="2:27" ht="14" customHeight="1">
      <c r="B1278" t="s">
        <v>266</v>
      </c>
      <c r="C1278">
        <v>1977</v>
      </c>
      <c r="D1278" s="1">
        <v>435569</v>
      </c>
      <c r="E1278" s="12">
        <f t="shared" si="255"/>
        <v>6.5322933710967784E-2</v>
      </c>
      <c r="F1278" s="1">
        <v>424476</v>
      </c>
      <c r="G1278" s="11">
        <f t="shared" si="256"/>
        <v>6.7029317942440006E-2</v>
      </c>
      <c r="H1278">
        <v>1766107</v>
      </c>
      <c r="I1278" s="12">
        <f t="shared" si="251"/>
        <v>0.24034557362606002</v>
      </c>
      <c r="J1278" s="12">
        <f t="shared" si="252"/>
        <v>0.24662662001792643</v>
      </c>
      <c r="K1278" s="1">
        <v>1718799</v>
      </c>
      <c r="L1278">
        <v>35413</v>
      </c>
      <c r="M1278" s="12">
        <f t="shared" si="253"/>
        <v>2.0603339890237313E-2</v>
      </c>
      <c r="N1278">
        <v>10246</v>
      </c>
      <c r="O1278">
        <v>25167</v>
      </c>
      <c r="P1278" s="12">
        <f t="shared" si="257"/>
        <v>1.4642200745986005E-2</v>
      </c>
      <c r="Q1278" s="12">
        <f t="shared" si="258"/>
        <v>0.71067122243244008</v>
      </c>
      <c r="R1278">
        <v>6546</v>
      </c>
      <c r="S1278">
        <v>5355</v>
      </c>
      <c r="T1278">
        <v>2321</v>
      </c>
      <c r="U1278" s="30">
        <v>2320.6469999999999</v>
      </c>
      <c r="V1278">
        <f t="shared" si="250"/>
        <v>2320647</v>
      </c>
      <c r="W1278">
        <v>16871</v>
      </c>
      <c r="X1278" s="16">
        <v>2249</v>
      </c>
      <c r="Z1278" s="16">
        <v>2249</v>
      </c>
      <c r="AA1278" s="16">
        <v>2249</v>
      </c>
    </row>
    <row r="1279" spans="2:27" ht="14" customHeight="1">
      <c r="B1279" t="s">
        <v>266</v>
      </c>
      <c r="C1279">
        <v>1978</v>
      </c>
      <c r="D1279" s="1">
        <v>450018</v>
      </c>
      <c r="E1279" s="12">
        <f t="shared" si="255"/>
        <v>3.3172700536539562E-2</v>
      </c>
      <c r="F1279" s="1">
        <v>433420</v>
      </c>
      <c r="G1279" s="11">
        <f t="shared" si="256"/>
        <v>2.107068479725591E-2</v>
      </c>
      <c r="H1279">
        <v>1902986</v>
      </c>
      <c r="I1279" s="12">
        <f t="shared" ref="I1279:I1309" si="262">(F1279/H1279)</f>
        <v>0.22775785003147686</v>
      </c>
      <c r="J1279" s="12">
        <f t="shared" si="252"/>
        <v>0.23647993206466048</v>
      </c>
      <c r="K1279" s="1">
        <v>1746638</v>
      </c>
      <c r="L1279">
        <v>37060</v>
      </c>
      <c r="M1279" s="12">
        <f t="shared" si="253"/>
        <v>2.1217905484708338E-2</v>
      </c>
      <c r="N1279">
        <v>9762</v>
      </c>
      <c r="O1279">
        <v>27298</v>
      </c>
      <c r="P1279" s="12">
        <f t="shared" si="257"/>
        <v>1.562888245875791E-2</v>
      </c>
      <c r="Q1279" s="12">
        <f t="shared" si="258"/>
        <v>0.73658931462493249</v>
      </c>
      <c r="R1279">
        <v>8905</v>
      </c>
      <c r="S1279">
        <v>5157</v>
      </c>
      <c r="T1279">
        <v>2336</v>
      </c>
      <c r="U1279" s="30">
        <v>2335.6570000000002</v>
      </c>
      <c r="V1279">
        <f t="shared" si="250"/>
        <v>2335657</v>
      </c>
      <c r="W1279">
        <v>18709</v>
      </c>
      <c r="X1279" s="16">
        <v>2288</v>
      </c>
      <c r="Z1279" s="16">
        <v>2288</v>
      </c>
      <c r="AA1279" s="16">
        <v>2288</v>
      </c>
    </row>
    <row r="1280" spans="2:27" ht="14" customHeight="1">
      <c r="B1280" t="s">
        <v>266</v>
      </c>
      <c r="C1280">
        <v>1979</v>
      </c>
      <c r="D1280" s="1">
        <v>493375</v>
      </c>
      <c r="E1280" s="12">
        <f t="shared" si="255"/>
        <v>9.6345035087485389E-2</v>
      </c>
      <c r="F1280" s="1">
        <v>476981</v>
      </c>
      <c r="G1280" s="11">
        <f t="shared" si="256"/>
        <v>0.10050528355867289</v>
      </c>
      <c r="H1280">
        <v>2177882</v>
      </c>
      <c r="I1280" s="12">
        <f t="shared" si="262"/>
        <v>0.21901140649493406</v>
      </c>
      <c r="J1280" s="12">
        <f t="shared" si="252"/>
        <v>0.2265389033932968</v>
      </c>
      <c r="K1280" s="1">
        <v>2012395</v>
      </c>
      <c r="L1280">
        <v>41032</v>
      </c>
      <c r="M1280" s="12">
        <f t="shared" si="253"/>
        <v>2.0389635235627201E-2</v>
      </c>
      <c r="N1280">
        <v>10167</v>
      </c>
      <c r="O1280">
        <v>30865</v>
      </c>
      <c r="P1280" s="12">
        <f t="shared" si="257"/>
        <v>1.5337446177316083E-2</v>
      </c>
      <c r="Q1280" s="12">
        <f t="shared" si="258"/>
        <v>0.75221778124390715</v>
      </c>
      <c r="R1280">
        <v>14383</v>
      </c>
      <c r="S1280">
        <v>5480</v>
      </c>
      <c r="T1280">
        <v>2351</v>
      </c>
      <c r="U1280" s="30">
        <v>2350.9059999999999</v>
      </c>
      <c r="V1280">
        <f t="shared" si="250"/>
        <v>2350906</v>
      </c>
      <c r="W1280">
        <v>21406</v>
      </c>
      <c r="X1280" s="16">
        <v>2182</v>
      </c>
      <c r="Z1280" s="16">
        <v>2182</v>
      </c>
      <c r="AA1280" s="16">
        <v>2182</v>
      </c>
    </row>
    <row r="1281" spans="2:27" ht="14" customHeight="1">
      <c r="B1281" t="s">
        <v>266</v>
      </c>
      <c r="C1281">
        <v>1980</v>
      </c>
      <c r="D1281" s="1">
        <v>587664</v>
      </c>
      <c r="E1281" s="12">
        <f t="shared" si="255"/>
        <v>0.19111021028629338</v>
      </c>
      <c r="F1281" s="1">
        <v>577175</v>
      </c>
      <c r="G1281" s="11">
        <f t="shared" si="256"/>
        <v>0.21005868158270455</v>
      </c>
      <c r="H1281">
        <v>2418808</v>
      </c>
      <c r="I1281" s="12">
        <f t="shared" si="262"/>
        <v>0.23861960105969551</v>
      </c>
      <c r="J1281" s="12">
        <f t="shared" si="252"/>
        <v>0.24295603454263423</v>
      </c>
      <c r="K1281" s="1">
        <v>2254031</v>
      </c>
      <c r="L1281">
        <v>45759</v>
      </c>
      <c r="M1281" s="12">
        <f t="shared" si="253"/>
        <v>2.030096303023339E-2</v>
      </c>
      <c r="N1281">
        <v>11984</v>
      </c>
      <c r="O1281">
        <v>33775</v>
      </c>
      <c r="P1281" s="12">
        <f t="shared" si="257"/>
        <v>1.498426596617349E-2</v>
      </c>
      <c r="Q1281" s="12">
        <f t="shared" si="258"/>
        <v>0.73810616490744985</v>
      </c>
      <c r="R1281">
        <v>23219</v>
      </c>
      <c r="S1281">
        <v>5741</v>
      </c>
      <c r="T1281">
        <v>2364</v>
      </c>
      <c r="U1281" s="30">
        <v>2369.0390000000002</v>
      </c>
      <c r="V1281">
        <f t="shared" si="250"/>
        <v>2369039</v>
      </c>
      <c r="W1281">
        <v>23546</v>
      </c>
      <c r="X1281" s="16">
        <v>2454</v>
      </c>
      <c r="Y1281">
        <v>4931</v>
      </c>
      <c r="Z1281" s="1">
        <f>(Y1281+X1281)/2</f>
        <v>3692.5</v>
      </c>
      <c r="AA1281" s="16">
        <v>3693</v>
      </c>
    </row>
    <row r="1282" spans="2:27" ht="14" customHeight="1">
      <c r="B1282" t="s">
        <v>266</v>
      </c>
      <c r="C1282">
        <v>1981</v>
      </c>
      <c r="D1282" s="1">
        <v>643176</v>
      </c>
      <c r="E1282" s="12">
        <f t="shared" si="255"/>
        <v>9.4462141631952948E-2</v>
      </c>
      <c r="F1282" s="1">
        <v>628009</v>
      </c>
      <c r="G1282" s="11">
        <f t="shared" si="256"/>
        <v>8.8073807770606832E-2</v>
      </c>
      <c r="H1282">
        <v>2715292</v>
      </c>
      <c r="I1282" s="12">
        <f t="shared" si="262"/>
        <v>0.23128599060432542</v>
      </c>
      <c r="J1282" s="12">
        <f t="shared" si="252"/>
        <v>0.23687176185839312</v>
      </c>
      <c r="K1282" s="1">
        <v>2617556</v>
      </c>
      <c r="L1282">
        <v>53759</v>
      </c>
      <c r="M1282" s="12">
        <f t="shared" si="253"/>
        <v>2.0537860508046436E-2</v>
      </c>
      <c r="N1282">
        <v>14028</v>
      </c>
      <c r="O1282">
        <v>39731</v>
      </c>
      <c r="P1282" s="12">
        <f t="shared" si="257"/>
        <v>1.5178662844271527E-2</v>
      </c>
      <c r="Q1282" s="12">
        <f t="shared" si="258"/>
        <v>0.73905764616157299</v>
      </c>
      <c r="R1282">
        <v>27653</v>
      </c>
      <c r="S1282">
        <v>6036</v>
      </c>
      <c r="T1282">
        <v>2385</v>
      </c>
      <c r="U1282" s="30">
        <v>2384.8490000000002</v>
      </c>
      <c r="V1282">
        <f t="shared" si="250"/>
        <v>2384849</v>
      </c>
      <c r="W1282">
        <v>26704</v>
      </c>
      <c r="X1282" s="16">
        <v>2815</v>
      </c>
      <c r="Z1282" s="16">
        <v>2815</v>
      </c>
      <c r="AA1282" s="16">
        <v>2815</v>
      </c>
    </row>
    <row r="1283" spans="2:27" ht="14" customHeight="1">
      <c r="B1283" t="s">
        <v>266</v>
      </c>
      <c r="C1283">
        <v>1982</v>
      </c>
      <c r="D1283" s="1">
        <v>593005</v>
      </c>
      <c r="E1283" s="12">
        <f t="shared" si="255"/>
        <v>-7.8005087254499547E-2</v>
      </c>
      <c r="F1283" s="1">
        <v>578712</v>
      </c>
      <c r="G1283" s="11">
        <f t="shared" si="256"/>
        <v>-7.849728268225456E-2</v>
      </c>
      <c r="H1283">
        <v>2711182</v>
      </c>
      <c r="I1283" s="12">
        <f t="shared" si="262"/>
        <v>0.21345376297127969</v>
      </c>
      <c r="J1283" s="12">
        <f t="shared" si="252"/>
        <v>0.21872563332155495</v>
      </c>
      <c r="K1283" s="1">
        <v>2634443</v>
      </c>
      <c r="L1283">
        <v>61921</v>
      </c>
      <c r="M1283" s="12">
        <f t="shared" si="253"/>
        <v>2.3504399222150564E-2</v>
      </c>
      <c r="N1283">
        <v>16354</v>
      </c>
      <c r="O1283">
        <v>45567</v>
      </c>
      <c r="P1283" s="12">
        <f t="shared" si="257"/>
        <v>1.7296635379850694E-2</v>
      </c>
      <c r="Q1283" s="12">
        <f t="shared" si="258"/>
        <v>0.73588927827392969</v>
      </c>
      <c r="R1283">
        <v>30063</v>
      </c>
      <c r="S1283">
        <v>8011</v>
      </c>
      <c r="T1283">
        <v>2401</v>
      </c>
      <c r="U1283" s="30">
        <v>2401.2020000000002</v>
      </c>
      <c r="V1283">
        <f t="shared" si="250"/>
        <v>2401202</v>
      </c>
      <c r="W1283">
        <v>28948</v>
      </c>
      <c r="X1283" s="16">
        <v>3024</v>
      </c>
      <c r="Z1283" s="16">
        <v>3024</v>
      </c>
      <c r="AA1283" s="16">
        <v>3024</v>
      </c>
    </row>
    <row r="1284" spans="2:27" ht="14" customHeight="1">
      <c r="B1284" t="s">
        <v>266</v>
      </c>
      <c r="C1284">
        <v>1983</v>
      </c>
      <c r="D1284" s="1">
        <v>606481</v>
      </c>
      <c r="E1284" s="12">
        <f t="shared" si="255"/>
        <v>2.2724934865641942E-2</v>
      </c>
      <c r="F1284" s="1">
        <v>595694</v>
      </c>
      <c r="G1284" s="11">
        <f t="shared" si="256"/>
        <v>2.9344475317601846E-2</v>
      </c>
      <c r="H1284">
        <v>2989831</v>
      </c>
      <c r="I1284" s="12">
        <f t="shared" si="262"/>
        <v>0.19924002393446319</v>
      </c>
      <c r="J1284" s="12">
        <f t="shared" si="252"/>
        <v>0.20284792016672515</v>
      </c>
      <c r="K1284" s="1">
        <v>2864360</v>
      </c>
      <c r="L1284">
        <v>73340</v>
      </c>
      <c r="M1284" s="12">
        <f t="shared" si="253"/>
        <v>2.5604323478892316E-2</v>
      </c>
      <c r="N1284">
        <v>18666</v>
      </c>
      <c r="O1284">
        <v>54674</v>
      </c>
      <c r="P1284" s="12">
        <f t="shared" si="257"/>
        <v>1.908768450893044E-2</v>
      </c>
      <c r="Q1284" s="12">
        <f t="shared" si="258"/>
        <v>0.7454867739296428</v>
      </c>
      <c r="R1284">
        <v>41656</v>
      </c>
      <c r="S1284">
        <v>8069</v>
      </c>
      <c r="T1284">
        <v>2416</v>
      </c>
      <c r="U1284" s="30">
        <v>2415.5309999999999</v>
      </c>
      <c r="V1284">
        <f t="shared" si="250"/>
        <v>2415531</v>
      </c>
      <c r="W1284">
        <v>30134</v>
      </c>
      <c r="X1284" s="16">
        <v>3623</v>
      </c>
      <c r="Z1284" s="16">
        <v>3623</v>
      </c>
      <c r="AA1284" s="16">
        <v>3623</v>
      </c>
    </row>
    <row r="1285" spans="2:27" ht="14" customHeight="1">
      <c r="B1285" t="s">
        <v>266</v>
      </c>
      <c r="C1285">
        <v>1984</v>
      </c>
      <c r="D1285" s="1">
        <v>670272</v>
      </c>
      <c r="E1285" s="12">
        <f t="shared" si="255"/>
        <v>0.10518219037364732</v>
      </c>
      <c r="F1285" s="1">
        <v>652360</v>
      </c>
      <c r="G1285" s="11">
        <f t="shared" si="256"/>
        <v>9.5126021077935982E-2</v>
      </c>
      <c r="H1285">
        <v>3363113</v>
      </c>
      <c r="I1285" s="12">
        <f t="shared" si="262"/>
        <v>0.19397504633356061</v>
      </c>
      <c r="J1285" s="12">
        <f t="shared" si="252"/>
        <v>0.199301064222344</v>
      </c>
      <c r="K1285" s="1">
        <v>4277008</v>
      </c>
      <c r="L1285">
        <v>101972</v>
      </c>
      <c r="M1285" s="12">
        <f t="shared" si="253"/>
        <v>2.3841900693194869E-2</v>
      </c>
      <c r="N1285">
        <v>17934</v>
      </c>
      <c r="O1285">
        <v>75013</v>
      </c>
      <c r="P1285" s="12">
        <f t="shared" si="257"/>
        <v>1.753866254166464E-2</v>
      </c>
      <c r="Q1285" s="12">
        <f t="shared" si="258"/>
        <v>0.73562350449142899</v>
      </c>
      <c r="R1285">
        <v>17830</v>
      </c>
      <c r="S1285">
        <v>8454</v>
      </c>
      <c r="T1285">
        <v>2424</v>
      </c>
      <c r="U1285" s="30">
        <v>2424.0859999999998</v>
      </c>
      <c r="V1285">
        <f t="shared" si="250"/>
        <v>2424086</v>
      </c>
      <c r="W1285">
        <v>33037</v>
      </c>
      <c r="X1285" s="16">
        <v>4134</v>
      </c>
      <c r="Z1285" s="16">
        <v>4134</v>
      </c>
      <c r="AA1285" s="16">
        <v>4134</v>
      </c>
    </row>
    <row r="1286" spans="2:27" ht="14" customHeight="1">
      <c r="B1286" t="s">
        <v>266</v>
      </c>
      <c r="C1286">
        <v>1985</v>
      </c>
      <c r="D1286" s="1">
        <v>738994</v>
      </c>
      <c r="E1286" s="12">
        <f t="shared" si="255"/>
        <v>0.10252852573283681</v>
      </c>
      <c r="F1286" s="1">
        <v>725208</v>
      </c>
      <c r="G1286" s="11">
        <f t="shared" si="256"/>
        <v>0.11166840394873996</v>
      </c>
      <c r="H1286">
        <v>3713641</v>
      </c>
      <c r="I1286" s="12">
        <f t="shared" si="262"/>
        <v>0.19528220417644032</v>
      </c>
      <c r="J1286" s="12">
        <f t="shared" si="252"/>
        <v>0.19899446392368028</v>
      </c>
      <c r="K1286" s="1">
        <v>3247655</v>
      </c>
      <c r="L1286">
        <v>90352</v>
      </c>
      <c r="M1286" s="12">
        <f t="shared" si="253"/>
        <v>2.7820689081814415E-2</v>
      </c>
      <c r="N1286">
        <v>18074</v>
      </c>
      <c r="O1286">
        <v>72278</v>
      </c>
      <c r="P1286" s="12">
        <f t="shared" si="257"/>
        <v>2.2255442773324138E-2</v>
      </c>
      <c r="Q1286" s="12">
        <f t="shared" si="258"/>
        <v>0.79996015583495661</v>
      </c>
      <c r="R1286">
        <v>48323</v>
      </c>
      <c r="S1286">
        <v>8438</v>
      </c>
      <c r="T1286">
        <v>2427</v>
      </c>
      <c r="U1286" s="30">
        <v>2427.4050000000002</v>
      </c>
      <c r="V1286">
        <f t="shared" si="250"/>
        <v>2427405</v>
      </c>
      <c r="W1286">
        <v>34742</v>
      </c>
      <c r="X1286" s="16">
        <v>4573</v>
      </c>
      <c r="Z1286" s="16">
        <v>4573</v>
      </c>
      <c r="AA1286" s="16">
        <v>4573</v>
      </c>
    </row>
    <row r="1287" spans="2:27">
      <c r="B1287" t="s">
        <v>266</v>
      </c>
      <c r="C1287">
        <v>1986</v>
      </c>
      <c r="D1287" s="1">
        <v>807100</v>
      </c>
      <c r="E1287" s="12">
        <f t="shared" si="255"/>
        <v>9.2160423494642721E-2</v>
      </c>
      <c r="F1287" s="1">
        <v>794482</v>
      </c>
      <c r="G1287" s="11">
        <f t="shared" si="256"/>
        <v>9.5522939625597075E-2</v>
      </c>
      <c r="H1287">
        <v>3947736</v>
      </c>
      <c r="I1287" s="12">
        <f t="shared" si="262"/>
        <v>0.20125003293026686</v>
      </c>
      <c r="J1287" s="12">
        <f t="shared" si="252"/>
        <v>0.20444629529431552</v>
      </c>
      <c r="K1287" s="1">
        <v>3521814</v>
      </c>
      <c r="L1287">
        <v>97793</v>
      </c>
      <c r="M1287" s="12">
        <f t="shared" si="253"/>
        <v>2.7767792393351837E-2</v>
      </c>
      <c r="N1287">
        <v>19670</v>
      </c>
      <c r="O1287">
        <v>78123</v>
      </c>
      <c r="P1287" s="12">
        <f t="shared" si="257"/>
        <v>2.2182602488376727E-2</v>
      </c>
      <c r="Q1287" s="12">
        <f t="shared" si="258"/>
        <v>0.79886085916169869</v>
      </c>
      <c r="R1287">
        <v>50458</v>
      </c>
      <c r="S1287">
        <v>10215</v>
      </c>
      <c r="T1287">
        <v>2433</v>
      </c>
      <c r="U1287" s="30">
        <v>2432.6190000000001</v>
      </c>
      <c r="V1287">
        <f t="shared" si="250"/>
        <v>2432619</v>
      </c>
      <c r="W1287">
        <v>36385</v>
      </c>
      <c r="X1287" s="16">
        <v>5261</v>
      </c>
      <c r="Z1287" s="16">
        <v>5261</v>
      </c>
      <c r="AA1287" s="16">
        <v>5261</v>
      </c>
    </row>
    <row r="1288" spans="2:27">
      <c r="B1288" t="s">
        <v>266</v>
      </c>
      <c r="C1288">
        <v>1987</v>
      </c>
      <c r="D1288" s="1">
        <v>816083</v>
      </c>
      <c r="E1288" s="12">
        <f t="shared" si="255"/>
        <v>1.1129971502911659E-2</v>
      </c>
      <c r="F1288" s="1">
        <v>804678</v>
      </c>
      <c r="G1288" s="11">
        <f t="shared" si="256"/>
        <v>1.2833519198672845E-2</v>
      </c>
      <c r="H1288">
        <v>4111811</v>
      </c>
      <c r="I1288" s="12">
        <f t="shared" si="262"/>
        <v>0.19569917002508141</v>
      </c>
      <c r="J1288" s="12">
        <f t="shared" si="252"/>
        <v>0.19847288700769564</v>
      </c>
      <c r="K1288" s="1">
        <v>3628853</v>
      </c>
      <c r="L1288">
        <v>105531</v>
      </c>
      <c r="M1288" s="12">
        <f t="shared" si="253"/>
        <v>2.9081089809920656E-2</v>
      </c>
      <c r="N1288">
        <v>19317</v>
      </c>
      <c r="O1288">
        <v>86214</v>
      </c>
      <c r="P1288" s="12">
        <f t="shared" si="257"/>
        <v>2.3757920202333905E-2</v>
      </c>
      <c r="Q1288" s="12">
        <f t="shared" si="258"/>
        <v>0.81695425988572079</v>
      </c>
      <c r="R1288">
        <v>52418</v>
      </c>
      <c r="S1288">
        <v>9848</v>
      </c>
      <c r="T1288">
        <v>2445</v>
      </c>
      <c r="U1288" s="30">
        <v>2445.3670000000002</v>
      </c>
      <c r="V1288">
        <f t="shared" si="250"/>
        <v>2445367</v>
      </c>
      <c r="W1288">
        <v>38068</v>
      </c>
      <c r="X1288" s="16">
        <v>5875</v>
      </c>
      <c r="Z1288" s="16">
        <v>5875</v>
      </c>
      <c r="AA1288" s="16">
        <v>5875</v>
      </c>
    </row>
    <row r="1289" spans="2:27">
      <c r="B1289" t="s">
        <v>266</v>
      </c>
      <c r="C1289">
        <v>1988</v>
      </c>
      <c r="D1289" s="1">
        <v>852546</v>
      </c>
      <c r="E1289" s="12">
        <f t="shared" si="255"/>
        <v>4.468050431144871E-2</v>
      </c>
      <c r="F1289" s="1">
        <v>838225</v>
      </c>
      <c r="G1289" s="11">
        <f t="shared" si="256"/>
        <v>4.1689967912630889E-2</v>
      </c>
      <c r="H1289">
        <v>4390432</v>
      </c>
      <c r="I1289" s="12">
        <f t="shared" si="262"/>
        <v>0.19092084788011748</v>
      </c>
      <c r="J1289" s="12">
        <f t="shared" si="252"/>
        <v>0.19418271368284487</v>
      </c>
      <c r="K1289" s="1">
        <v>3813994</v>
      </c>
      <c r="L1289">
        <v>119298</v>
      </c>
      <c r="M1289" s="12">
        <f t="shared" si="253"/>
        <v>3.1279021414296927E-2</v>
      </c>
      <c r="N1289">
        <v>20379</v>
      </c>
      <c r="O1289">
        <v>98919</v>
      </c>
      <c r="P1289" s="12">
        <f t="shared" si="257"/>
        <v>2.5935803779450099E-2</v>
      </c>
      <c r="Q1289" s="12">
        <f t="shared" si="258"/>
        <v>0.82917567771463063</v>
      </c>
      <c r="R1289">
        <v>57349</v>
      </c>
      <c r="S1289">
        <v>10227</v>
      </c>
      <c r="T1289">
        <v>2462</v>
      </c>
      <c r="U1289" s="30">
        <v>2461.9960000000001</v>
      </c>
      <c r="V1289">
        <f t="shared" si="250"/>
        <v>2461996</v>
      </c>
      <c r="W1289">
        <v>39901</v>
      </c>
      <c r="X1289" s="16">
        <v>5932</v>
      </c>
      <c r="Z1289" s="16">
        <v>5932</v>
      </c>
      <c r="AA1289" s="16">
        <v>5932</v>
      </c>
    </row>
    <row r="1290" spans="2:27">
      <c r="B1290" t="s">
        <v>266</v>
      </c>
      <c r="C1290">
        <v>1989</v>
      </c>
      <c r="D1290" s="1">
        <v>894014</v>
      </c>
      <c r="E1290" s="12">
        <f t="shared" si="255"/>
        <v>4.8640190675928334E-2</v>
      </c>
      <c r="F1290" s="1">
        <v>880245</v>
      </c>
      <c r="G1290" s="11">
        <f t="shared" si="256"/>
        <v>5.0129738435384291E-2</v>
      </c>
      <c r="H1290">
        <v>4629641</v>
      </c>
      <c r="I1290" s="12">
        <f t="shared" si="262"/>
        <v>0.19013245303469534</v>
      </c>
      <c r="J1290" s="12">
        <f t="shared" si="252"/>
        <v>0.19310654973031385</v>
      </c>
      <c r="K1290" s="1">
        <v>4206088</v>
      </c>
      <c r="L1290">
        <v>158665</v>
      </c>
      <c r="M1290" s="12">
        <f t="shared" si="253"/>
        <v>3.7722700999123178E-2</v>
      </c>
      <c r="N1290">
        <v>25846</v>
      </c>
      <c r="O1290">
        <v>132819</v>
      </c>
      <c r="P1290" s="12">
        <f t="shared" si="257"/>
        <v>3.1577798657564937E-2</v>
      </c>
      <c r="Q1290" s="12">
        <f t="shared" si="258"/>
        <v>0.83710333091734157</v>
      </c>
      <c r="R1290">
        <v>69611</v>
      </c>
      <c r="S1290">
        <v>11150</v>
      </c>
      <c r="T1290">
        <v>2473</v>
      </c>
      <c r="U1290" s="30">
        <v>2472.8490000000002</v>
      </c>
      <c r="V1290">
        <f t="shared" si="250"/>
        <v>2472849</v>
      </c>
      <c r="W1290">
        <v>42059</v>
      </c>
      <c r="X1290" s="16">
        <v>5628</v>
      </c>
      <c r="Z1290" s="16">
        <v>5628</v>
      </c>
      <c r="AA1290" s="16">
        <v>5628</v>
      </c>
    </row>
    <row r="1291" spans="2:27">
      <c r="B1291" t="s">
        <v>266</v>
      </c>
      <c r="C1291">
        <v>1990</v>
      </c>
      <c r="D1291" s="1">
        <v>975763</v>
      </c>
      <c r="E1291" s="12">
        <f t="shared" si="255"/>
        <v>9.1440402499289725E-2</v>
      </c>
      <c r="F1291" s="1">
        <v>958282</v>
      </c>
      <c r="G1291" s="11">
        <f t="shared" si="256"/>
        <v>8.8653727087344994E-2</v>
      </c>
      <c r="H1291">
        <v>5163121</v>
      </c>
      <c r="I1291" s="12">
        <f t="shared" si="262"/>
        <v>0.18560130587681364</v>
      </c>
      <c r="J1291" s="12">
        <f t="shared" si="252"/>
        <v>0.18898704872498631</v>
      </c>
      <c r="K1291" s="1">
        <v>4704560</v>
      </c>
      <c r="L1291">
        <v>213931</v>
      </c>
      <c r="M1291" s="12">
        <f t="shared" si="253"/>
        <v>4.5473115445440165E-2</v>
      </c>
      <c r="N1291">
        <v>29421</v>
      </c>
      <c r="O1291">
        <v>184510</v>
      </c>
      <c r="P1291" s="12">
        <f t="shared" si="257"/>
        <v>3.9219395650177701E-2</v>
      </c>
      <c r="Q1291" s="12">
        <f t="shared" si="258"/>
        <v>0.86247434920605237</v>
      </c>
      <c r="R1291">
        <v>81975</v>
      </c>
      <c r="S1291">
        <v>11987</v>
      </c>
      <c r="T1291">
        <v>2478</v>
      </c>
      <c r="U1291" s="30">
        <v>2480.683</v>
      </c>
      <c r="V1291">
        <f t="shared" si="250"/>
        <v>2480683</v>
      </c>
      <c r="W1291">
        <v>44750</v>
      </c>
      <c r="X1291" s="16">
        <v>5790</v>
      </c>
      <c r="Z1291" s="16">
        <v>5790</v>
      </c>
      <c r="AA1291" s="16">
        <v>5790</v>
      </c>
    </row>
    <row r="1292" spans="2:27">
      <c r="B1292" t="s">
        <v>266</v>
      </c>
      <c r="C1292">
        <v>1991</v>
      </c>
      <c r="D1292" s="1">
        <v>1149319</v>
      </c>
      <c r="E1292" s="12">
        <f t="shared" si="255"/>
        <v>0.17786696154701501</v>
      </c>
      <c r="F1292" s="1">
        <v>1131734</v>
      </c>
      <c r="G1292" s="11">
        <f t="shared" si="256"/>
        <v>0.18100308677403937</v>
      </c>
      <c r="H1292">
        <v>5249018</v>
      </c>
      <c r="I1292" s="12">
        <f t="shared" si="262"/>
        <v>0.21560871004824139</v>
      </c>
      <c r="J1292" s="12">
        <f t="shared" si="252"/>
        <v>0.21895886049542981</v>
      </c>
      <c r="K1292" s="1">
        <v>5125859</v>
      </c>
      <c r="L1292">
        <v>238793</v>
      </c>
      <c r="M1292" s="12">
        <f t="shared" si="253"/>
        <v>4.6585947838206243E-2</v>
      </c>
      <c r="N1292">
        <v>30147</v>
      </c>
      <c r="O1292">
        <v>208646</v>
      </c>
      <c r="P1292" s="12">
        <f t="shared" si="257"/>
        <v>4.070459214738447E-2</v>
      </c>
      <c r="Q1292" s="12">
        <f t="shared" si="258"/>
        <v>0.87375258068703854</v>
      </c>
      <c r="R1292">
        <v>82662</v>
      </c>
      <c r="S1292">
        <v>12214</v>
      </c>
      <c r="T1292">
        <v>2495</v>
      </c>
      <c r="U1292" s="30">
        <v>2495.2089999999998</v>
      </c>
      <c r="V1292">
        <f t="shared" si="250"/>
        <v>2495209</v>
      </c>
      <c r="W1292">
        <v>46489</v>
      </c>
      <c r="X1292" s="16">
        <v>5911</v>
      </c>
      <c r="Z1292" s="16">
        <v>5911</v>
      </c>
      <c r="AA1292" s="16">
        <v>5911</v>
      </c>
    </row>
    <row r="1293" spans="2:27">
      <c r="B1293" t="s">
        <v>266</v>
      </c>
      <c r="C1293">
        <v>1992</v>
      </c>
      <c r="D1293" s="1">
        <v>1359425</v>
      </c>
      <c r="E1293" s="12">
        <f t="shared" si="255"/>
        <v>0.18280912435972954</v>
      </c>
      <c r="F1293" s="1">
        <v>1341483</v>
      </c>
      <c r="G1293" s="11">
        <f t="shared" si="256"/>
        <v>0.18533418630172815</v>
      </c>
      <c r="H1293">
        <v>5776111</v>
      </c>
      <c r="I1293" s="12">
        <f t="shared" si="262"/>
        <v>0.23224674872072229</v>
      </c>
      <c r="J1293" s="12">
        <f t="shared" si="252"/>
        <v>0.23535299096572071</v>
      </c>
      <c r="K1293" s="1">
        <v>5484122</v>
      </c>
      <c r="L1293">
        <v>223568</v>
      </c>
      <c r="M1293" s="12">
        <f t="shared" si="253"/>
        <v>4.0766416210288536E-2</v>
      </c>
      <c r="N1293">
        <v>34108</v>
      </c>
      <c r="O1293">
        <v>189460</v>
      </c>
      <c r="P1293" s="12">
        <f t="shared" si="257"/>
        <v>3.4547006795253646E-2</v>
      </c>
      <c r="Q1293" s="12">
        <f t="shared" si="258"/>
        <v>0.84743791598082019</v>
      </c>
      <c r="R1293">
        <v>81693</v>
      </c>
      <c r="S1293">
        <v>12719</v>
      </c>
      <c r="T1293">
        <v>2526</v>
      </c>
      <c r="U1293" s="30">
        <v>2526.0419999999999</v>
      </c>
      <c r="V1293">
        <f t="shared" si="250"/>
        <v>2526042</v>
      </c>
      <c r="W1293">
        <v>49914</v>
      </c>
      <c r="X1293" s="16">
        <v>6033</v>
      </c>
      <c r="Z1293" s="16">
        <v>6033</v>
      </c>
      <c r="AA1293" s="16">
        <v>6033</v>
      </c>
    </row>
    <row r="1294" spans="2:27">
      <c r="B1294" t="s">
        <v>266</v>
      </c>
      <c r="C1294">
        <v>1993</v>
      </c>
      <c r="D1294" s="1">
        <v>1648886</v>
      </c>
      <c r="E1294" s="12">
        <f t="shared" si="255"/>
        <v>0.21292899571510013</v>
      </c>
      <c r="F1294" s="1">
        <v>1630548</v>
      </c>
      <c r="G1294" s="11">
        <f t="shared" si="256"/>
        <v>0.21548167214940481</v>
      </c>
      <c r="H1294">
        <v>6756749</v>
      </c>
      <c r="I1294" s="12">
        <f t="shared" si="262"/>
        <v>0.24132138103694542</v>
      </c>
      <c r="J1294" s="12">
        <f t="shared" si="252"/>
        <v>0.24403540815264857</v>
      </c>
      <c r="K1294" s="1">
        <v>5742465</v>
      </c>
      <c r="L1294">
        <v>217481</v>
      </c>
      <c r="M1294" s="12">
        <f t="shared" si="253"/>
        <v>3.7872411934596034E-2</v>
      </c>
      <c r="N1294">
        <v>38941</v>
      </c>
      <c r="O1294">
        <v>178540</v>
      </c>
      <c r="P1294" s="12">
        <f t="shared" si="257"/>
        <v>3.1091177743355857E-2</v>
      </c>
      <c r="Q1294" s="12">
        <f t="shared" si="258"/>
        <v>0.82094527797830619</v>
      </c>
      <c r="R1294">
        <v>84327</v>
      </c>
      <c r="S1294">
        <v>13167</v>
      </c>
      <c r="T1294">
        <v>2548</v>
      </c>
      <c r="U1294" s="30">
        <v>2547.605</v>
      </c>
      <c r="V1294">
        <f t="shared" si="250"/>
        <v>2547605</v>
      </c>
      <c r="W1294">
        <v>52079</v>
      </c>
      <c r="X1294" s="16">
        <v>5732</v>
      </c>
      <c r="Z1294" s="16">
        <v>5732</v>
      </c>
      <c r="AA1294" s="16">
        <v>5732</v>
      </c>
    </row>
    <row r="1295" spans="2:27">
      <c r="B1295" t="s">
        <v>266</v>
      </c>
      <c r="C1295">
        <v>1994</v>
      </c>
      <c r="D1295" s="1">
        <v>1714555</v>
      </c>
      <c r="E1295" s="12">
        <f t="shared" si="255"/>
        <v>3.9826282714511496E-2</v>
      </c>
      <c r="F1295" s="1">
        <v>1689564</v>
      </c>
      <c r="G1295" s="11">
        <f t="shared" si="256"/>
        <v>3.6193966690952983E-2</v>
      </c>
      <c r="H1295">
        <v>7473938</v>
      </c>
      <c r="I1295" s="12">
        <f t="shared" si="262"/>
        <v>0.22606074602170903</v>
      </c>
      <c r="J1295" s="12">
        <f t="shared" si="252"/>
        <v>0.22940449867258733</v>
      </c>
      <c r="K1295" s="1">
        <v>6654192</v>
      </c>
      <c r="L1295">
        <v>221804</v>
      </c>
      <c r="M1295" s="12">
        <f t="shared" si="253"/>
        <v>3.3332972658438473E-2</v>
      </c>
      <c r="N1295">
        <v>40692</v>
      </c>
      <c r="O1295">
        <v>181112</v>
      </c>
      <c r="P1295" s="12">
        <f t="shared" si="257"/>
        <v>2.7217729816031759E-2</v>
      </c>
      <c r="Q1295" s="12">
        <f t="shared" si="258"/>
        <v>0.81654072965320734</v>
      </c>
      <c r="R1295">
        <v>86742</v>
      </c>
      <c r="S1295">
        <v>13171</v>
      </c>
      <c r="T1295">
        <v>2569</v>
      </c>
      <c r="U1295" s="30">
        <v>2569.1179999999999</v>
      </c>
      <c r="V1295">
        <f t="shared" si="250"/>
        <v>2569118</v>
      </c>
      <c r="W1295">
        <v>54796</v>
      </c>
      <c r="X1295" s="16">
        <v>6371</v>
      </c>
      <c r="Y1295" s="2">
        <v>6369</v>
      </c>
      <c r="Z1295" s="7">
        <f>(Y1295+X1295)/2</f>
        <v>6370</v>
      </c>
      <c r="AA1295" s="2">
        <v>6370</v>
      </c>
    </row>
    <row r="1296" spans="2:27">
      <c r="B1296" t="s">
        <v>266</v>
      </c>
      <c r="C1296">
        <v>1995</v>
      </c>
      <c r="D1296" s="1">
        <v>1599300</v>
      </c>
      <c r="E1296" s="12">
        <f t="shared" si="255"/>
        <v>-6.7221523952279164E-2</v>
      </c>
      <c r="F1296" s="1">
        <v>1569964</v>
      </c>
      <c r="G1296" s="11">
        <f t="shared" si="256"/>
        <v>-7.0787493104729982E-2</v>
      </c>
      <c r="H1296">
        <v>7374389</v>
      </c>
      <c r="I1296" s="12">
        <f t="shared" si="262"/>
        <v>0.21289411231222002</v>
      </c>
      <c r="J1296" s="12">
        <f t="shared" si="252"/>
        <v>0.2168722045989166</v>
      </c>
      <c r="K1296" s="1">
        <v>7116429</v>
      </c>
      <c r="L1296">
        <v>232844</v>
      </c>
      <c r="M1296" s="12">
        <f t="shared" si="253"/>
        <v>3.2719219147693317E-2</v>
      </c>
      <c r="N1296">
        <v>41428</v>
      </c>
      <c r="O1296">
        <v>191416</v>
      </c>
      <c r="P1296" s="12">
        <f t="shared" si="257"/>
        <v>2.6897760098498841E-2</v>
      </c>
      <c r="Q1296" s="12">
        <f t="shared" si="258"/>
        <v>0.82207830135197812</v>
      </c>
      <c r="R1296">
        <v>97101</v>
      </c>
      <c r="S1296">
        <v>12469</v>
      </c>
      <c r="T1296">
        <v>2587</v>
      </c>
      <c r="U1296" s="30">
        <v>2586.942</v>
      </c>
      <c r="V1296">
        <f t="shared" si="250"/>
        <v>2586942</v>
      </c>
      <c r="W1296">
        <v>56883</v>
      </c>
      <c r="X1296" s="17">
        <v>7054</v>
      </c>
      <c r="Y1296">
        <v>7055</v>
      </c>
      <c r="Z1296" s="7">
        <f t="shared" ref="Z1296:Z1299" si="263">(Y1296+X1296)/2</f>
        <v>7054.5</v>
      </c>
      <c r="AA1296">
        <v>7055</v>
      </c>
    </row>
    <row r="1297" spans="1:27">
      <c r="B1297" t="s">
        <v>266</v>
      </c>
      <c r="C1297">
        <v>1996</v>
      </c>
      <c r="D1297" s="1">
        <v>1694054</v>
      </c>
      <c r="E1297" s="12">
        <f t="shared" si="255"/>
        <v>5.9247170637153755E-2</v>
      </c>
      <c r="F1297" s="1">
        <v>1657544</v>
      </c>
      <c r="G1297" s="11">
        <f t="shared" si="256"/>
        <v>5.5784718630490893E-2</v>
      </c>
      <c r="H1297">
        <v>7864247</v>
      </c>
      <c r="I1297" s="12">
        <f t="shared" si="262"/>
        <v>0.21076957526893547</v>
      </c>
      <c r="J1297" s="12">
        <f t="shared" si="252"/>
        <v>0.21541210493515781</v>
      </c>
      <c r="K1297" s="1">
        <v>7275754</v>
      </c>
      <c r="L1297">
        <v>235528</v>
      </c>
      <c r="M1297" s="12">
        <f t="shared" si="253"/>
        <v>3.237162773782621E-2</v>
      </c>
      <c r="N1297">
        <v>40085</v>
      </c>
      <c r="O1297">
        <v>195443</v>
      </c>
      <c r="P1297" s="12">
        <f t="shared" si="257"/>
        <v>2.686223311013539E-2</v>
      </c>
      <c r="Q1297" s="12">
        <f t="shared" si="258"/>
        <v>0.82980792092659894</v>
      </c>
      <c r="R1297">
        <v>101702</v>
      </c>
      <c r="S1297">
        <v>13339</v>
      </c>
      <c r="T1297">
        <v>2598</v>
      </c>
      <c r="U1297" s="30">
        <v>2598.2660000000001</v>
      </c>
      <c r="V1297">
        <f t="shared" si="250"/>
        <v>2598266</v>
      </c>
      <c r="W1297">
        <v>60802</v>
      </c>
      <c r="X1297" s="17">
        <v>7756</v>
      </c>
      <c r="Y1297">
        <v>7755</v>
      </c>
      <c r="Z1297" s="7">
        <f t="shared" si="263"/>
        <v>7755.5</v>
      </c>
      <c r="AA1297">
        <v>7756</v>
      </c>
    </row>
    <row r="1298" spans="1:27">
      <c r="B1298" t="s">
        <v>266</v>
      </c>
      <c r="C1298">
        <v>1997</v>
      </c>
      <c r="D1298" s="1">
        <v>1839813</v>
      </c>
      <c r="E1298" s="12">
        <f t="shared" si="255"/>
        <v>8.604153114363533E-2</v>
      </c>
      <c r="F1298" s="1">
        <v>1808477</v>
      </c>
      <c r="G1298" s="11">
        <f t="shared" si="256"/>
        <v>9.1058216252479576E-2</v>
      </c>
      <c r="H1298">
        <v>7949883</v>
      </c>
      <c r="I1298" s="12">
        <f t="shared" si="262"/>
        <v>0.22748473153630061</v>
      </c>
      <c r="J1298" s="12">
        <f t="shared" si="252"/>
        <v>0.23142642476625128</v>
      </c>
      <c r="K1298" s="1">
        <v>7445059</v>
      </c>
      <c r="L1298">
        <v>247333</v>
      </c>
      <c r="M1298" s="12">
        <f t="shared" si="253"/>
        <v>3.322109334526429E-2</v>
      </c>
      <c r="N1298">
        <v>41166</v>
      </c>
      <c r="O1298">
        <v>206167</v>
      </c>
      <c r="P1298" s="12">
        <f t="shared" si="257"/>
        <v>2.7691788607719564E-2</v>
      </c>
      <c r="Q1298" s="12">
        <f t="shared" si="258"/>
        <v>0.83356042258817065</v>
      </c>
      <c r="R1298">
        <v>108982</v>
      </c>
      <c r="S1298">
        <v>13685</v>
      </c>
      <c r="T1298">
        <v>2616</v>
      </c>
      <c r="U1298" s="30">
        <v>2616.3389999999999</v>
      </c>
      <c r="V1298">
        <f t="shared" si="250"/>
        <v>2616339</v>
      </c>
      <c r="W1298">
        <v>64576</v>
      </c>
      <c r="X1298" s="16">
        <v>7911</v>
      </c>
      <c r="Y1298">
        <v>7914</v>
      </c>
      <c r="Z1298" s="7">
        <f t="shared" si="263"/>
        <v>7912.5</v>
      </c>
      <c r="AA1298">
        <v>7913</v>
      </c>
    </row>
    <row r="1299" spans="1:27">
      <c r="B1299" t="s">
        <v>81</v>
      </c>
      <c r="C1299">
        <v>1998</v>
      </c>
      <c r="D1299" s="1">
        <v>1862929</v>
      </c>
      <c r="E1299" s="12">
        <f t="shared" si="255"/>
        <v>1.2564320395605424E-2</v>
      </c>
      <c r="F1299" s="1">
        <v>1831703</v>
      </c>
      <c r="G1299" s="11">
        <f t="shared" si="256"/>
        <v>1.2842850641727818E-2</v>
      </c>
      <c r="H1299">
        <v>8443997</v>
      </c>
      <c r="I1299" s="12">
        <f t="shared" si="262"/>
        <v>0.21692369146980986</v>
      </c>
      <c r="J1299" s="12">
        <f t="shared" si="252"/>
        <v>0.22062170320524746</v>
      </c>
      <c r="K1299" s="1">
        <v>7681014</v>
      </c>
      <c r="L1299">
        <v>300002</v>
      </c>
      <c r="M1299" s="12">
        <f t="shared" si="253"/>
        <v>3.9057603592442355E-2</v>
      </c>
      <c r="N1299">
        <v>45021</v>
      </c>
      <c r="O1299">
        <v>254981</v>
      </c>
      <c r="P1299" s="12">
        <f t="shared" si="257"/>
        <v>3.31962680968945E-2</v>
      </c>
      <c r="Q1299" s="12">
        <f t="shared" si="258"/>
        <v>0.84993100045999692</v>
      </c>
      <c r="R1299">
        <v>115756</v>
      </c>
      <c r="S1299">
        <v>14170</v>
      </c>
      <c r="T1299">
        <v>2639</v>
      </c>
      <c r="U1299" s="30">
        <v>2638.6669999999999</v>
      </c>
      <c r="V1299">
        <f t="shared" si="250"/>
        <v>2638667</v>
      </c>
      <c r="W1299">
        <v>69261</v>
      </c>
      <c r="X1299" s="16">
        <v>8183</v>
      </c>
      <c r="Y1299">
        <v>8180</v>
      </c>
      <c r="Z1299" s="7">
        <f t="shared" si="263"/>
        <v>8181.5</v>
      </c>
      <c r="AA1299">
        <v>8182</v>
      </c>
    </row>
    <row r="1300" spans="1:27">
      <c r="B1300" t="s">
        <v>32</v>
      </c>
      <c r="C1300">
        <v>1999</v>
      </c>
      <c r="D1300" s="1">
        <v>1885254</v>
      </c>
      <c r="E1300" s="12">
        <f t="shared" si="255"/>
        <v>1.1983816881910154E-2</v>
      </c>
      <c r="F1300" s="1">
        <v>1853761</v>
      </c>
      <c r="G1300" s="11">
        <f t="shared" si="256"/>
        <v>1.2042345292877722E-2</v>
      </c>
      <c r="H1300">
        <v>8687125</v>
      </c>
      <c r="I1300" s="12">
        <f t="shared" si="262"/>
        <v>0.21339177230671827</v>
      </c>
      <c r="J1300" s="12">
        <f t="shared" si="252"/>
        <v>0.21701702231751011</v>
      </c>
      <c r="K1300" s="1">
        <v>8370653</v>
      </c>
      <c r="L1300">
        <v>315119</v>
      </c>
      <c r="M1300" s="12">
        <f t="shared" si="253"/>
        <v>3.7645689051977189E-2</v>
      </c>
      <c r="N1300">
        <v>46278</v>
      </c>
      <c r="O1300">
        <v>268841</v>
      </c>
      <c r="P1300" s="12">
        <f t="shared" si="257"/>
        <v>3.211708811725919E-2</v>
      </c>
      <c r="Q1300" s="12">
        <f t="shared" si="258"/>
        <v>0.85314119427898671</v>
      </c>
      <c r="R1300">
        <v>126874</v>
      </c>
      <c r="S1300">
        <v>16273</v>
      </c>
      <c r="T1300">
        <v>2654</v>
      </c>
      <c r="U1300" s="30">
        <v>2654.0520000000001</v>
      </c>
      <c r="V1300">
        <f t="shared" si="250"/>
        <v>2654052</v>
      </c>
      <c r="W1300">
        <v>71848</v>
      </c>
      <c r="X1300" s="16">
        <v>8567</v>
      </c>
      <c r="Z1300" s="16">
        <v>8567</v>
      </c>
      <c r="AA1300" s="16">
        <v>8567</v>
      </c>
    </row>
    <row r="1301" spans="1:27">
      <c r="B1301" t="s">
        <v>212</v>
      </c>
      <c r="C1301">
        <v>2000</v>
      </c>
      <c r="D1301" s="1">
        <v>2401468</v>
      </c>
      <c r="E1301" s="12">
        <f t="shared" si="255"/>
        <v>0.27381668464832853</v>
      </c>
      <c r="F1301" s="1">
        <v>2364955</v>
      </c>
      <c r="G1301" s="11">
        <f t="shared" si="256"/>
        <v>0.27576046750363181</v>
      </c>
      <c r="H1301">
        <v>10393893</v>
      </c>
      <c r="I1301" s="12">
        <f t="shared" si="262"/>
        <v>0.22753312930968214</v>
      </c>
      <c r="J1301" s="12">
        <f t="shared" si="252"/>
        <v>0.2310460575262801</v>
      </c>
      <c r="K1301" s="1">
        <v>9123858</v>
      </c>
      <c r="L1301">
        <v>370898</v>
      </c>
      <c r="M1301" s="12">
        <f t="shared" si="253"/>
        <v>4.0651443720408624E-2</v>
      </c>
      <c r="N1301">
        <v>53008</v>
      </c>
      <c r="O1301">
        <v>317890</v>
      </c>
      <c r="P1301" s="12">
        <f t="shared" si="257"/>
        <v>3.4841620726670672E-2</v>
      </c>
      <c r="Q1301" s="12">
        <f t="shared" si="258"/>
        <v>0.85708200098140186</v>
      </c>
      <c r="R1301">
        <v>131011</v>
      </c>
      <c r="S1301">
        <v>16139</v>
      </c>
      <c r="T1301">
        <v>2688</v>
      </c>
      <c r="U1301" s="30">
        <v>2693.681</v>
      </c>
      <c r="V1301">
        <f t="shared" si="250"/>
        <v>2693681</v>
      </c>
      <c r="W1301">
        <v>76684</v>
      </c>
      <c r="X1301" s="16">
        <v>8344</v>
      </c>
      <c r="Z1301" s="16">
        <v>8344</v>
      </c>
      <c r="AA1301" s="16">
        <v>8344</v>
      </c>
    </row>
    <row r="1302" spans="1:27">
      <c r="B1302" t="s">
        <v>105</v>
      </c>
      <c r="C1302">
        <v>2001</v>
      </c>
      <c r="D1302" s="1">
        <v>2659435</v>
      </c>
      <c r="E1302" s="12">
        <f t="shared" si="255"/>
        <v>0.10742054443365474</v>
      </c>
      <c r="F1302" s="1">
        <v>2624392</v>
      </c>
      <c r="G1302" s="11">
        <f t="shared" si="256"/>
        <v>0.10970060741113467</v>
      </c>
      <c r="H1302">
        <v>8713237</v>
      </c>
      <c r="I1302" s="12">
        <f t="shared" si="262"/>
        <v>0.30119598491352867</v>
      </c>
      <c r="J1302" s="12">
        <f t="shared" si="252"/>
        <v>0.30521779678436384</v>
      </c>
      <c r="K1302" s="1">
        <v>10196910</v>
      </c>
      <c r="L1302">
        <v>389853</v>
      </c>
      <c r="M1302" s="12">
        <f t="shared" si="253"/>
        <v>3.8232464540728518E-2</v>
      </c>
      <c r="N1302">
        <v>53358</v>
      </c>
      <c r="O1302">
        <v>336495</v>
      </c>
      <c r="P1302" s="12">
        <f t="shared" si="257"/>
        <v>3.2999702851157851E-2</v>
      </c>
      <c r="Q1302" s="12">
        <f t="shared" si="258"/>
        <v>0.86313302706404726</v>
      </c>
      <c r="R1302">
        <v>138864</v>
      </c>
      <c r="S1302">
        <v>17619</v>
      </c>
      <c r="T1302">
        <v>2701</v>
      </c>
      <c r="U1302" s="30">
        <v>2702.1619999999998</v>
      </c>
      <c r="V1302">
        <f t="shared" si="250"/>
        <v>2702162</v>
      </c>
      <c r="W1302">
        <v>80148</v>
      </c>
      <c r="X1302" s="16">
        <v>8577</v>
      </c>
      <c r="Z1302" s="16">
        <v>8577</v>
      </c>
      <c r="AA1302" s="16">
        <v>8577</v>
      </c>
    </row>
    <row r="1303" spans="1:27">
      <c r="B1303" t="s">
        <v>321</v>
      </c>
      <c r="C1303">
        <v>2002</v>
      </c>
      <c r="D1303" s="1">
        <v>2991803</v>
      </c>
      <c r="E1303" s="12">
        <f t="shared" si="255"/>
        <v>0.12497692178977865</v>
      </c>
      <c r="F1303" s="1">
        <v>2963516</v>
      </c>
      <c r="G1303" s="11">
        <f t="shared" si="256"/>
        <v>0.12922002505723229</v>
      </c>
      <c r="H1303">
        <v>9694312</v>
      </c>
      <c r="I1303" s="12">
        <f t="shared" si="262"/>
        <v>0.30569637123294569</v>
      </c>
      <c r="J1303" s="12">
        <f t="shared" si="252"/>
        <v>0.30861426783045565</v>
      </c>
      <c r="K1303" s="1">
        <v>10591633</v>
      </c>
      <c r="L1303">
        <v>389775</v>
      </c>
      <c r="M1303" s="12">
        <f t="shared" si="253"/>
        <v>3.6800274329746883E-2</v>
      </c>
      <c r="N1303">
        <v>63403</v>
      </c>
      <c r="O1303">
        <v>326372</v>
      </c>
      <c r="P1303" s="12">
        <f t="shared" si="257"/>
        <v>3.0814134137767048E-2</v>
      </c>
      <c r="Q1303" s="12">
        <f t="shared" si="258"/>
        <v>0.83733435956641655</v>
      </c>
      <c r="R1303">
        <v>145636</v>
      </c>
      <c r="S1303">
        <v>17542</v>
      </c>
      <c r="T1303">
        <v>2713</v>
      </c>
      <c r="U1303" s="30">
        <v>2713.5349999999999</v>
      </c>
      <c r="V1303">
        <f t="shared" si="250"/>
        <v>2713535</v>
      </c>
      <c r="W1303">
        <v>80722</v>
      </c>
      <c r="X1303" s="16">
        <v>8935</v>
      </c>
      <c r="Z1303" s="16">
        <v>8935</v>
      </c>
      <c r="AA1303" s="16">
        <v>8935</v>
      </c>
    </row>
    <row r="1304" spans="1:27">
      <c r="B1304" t="s">
        <v>266</v>
      </c>
      <c r="C1304">
        <v>2003</v>
      </c>
      <c r="D1304" s="1">
        <v>3266719</v>
      </c>
      <c r="E1304" s="12">
        <f t="shared" si="255"/>
        <v>9.1889740066441544E-2</v>
      </c>
      <c r="F1304" s="1">
        <v>3235973</v>
      </c>
      <c r="G1304" s="11">
        <f t="shared" si="256"/>
        <v>9.1937077444494988E-2</v>
      </c>
      <c r="H1304">
        <v>10401734</v>
      </c>
      <c r="I1304" s="12">
        <f t="shared" si="262"/>
        <v>0.31109938016103855</v>
      </c>
      <c r="J1304" s="12">
        <f t="shared" si="252"/>
        <v>0.31405523348318654</v>
      </c>
      <c r="K1304" s="1">
        <v>10954011</v>
      </c>
      <c r="L1304">
        <v>408589</v>
      </c>
      <c r="M1304" s="12">
        <f t="shared" si="253"/>
        <v>3.7300400739053483E-2</v>
      </c>
      <c r="N1304">
        <v>72321</v>
      </c>
      <c r="O1304">
        <v>336268</v>
      </c>
      <c r="P1304" s="12">
        <f t="shared" si="257"/>
        <v>3.0698161614042565E-2</v>
      </c>
      <c r="Q1304" s="12">
        <f t="shared" si="258"/>
        <v>0.82299817175694889</v>
      </c>
      <c r="R1304">
        <v>173989</v>
      </c>
      <c r="S1304">
        <v>15847</v>
      </c>
      <c r="T1304">
        <v>2722</v>
      </c>
      <c r="U1304" s="30">
        <v>2723.0039999999999</v>
      </c>
      <c r="V1304">
        <f t="shared" si="250"/>
        <v>2723004</v>
      </c>
      <c r="W1304">
        <v>83901</v>
      </c>
      <c r="X1304" s="16">
        <v>9132</v>
      </c>
      <c r="Z1304" s="16">
        <v>9132</v>
      </c>
      <c r="AA1304" s="16">
        <v>9132</v>
      </c>
    </row>
    <row r="1305" spans="1:27">
      <c r="B1305" t="s">
        <v>266</v>
      </c>
      <c r="C1305">
        <v>2004</v>
      </c>
      <c r="D1305" s="1">
        <v>2962444</v>
      </c>
      <c r="E1305" s="12">
        <f t="shared" si="255"/>
        <v>-9.3143915959713705E-2</v>
      </c>
      <c r="F1305" s="1">
        <v>2928818</v>
      </c>
      <c r="G1305" s="11">
        <f t="shared" si="256"/>
        <v>-9.4918900744845519E-2</v>
      </c>
      <c r="H1305">
        <v>11077275</v>
      </c>
      <c r="I1305" s="12">
        <f t="shared" si="262"/>
        <v>0.26439878038597037</v>
      </c>
      <c r="J1305" s="12">
        <f t="shared" si="252"/>
        <v>0.26743436449848901</v>
      </c>
      <c r="K1305" s="1">
        <v>11362755</v>
      </c>
      <c r="L1305">
        <v>390862</v>
      </c>
      <c r="M1305" s="12">
        <f t="shared" si="253"/>
        <v>3.4398523949517527E-2</v>
      </c>
      <c r="N1305">
        <v>74193</v>
      </c>
      <c r="O1305">
        <v>316669</v>
      </c>
      <c r="P1305" s="12">
        <f t="shared" si="257"/>
        <v>2.7869033522239985E-2</v>
      </c>
      <c r="Q1305" s="12">
        <f t="shared" si="258"/>
        <v>0.81018108693093727</v>
      </c>
      <c r="R1305">
        <v>165681</v>
      </c>
      <c r="S1305">
        <v>16398</v>
      </c>
      <c r="T1305">
        <v>2731</v>
      </c>
      <c r="U1305" s="30">
        <v>2734.373</v>
      </c>
      <c r="V1305">
        <f t="shared" si="250"/>
        <v>2734373</v>
      </c>
      <c r="W1305">
        <v>87171</v>
      </c>
      <c r="X1305" s="16">
        <v>8966</v>
      </c>
      <c r="Z1305" s="16">
        <v>8966</v>
      </c>
      <c r="AA1305" s="16">
        <v>8966</v>
      </c>
    </row>
    <row r="1306" spans="1:27">
      <c r="B1306" t="s">
        <v>266</v>
      </c>
      <c r="C1306">
        <v>2005</v>
      </c>
      <c r="D1306" s="1">
        <v>3188056</v>
      </c>
      <c r="E1306" s="12">
        <f t="shared" si="255"/>
        <v>7.6157388966677508E-2</v>
      </c>
      <c r="F1306" s="1">
        <v>3162459</v>
      </c>
      <c r="G1306" s="11">
        <f t="shared" si="256"/>
        <v>7.9773137149525844E-2</v>
      </c>
      <c r="H1306">
        <v>12521726</v>
      </c>
      <c r="I1306" s="12">
        <f t="shared" si="262"/>
        <v>0.25255775441820083</v>
      </c>
      <c r="J1306" s="12">
        <f t="shared" si="252"/>
        <v>0.2546019614228901</v>
      </c>
      <c r="K1306" s="1">
        <v>11765208</v>
      </c>
      <c r="L1306">
        <v>398338</v>
      </c>
      <c r="M1306" s="12">
        <f t="shared" si="253"/>
        <v>3.3857284971077435E-2</v>
      </c>
      <c r="N1306">
        <v>100289</v>
      </c>
      <c r="O1306">
        <v>298049</v>
      </c>
      <c r="P1306" s="12">
        <f t="shared" si="257"/>
        <v>2.5333083783984099E-2</v>
      </c>
      <c r="Q1306" s="12">
        <f t="shared" si="258"/>
        <v>0.74823140147312084</v>
      </c>
      <c r="R1306">
        <v>160923</v>
      </c>
      <c r="S1306">
        <v>15822</v>
      </c>
      <c r="T1306">
        <v>2742</v>
      </c>
      <c r="U1306" s="30">
        <v>2745.299</v>
      </c>
      <c r="V1306">
        <f t="shared" si="250"/>
        <v>2745299</v>
      </c>
      <c r="W1306">
        <v>89676</v>
      </c>
      <c r="X1306" s="16">
        <v>9068</v>
      </c>
      <c r="Z1306" s="16">
        <v>9068</v>
      </c>
      <c r="AA1306" s="16">
        <v>9068</v>
      </c>
    </row>
    <row r="1307" spans="1:27">
      <c r="B1307" t="s">
        <v>266</v>
      </c>
      <c r="C1307">
        <v>2006</v>
      </c>
      <c r="D1307" s="1">
        <v>3289514</v>
      </c>
      <c r="E1307" s="12">
        <f t="shared" si="255"/>
        <v>3.1824409608865088E-2</v>
      </c>
      <c r="F1307" s="1">
        <v>3248904</v>
      </c>
      <c r="G1307" s="11">
        <f t="shared" si="256"/>
        <v>2.7334741731039041E-2</v>
      </c>
      <c r="H1307">
        <v>13550648</v>
      </c>
      <c r="I1307" s="12">
        <f t="shared" si="262"/>
        <v>0.23976004689960215</v>
      </c>
      <c r="J1307" s="12">
        <f t="shared" si="252"/>
        <v>0.24275695154947571</v>
      </c>
      <c r="K1307" s="1">
        <v>12485122</v>
      </c>
      <c r="L1307">
        <v>433413</v>
      </c>
      <c r="M1307" s="12">
        <f t="shared" si="253"/>
        <v>3.4714358417963394E-2</v>
      </c>
      <c r="N1307">
        <v>120276</v>
      </c>
      <c r="O1307">
        <v>313137</v>
      </c>
      <c r="P1307" s="12">
        <f t="shared" si="257"/>
        <v>2.508081218589614E-2</v>
      </c>
      <c r="Q1307" s="12">
        <f t="shared" si="258"/>
        <v>0.72249101895882217</v>
      </c>
      <c r="R1307">
        <v>169820</v>
      </c>
      <c r="S1307">
        <v>18160</v>
      </c>
      <c r="T1307">
        <v>2756</v>
      </c>
      <c r="U1307" s="30">
        <v>2762.931</v>
      </c>
      <c r="V1307">
        <f t="shared" ref="V1307:V1317" si="264">(U1307*1000)</f>
        <v>2762931</v>
      </c>
      <c r="W1307">
        <v>98554</v>
      </c>
      <c r="X1307" s="16">
        <v>8816</v>
      </c>
      <c r="Z1307" s="16">
        <v>8816</v>
      </c>
      <c r="AA1307" s="16">
        <v>8816</v>
      </c>
    </row>
    <row r="1308" spans="1:27">
      <c r="B1308" t="s">
        <v>24</v>
      </c>
      <c r="C1308">
        <v>2007</v>
      </c>
      <c r="D1308" s="1">
        <v>3156389</v>
      </c>
      <c r="E1308" s="12">
        <f t="shared" si="255"/>
        <v>-4.0469504005758904E-2</v>
      </c>
      <c r="F1308" s="1">
        <v>3116714</v>
      </c>
      <c r="G1308" s="11">
        <f t="shared" si="256"/>
        <v>-4.0687567253449165E-2</v>
      </c>
      <c r="H1308">
        <v>15605130</v>
      </c>
      <c r="I1308" s="12">
        <f t="shared" si="262"/>
        <v>0.19972368061015833</v>
      </c>
      <c r="J1308" s="12">
        <f t="shared" si="252"/>
        <v>0.20226611377156101</v>
      </c>
      <c r="K1308" s="1">
        <v>13824469</v>
      </c>
      <c r="L1308">
        <v>426231</v>
      </c>
      <c r="M1308" s="12">
        <f t="shared" si="253"/>
        <v>3.0831636282015604E-2</v>
      </c>
      <c r="N1308">
        <v>108582</v>
      </c>
      <c r="O1308">
        <v>317649</v>
      </c>
      <c r="P1308" s="12">
        <f t="shared" si="257"/>
        <v>2.2977302057677586E-2</v>
      </c>
      <c r="Q1308" s="12">
        <f t="shared" si="258"/>
        <v>0.74525081469907162</v>
      </c>
      <c r="R1308">
        <v>156800</v>
      </c>
      <c r="S1308">
        <v>18284</v>
      </c>
      <c r="T1308">
        <v>2776</v>
      </c>
      <c r="U1308" s="30">
        <v>2783.7849999999999</v>
      </c>
      <c r="V1308">
        <f t="shared" si="264"/>
        <v>2783785</v>
      </c>
      <c r="W1308">
        <v>103845</v>
      </c>
      <c r="X1308" s="16">
        <v>8696</v>
      </c>
      <c r="Z1308" s="16">
        <v>8696</v>
      </c>
      <c r="AA1308" s="16">
        <v>8696</v>
      </c>
    </row>
    <row r="1309" spans="1:27">
      <c r="B1309" t="s">
        <v>24</v>
      </c>
      <c r="C1309">
        <v>2008</v>
      </c>
      <c r="D1309" s="1">
        <v>3495517</v>
      </c>
      <c r="E1309" s="12">
        <f t="shared" si="255"/>
        <v>0.10744176335679791</v>
      </c>
      <c r="F1309" s="1">
        <v>3460261</v>
      </c>
      <c r="G1309" s="11">
        <f t="shared" si="256"/>
        <v>0.11022730991679057</v>
      </c>
      <c r="H1309">
        <v>13541510</v>
      </c>
      <c r="I1309" s="12">
        <f t="shared" si="262"/>
        <v>0.25552992243848727</v>
      </c>
      <c r="J1309" s="12">
        <f t="shared" si="252"/>
        <v>0.25813347255955948</v>
      </c>
      <c r="K1309" s="1">
        <v>14968811</v>
      </c>
      <c r="L1309">
        <v>471879</v>
      </c>
      <c r="M1309" s="12">
        <f t="shared" si="253"/>
        <v>3.1524147108277341E-2</v>
      </c>
      <c r="N1309">
        <v>110231</v>
      </c>
      <c r="O1309">
        <v>361648</v>
      </c>
      <c r="P1309" s="12">
        <f t="shared" si="257"/>
        <v>2.4160101961338144E-2</v>
      </c>
      <c r="Q1309" s="12">
        <f t="shared" si="258"/>
        <v>0.76639986098131085</v>
      </c>
      <c r="R1309">
        <v>152561</v>
      </c>
      <c r="S1309">
        <v>21419</v>
      </c>
      <c r="T1309">
        <v>2797</v>
      </c>
      <c r="U1309" s="30">
        <v>2808.076</v>
      </c>
      <c r="V1309">
        <f t="shared" si="264"/>
        <v>2808076</v>
      </c>
      <c r="W1309">
        <v>108779</v>
      </c>
      <c r="X1309" s="16">
        <v>8539</v>
      </c>
      <c r="Z1309" s="16">
        <v>8539</v>
      </c>
      <c r="AA1309" s="16">
        <v>8539</v>
      </c>
    </row>
    <row r="1310" spans="1:27">
      <c r="A1310">
        <v>16</v>
      </c>
      <c r="B1310" t="s">
        <v>167</v>
      </c>
      <c r="C1310">
        <v>2009</v>
      </c>
      <c r="D1310" s="10">
        <v>3815931</v>
      </c>
      <c r="E1310" s="12">
        <f t="shared" si="255"/>
        <v>9.1664265972672992E-2</v>
      </c>
      <c r="F1310" s="4"/>
      <c r="G1310" s="4"/>
      <c r="H1310" s="10">
        <v>11654910</v>
      </c>
      <c r="I1310" s="3"/>
      <c r="J1310" s="12">
        <f t="shared" si="252"/>
        <v>0.32740973546771274</v>
      </c>
      <c r="K1310" s="10">
        <v>15832222</v>
      </c>
      <c r="L1310" s="3"/>
      <c r="M1310" s="3"/>
      <c r="N1310" s="10">
        <v>110155</v>
      </c>
      <c r="O1310" s="10">
        <v>358672</v>
      </c>
      <c r="P1310" s="12">
        <f t="shared" si="257"/>
        <v>2.2654558532592583E-2</v>
      </c>
      <c r="Q1310" s="3"/>
      <c r="R1310" s="3"/>
      <c r="U1310" s="30">
        <v>2832.7040000000002</v>
      </c>
      <c r="V1310">
        <f t="shared" si="264"/>
        <v>2832704</v>
      </c>
      <c r="X1310" s="16">
        <v>8641</v>
      </c>
      <c r="Z1310" s="16">
        <v>8641</v>
      </c>
      <c r="AA1310" s="16">
        <v>8641</v>
      </c>
    </row>
    <row r="1311" spans="1:27">
      <c r="B1311" t="s">
        <v>167</v>
      </c>
      <c r="C1311">
        <v>2010</v>
      </c>
      <c r="D1311" s="10">
        <v>4624104</v>
      </c>
      <c r="E1311" s="12">
        <f t="shared" si="255"/>
        <v>0.21178920688031308</v>
      </c>
      <c r="F1311" s="4"/>
      <c r="G1311" s="4"/>
      <c r="H1311" s="10">
        <v>16538168</v>
      </c>
      <c r="I1311" s="3"/>
      <c r="J1311" s="12">
        <f t="shared" si="252"/>
        <v>0.2796019486559817</v>
      </c>
      <c r="K1311" s="10">
        <v>16583949</v>
      </c>
      <c r="L1311" s="3"/>
      <c r="M1311" s="3"/>
      <c r="N1311" s="10">
        <v>108573</v>
      </c>
      <c r="O1311" s="10">
        <v>341998</v>
      </c>
      <c r="P1311" s="12">
        <f t="shared" si="257"/>
        <v>2.0622229361655659E-2</v>
      </c>
      <c r="Q1311" s="3"/>
      <c r="R1311" s="3"/>
      <c r="U1311" s="30">
        <v>2858.4029999999998</v>
      </c>
      <c r="V1311">
        <f t="shared" si="264"/>
        <v>2858403</v>
      </c>
      <c r="X1311" s="16">
        <v>9051</v>
      </c>
      <c r="Z1311" s="16">
        <v>9051</v>
      </c>
      <c r="AA1311" s="16">
        <v>9051</v>
      </c>
    </row>
    <row r="1312" spans="1:27">
      <c r="B1312" t="s">
        <v>167</v>
      </c>
      <c r="C1312">
        <v>2011</v>
      </c>
      <c r="D1312" s="10">
        <v>4940903</v>
      </c>
      <c r="E1312" s="12">
        <f t="shared" si="255"/>
        <v>6.8510353573362534E-2</v>
      </c>
      <c r="F1312" s="4"/>
      <c r="G1312" s="4"/>
      <c r="H1312" s="10">
        <v>18582208</v>
      </c>
      <c r="I1312" s="3"/>
      <c r="J1312" s="12">
        <f t="shared" ref="J1312:J1317" si="265">D1312/H1312</f>
        <v>0.26589428984973151</v>
      </c>
      <c r="K1312" s="10">
        <v>16686643</v>
      </c>
      <c r="L1312" s="3"/>
      <c r="M1312" s="3"/>
      <c r="N1312" s="10">
        <v>99073</v>
      </c>
      <c r="O1312" s="10">
        <v>341552</v>
      </c>
      <c r="P1312" s="12">
        <f t="shared" si="257"/>
        <v>2.0468586761279665E-2</v>
      </c>
      <c r="Q1312" s="3"/>
      <c r="R1312" s="3"/>
      <c r="U1312" s="30">
        <v>2868.7559999999999</v>
      </c>
      <c r="V1312">
        <f t="shared" si="264"/>
        <v>2868756</v>
      </c>
      <c r="X1312" s="16">
        <v>9327</v>
      </c>
      <c r="Z1312" s="16">
        <v>9327</v>
      </c>
      <c r="AA1312" s="16">
        <v>9327</v>
      </c>
    </row>
    <row r="1313" spans="2:27">
      <c r="B1313" t="s">
        <v>167</v>
      </c>
      <c r="C1313">
        <v>2012</v>
      </c>
      <c r="D1313" s="21"/>
      <c r="E1313" s="12"/>
      <c r="F1313" s="4"/>
      <c r="G1313" s="4"/>
      <c r="H1313" s="21"/>
      <c r="I1313" s="4"/>
      <c r="J1313" s="12"/>
      <c r="K1313" s="21"/>
      <c r="L1313" s="4"/>
      <c r="M1313" s="4"/>
      <c r="N1313" s="21"/>
      <c r="O1313" s="21"/>
      <c r="P1313" s="12"/>
      <c r="Q1313" s="4"/>
      <c r="R1313" s="4"/>
      <c r="U1313" s="30">
        <v>2885.3159999999998</v>
      </c>
      <c r="V1313">
        <f t="shared" si="264"/>
        <v>2885316</v>
      </c>
      <c r="X1313" s="16">
        <v>9682</v>
      </c>
      <c r="Z1313" s="16">
        <v>9682</v>
      </c>
      <c r="AA1313" s="16">
        <v>9682</v>
      </c>
    </row>
    <row r="1314" spans="2:27">
      <c r="B1314" t="s">
        <v>167</v>
      </c>
      <c r="C1314">
        <v>2013</v>
      </c>
      <c r="D1314" s="21">
        <v>3845073</v>
      </c>
      <c r="E1314" s="12"/>
      <c r="F1314" s="21">
        <v>3788962</v>
      </c>
      <c r="G1314" s="4"/>
      <c r="H1314" s="21">
        <v>18013265</v>
      </c>
      <c r="I1314" s="4"/>
      <c r="J1314" s="12">
        <f t="shared" si="265"/>
        <v>0.21345786008255582</v>
      </c>
      <c r="K1314" s="21">
        <v>16436706</v>
      </c>
      <c r="L1314" s="4"/>
      <c r="M1314" s="4"/>
      <c r="N1314" s="21">
        <v>105054</v>
      </c>
      <c r="O1314" s="21">
        <v>347040</v>
      </c>
      <c r="P1314" s="12">
        <f t="shared" si="257"/>
        <v>2.111371950073208E-2</v>
      </c>
      <c r="Q1314" s="4"/>
      <c r="R1314" s="4"/>
      <c r="U1314" s="30">
        <v>2892.9</v>
      </c>
      <c r="V1314">
        <f t="shared" si="264"/>
        <v>2892900</v>
      </c>
      <c r="X1314" s="16">
        <v>9763</v>
      </c>
      <c r="Z1314" s="16">
        <v>9763</v>
      </c>
      <c r="AA1314" s="16">
        <v>9763</v>
      </c>
    </row>
    <row r="1315" spans="2:27">
      <c r="B1315" t="s">
        <v>167</v>
      </c>
      <c r="C1315">
        <v>2014</v>
      </c>
      <c r="D1315" s="21">
        <v>3975772</v>
      </c>
      <c r="E1315" s="12">
        <f t="shared" ref="E1315:E1317" si="266">(D1315-D1314)/(D1314)</f>
        <v>3.3991292232943303E-2</v>
      </c>
      <c r="F1315" s="21">
        <v>3922998</v>
      </c>
      <c r="G1315" s="4"/>
      <c r="H1315" s="21">
        <v>19012887</v>
      </c>
      <c r="I1315" s="4"/>
      <c r="J1315" s="12">
        <f t="shared" si="265"/>
        <v>0.20910932674243526</v>
      </c>
      <c r="K1315" s="21">
        <v>16920498</v>
      </c>
      <c r="L1315" s="4"/>
      <c r="M1315" s="4"/>
      <c r="N1315" s="21">
        <v>90463</v>
      </c>
      <c r="O1315" s="21">
        <v>351420</v>
      </c>
      <c r="P1315" s="12">
        <f t="shared" si="257"/>
        <v>2.0768892263100056E-2</v>
      </c>
      <c r="Q1315" s="4"/>
      <c r="R1315" s="4"/>
      <c r="U1315" s="30">
        <v>2899.5529999999999</v>
      </c>
      <c r="V1315">
        <f t="shared" si="264"/>
        <v>2899553</v>
      </c>
      <c r="X1315" s="16">
        <v>9663</v>
      </c>
      <c r="Z1315" s="16">
        <v>9663</v>
      </c>
      <c r="AA1315" s="16">
        <v>9663</v>
      </c>
    </row>
    <row r="1316" spans="2:27">
      <c r="B1316" t="s">
        <v>167</v>
      </c>
      <c r="C1316">
        <v>2015</v>
      </c>
      <c r="D1316" s="10">
        <v>3948181</v>
      </c>
      <c r="E1316" s="12">
        <f t="shared" si="266"/>
        <v>-6.939784273343642E-3</v>
      </c>
      <c r="F1316" s="3"/>
      <c r="G1316" s="3"/>
      <c r="H1316" s="10">
        <v>17950851</v>
      </c>
      <c r="I1316" s="3"/>
      <c r="J1316" s="12">
        <f t="shared" si="265"/>
        <v>0.21994394583298585</v>
      </c>
      <c r="K1316" s="10">
        <v>18043289</v>
      </c>
      <c r="L1316" s="3"/>
      <c r="M1316" s="3"/>
      <c r="N1316" s="10">
        <v>101829</v>
      </c>
      <c r="O1316" s="10">
        <v>360900</v>
      </c>
      <c r="P1316" s="12">
        <f t="shared" si="257"/>
        <v>2.0001896550013692E-2</v>
      </c>
      <c r="Q1316" s="3"/>
      <c r="R1316" s="3"/>
      <c r="U1316" s="30">
        <v>2905.7890000000002</v>
      </c>
      <c r="V1316">
        <f t="shared" si="264"/>
        <v>2905789</v>
      </c>
      <c r="X1316" s="16">
        <v>9857</v>
      </c>
      <c r="Z1316" s="16">
        <v>9857</v>
      </c>
      <c r="AA1316" s="16">
        <v>9857</v>
      </c>
    </row>
    <row r="1317" spans="2:27">
      <c r="B1317" t="s">
        <v>266</v>
      </c>
      <c r="C1317">
        <v>2016</v>
      </c>
      <c r="D1317" s="1">
        <v>3828203</v>
      </c>
      <c r="E1317" s="12">
        <f t="shared" si="266"/>
        <v>-3.0388171160339407E-2</v>
      </c>
      <c r="F1317" s="3"/>
      <c r="G1317" s="3"/>
      <c r="H1317" s="1">
        <v>17609012</v>
      </c>
      <c r="I1317" s="3"/>
      <c r="J1317" s="12">
        <f t="shared" si="265"/>
        <v>0.21740021529884812</v>
      </c>
      <c r="K1317" s="1">
        <v>18748723</v>
      </c>
      <c r="L1317" s="3"/>
      <c r="M1317" s="3"/>
      <c r="N1317" s="1">
        <v>100614</v>
      </c>
      <c r="O1317" s="1">
        <v>355523</v>
      </c>
      <c r="P1317" s="12">
        <f t="shared" ref="P1317" si="267">(O1317/K1317)</f>
        <v>1.8962518140568829E-2</v>
      </c>
      <c r="Q1317" s="3"/>
      <c r="R1317" s="3"/>
      <c r="U1317" s="30">
        <v>2907.7310000000002</v>
      </c>
      <c r="V1317">
        <f t="shared" si="264"/>
        <v>2907731</v>
      </c>
      <c r="X1317" s="16">
        <v>9920</v>
      </c>
      <c r="Z1317" s="16">
        <v>9920</v>
      </c>
      <c r="AA1317" s="16">
        <v>9920</v>
      </c>
    </row>
    <row r="1318" spans="2:27"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U1318" s="30"/>
    </row>
    <row r="1319" spans="2:27"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</row>
    <row r="1320" spans="2:27">
      <c r="B1320" t="s">
        <v>267</v>
      </c>
      <c r="C1320">
        <v>1880</v>
      </c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X1320" s="16">
        <v>802</v>
      </c>
      <c r="Z1320" s="16">
        <v>802</v>
      </c>
      <c r="AA1320" s="16">
        <v>802</v>
      </c>
    </row>
    <row r="1321" spans="2:27">
      <c r="B1321" t="s">
        <v>267</v>
      </c>
      <c r="C1321">
        <v>1890</v>
      </c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X1321" s="16">
        <v>1235</v>
      </c>
      <c r="Z1321" s="16">
        <v>1235</v>
      </c>
      <c r="AA1321" s="16">
        <v>1235</v>
      </c>
    </row>
    <row r="1322" spans="2:27">
      <c r="B1322" t="s">
        <v>267</v>
      </c>
      <c r="C1322">
        <v>1904</v>
      </c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U1322" s="30">
        <v>2205</v>
      </c>
      <c r="V1322">
        <f>(U1322*1000)</f>
        <v>2205000</v>
      </c>
      <c r="X1322" s="16">
        <v>1943</v>
      </c>
      <c r="Z1322" s="16">
        <v>1943</v>
      </c>
      <c r="AA1322" s="16">
        <v>1943</v>
      </c>
    </row>
    <row r="1323" spans="2:27">
      <c r="B1323" t="s">
        <v>267</v>
      </c>
      <c r="C1323">
        <v>1910</v>
      </c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U1323" s="30">
        <v>2299</v>
      </c>
      <c r="V1323">
        <f t="shared" ref="V1323:V1391" si="268">(U1323*1000)</f>
        <v>2299000</v>
      </c>
      <c r="X1323" s="16">
        <v>2028</v>
      </c>
      <c r="Z1323" s="16">
        <v>2028</v>
      </c>
      <c r="AA1323" s="16">
        <v>2028</v>
      </c>
    </row>
    <row r="1324" spans="2:27">
      <c r="B1324" t="s">
        <v>267</v>
      </c>
      <c r="C1324">
        <v>1923</v>
      </c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U1324" s="30">
        <v>2480</v>
      </c>
      <c r="V1324">
        <f t="shared" si="268"/>
        <v>2480000</v>
      </c>
      <c r="X1324" s="16">
        <v>2079</v>
      </c>
      <c r="Z1324" s="16">
        <v>2079</v>
      </c>
      <c r="AA1324" s="16">
        <v>2079</v>
      </c>
    </row>
    <row r="1325" spans="2:27">
      <c r="B1325" t="s">
        <v>267</v>
      </c>
      <c r="C1325">
        <v>1930</v>
      </c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U1325" s="30">
        <v>2623</v>
      </c>
      <c r="V1325">
        <f t="shared" si="268"/>
        <v>2623000</v>
      </c>
      <c r="X1325" s="16">
        <v>3143</v>
      </c>
      <c r="Z1325" s="16">
        <v>3143</v>
      </c>
      <c r="AA1325" s="16">
        <v>3143</v>
      </c>
    </row>
    <row r="1326" spans="2:27">
      <c r="B1326" t="s">
        <v>267</v>
      </c>
      <c r="C1326">
        <v>1940</v>
      </c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U1326" s="30">
        <v>2859</v>
      </c>
      <c r="V1326">
        <f t="shared" si="268"/>
        <v>2859000</v>
      </c>
      <c r="X1326" s="16">
        <v>4537</v>
      </c>
      <c r="Z1326" s="16">
        <v>4537</v>
      </c>
      <c r="AA1326" s="16">
        <v>4537</v>
      </c>
    </row>
    <row r="1327" spans="2:27">
      <c r="B1327" t="s">
        <v>267</v>
      </c>
      <c r="C1327">
        <v>1941</v>
      </c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U1327" s="30">
        <v>2824</v>
      </c>
      <c r="V1327">
        <f t="shared" si="268"/>
        <v>2824000</v>
      </c>
      <c r="Z1327" s="16"/>
      <c r="AA1327" s="16">
        <f>AA1326-(AA1326-AA1328)/2</f>
        <v>4473</v>
      </c>
    </row>
    <row r="1328" spans="2:27">
      <c r="B1328" t="s">
        <v>267</v>
      </c>
      <c r="C1328">
        <v>1942</v>
      </c>
      <c r="D1328" s="1">
        <v>12596</v>
      </c>
      <c r="E1328" s="1"/>
      <c r="F1328" s="1">
        <v>12515</v>
      </c>
      <c r="G1328" s="1"/>
      <c r="H1328">
        <v>86676</v>
      </c>
      <c r="I1328" s="12">
        <f t="shared" ref="I1328:I1363" si="269">(F1328/H1328)</f>
        <v>0.14438829664497668</v>
      </c>
      <c r="J1328" s="12">
        <f>D1328/H1328</f>
        <v>0.14532281138954267</v>
      </c>
      <c r="K1328" s="1">
        <v>62771</v>
      </c>
      <c r="L1328">
        <v>2227</v>
      </c>
      <c r="M1328" s="12">
        <f>(L1328/K1328)</f>
        <v>3.5478166669321819E-2</v>
      </c>
      <c r="N1328" s="3"/>
      <c r="O1328" s="3"/>
      <c r="P1328" s="3"/>
      <c r="Q1328" s="3"/>
      <c r="R1328" s="3"/>
      <c r="T1328">
        <v>2797</v>
      </c>
      <c r="U1328" s="30">
        <v>2797</v>
      </c>
      <c r="V1328">
        <f t="shared" si="268"/>
        <v>2797000</v>
      </c>
      <c r="W1328">
        <v>1501</v>
      </c>
      <c r="AA1328" s="1">
        <f>Z1326-128</f>
        <v>4409</v>
      </c>
    </row>
    <row r="1329" spans="2:27">
      <c r="B1329" t="s">
        <v>267</v>
      </c>
      <c r="C1329">
        <v>1943</v>
      </c>
      <c r="D1329" s="1"/>
      <c r="E1329" s="1"/>
      <c r="F1329" s="1"/>
      <c r="G1329" s="1"/>
      <c r="I1329" s="12"/>
      <c r="J1329" s="12"/>
      <c r="K1329" s="1"/>
      <c r="M1329" s="12"/>
      <c r="N1329" s="3"/>
      <c r="O1329" s="3"/>
      <c r="P1329" s="3"/>
      <c r="Q1329" s="3"/>
      <c r="R1329" s="3"/>
      <c r="U1329" s="30">
        <v>2693</v>
      </c>
      <c r="V1329">
        <f t="shared" si="268"/>
        <v>2693000</v>
      </c>
      <c r="AA1329" s="1">
        <f>AA1328-(AA1328-AA1330)/2</f>
        <v>4345</v>
      </c>
    </row>
    <row r="1330" spans="2:27">
      <c r="B1330" t="s">
        <v>267</v>
      </c>
      <c r="C1330">
        <v>1944</v>
      </c>
      <c r="D1330" s="1">
        <v>13421</v>
      </c>
      <c r="E1330" s="12">
        <f>(D1330-D1328)/(D1328)</f>
        <v>6.5496983169260087E-2</v>
      </c>
      <c r="F1330" s="1">
        <v>13375</v>
      </c>
      <c r="G1330" s="11">
        <f>(F1330-F1328)/(F1328)</f>
        <v>6.8717538953256094E-2</v>
      </c>
      <c r="H1330">
        <v>79505</v>
      </c>
      <c r="I1330" s="12">
        <f t="shared" si="269"/>
        <v>0.16822841330733915</v>
      </c>
      <c r="J1330" s="12">
        <f t="shared" ref="J1330:J1396" si="270">D1330/H1330</f>
        <v>0.16880699327086346</v>
      </c>
      <c r="K1330" s="1">
        <v>63612</v>
      </c>
      <c r="L1330">
        <v>2042</v>
      </c>
      <c r="M1330" s="12">
        <f t="shared" ref="M1330:M1394" si="271">(L1330/K1330)</f>
        <v>3.2100861472678113E-2</v>
      </c>
      <c r="N1330" s="3"/>
      <c r="O1330" s="3"/>
      <c r="P1330" s="3"/>
      <c r="Q1330" s="3"/>
      <c r="R1330" s="3"/>
      <c r="T1330">
        <v>2631</v>
      </c>
      <c r="U1330" s="30">
        <v>2631</v>
      </c>
      <c r="V1330">
        <f t="shared" si="268"/>
        <v>2631000</v>
      </c>
      <c r="W1330">
        <v>1993</v>
      </c>
      <c r="AA1330" s="1">
        <f>AA1328-128</f>
        <v>4281</v>
      </c>
    </row>
    <row r="1331" spans="2:27">
      <c r="B1331" t="s">
        <v>267</v>
      </c>
      <c r="C1331">
        <v>1945</v>
      </c>
      <c r="D1331" s="1"/>
      <c r="E1331" s="12"/>
      <c r="F1331" s="1"/>
      <c r="G1331" s="11"/>
      <c r="I1331" s="12"/>
      <c r="J1331" s="12"/>
      <c r="K1331" s="1"/>
      <c r="M1331" s="12"/>
      <c r="N1331" s="3"/>
      <c r="O1331" s="3"/>
      <c r="P1331" s="3"/>
      <c r="Q1331" s="3"/>
      <c r="R1331" s="3"/>
      <c r="U1331" s="30">
        <v>2597</v>
      </c>
      <c r="V1331">
        <f t="shared" si="268"/>
        <v>2597000</v>
      </c>
      <c r="AA1331" s="1">
        <f>AA1330-(AA1330-AA1332)/2</f>
        <v>4217</v>
      </c>
    </row>
    <row r="1332" spans="2:27">
      <c r="B1332" t="s">
        <v>267</v>
      </c>
      <c r="C1332">
        <v>1946</v>
      </c>
      <c r="D1332" s="1">
        <v>11134</v>
      </c>
      <c r="E1332" s="12">
        <f>(D1332-D1330)/(D1330)</f>
        <v>-0.17040458982192086</v>
      </c>
      <c r="F1332" s="1">
        <v>11110</v>
      </c>
      <c r="G1332" s="11">
        <f>(F1332-F1330)/(F1330)</f>
        <v>-0.16934579439252337</v>
      </c>
      <c r="H1332">
        <v>95353</v>
      </c>
      <c r="I1332" s="12">
        <f t="shared" si="269"/>
        <v>0.11651442534582027</v>
      </c>
      <c r="J1332" s="12">
        <f t="shared" si="270"/>
        <v>0.11676612167420007</v>
      </c>
      <c r="K1332" s="1">
        <v>73961</v>
      </c>
      <c r="L1332">
        <v>2509</v>
      </c>
      <c r="M1332" s="12">
        <f t="shared" si="271"/>
        <v>3.3923283892862456E-2</v>
      </c>
      <c r="N1332" s="3"/>
      <c r="O1332" s="3"/>
      <c r="P1332" s="3"/>
      <c r="Q1332" s="3"/>
      <c r="R1332" s="3"/>
      <c r="T1332">
        <v>2761</v>
      </c>
      <c r="U1332" s="30">
        <v>2761</v>
      </c>
      <c r="V1332">
        <f t="shared" si="268"/>
        <v>2761000</v>
      </c>
      <c r="W1332">
        <v>2259</v>
      </c>
      <c r="AA1332" s="1">
        <f>AA1330-128</f>
        <v>4153</v>
      </c>
    </row>
    <row r="1333" spans="2:27">
      <c r="B1333" t="s">
        <v>267</v>
      </c>
      <c r="C1333">
        <v>1947</v>
      </c>
      <c r="D1333" s="1"/>
      <c r="E1333" s="12"/>
      <c r="F1333" s="1"/>
      <c r="G1333" s="11"/>
      <c r="I1333" s="12"/>
      <c r="J1333" s="12"/>
      <c r="K1333" s="1"/>
      <c r="M1333" s="12"/>
      <c r="N1333" s="3"/>
      <c r="O1333" s="3"/>
      <c r="P1333" s="3"/>
      <c r="Q1333" s="3"/>
      <c r="R1333" s="3"/>
      <c r="U1333" s="30">
        <v>2803</v>
      </c>
      <c r="V1333">
        <f t="shared" si="268"/>
        <v>2803000</v>
      </c>
      <c r="AA1333" s="1">
        <f>AA1332-(AA1332-AA1334)/2</f>
        <v>4089</v>
      </c>
    </row>
    <row r="1334" spans="2:27">
      <c r="B1334" t="s">
        <v>267</v>
      </c>
      <c r="C1334">
        <v>1948</v>
      </c>
      <c r="D1334" s="1">
        <v>29199</v>
      </c>
      <c r="E1334" s="12">
        <f>(D1334-D1332)/(D1332)</f>
        <v>1.6225076342733968</v>
      </c>
      <c r="F1334" s="1">
        <v>29120</v>
      </c>
      <c r="G1334" s="11">
        <f>(F1334-F1332)/(F1332)</f>
        <v>1.621062106210621</v>
      </c>
      <c r="H1334">
        <v>143834</v>
      </c>
      <c r="I1334" s="12">
        <f t="shared" si="269"/>
        <v>0.2024556085487437</v>
      </c>
      <c r="J1334" s="12">
        <f t="shared" si="270"/>
        <v>0.20300485281644118</v>
      </c>
      <c r="K1334" s="1">
        <v>126257</v>
      </c>
      <c r="L1334">
        <v>2886</v>
      </c>
      <c r="M1334" s="12">
        <f t="shared" si="271"/>
        <v>2.2858138558654175E-2</v>
      </c>
      <c r="N1334" s="3"/>
      <c r="O1334" s="3"/>
      <c r="P1334" s="3"/>
      <c r="Q1334" s="3"/>
      <c r="R1334" s="3"/>
      <c r="T1334">
        <v>2817</v>
      </c>
      <c r="U1334" s="30">
        <v>2817</v>
      </c>
      <c r="V1334">
        <f t="shared" si="268"/>
        <v>2817000</v>
      </c>
      <c r="W1334">
        <v>2776</v>
      </c>
      <c r="AA1334" s="1">
        <f t="shared" ref="AA1334" si="272">AA1332-128</f>
        <v>4025</v>
      </c>
    </row>
    <row r="1335" spans="2:27">
      <c r="B1335" t="s">
        <v>267</v>
      </c>
      <c r="C1335">
        <v>1949</v>
      </c>
      <c r="D1335" s="1"/>
      <c r="E1335" s="12"/>
      <c r="F1335" s="1"/>
      <c r="G1335" s="11"/>
      <c r="I1335" s="12"/>
      <c r="J1335" s="12"/>
      <c r="K1335" s="1"/>
      <c r="M1335" s="12"/>
      <c r="N1335" s="3"/>
      <c r="O1335" s="3"/>
      <c r="P1335" s="3"/>
      <c r="Q1335" s="3"/>
      <c r="R1335" s="3"/>
      <c r="U1335" s="30">
        <v>2849</v>
      </c>
      <c r="V1335">
        <f t="shared" si="268"/>
        <v>2849000</v>
      </c>
      <c r="AA1335" s="1">
        <f>AA1334-(AA1334-AA1336)/2</f>
        <v>3959</v>
      </c>
    </row>
    <row r="1336" spans="2:27">
      <c r="B1336" t="s">
        <v>267</v>
      </c>
      <c r="C1336">
        <v>1950</v>
      </c>
      <c r="D1336" s="1">
        <v>43555</v>
      </c>
      <c r="E1336" s="12">
        <f>(D1336-D1334)/(D1334)</f>
        <v>0.49166067331072982</v>
      </c>
      <c r="F1336" s="1">
        <v>43042</v>
      </c>
      <c r="G1336" s="11">
        <f>(F1336-F1334)/(F1334)</f>
        <v>0.47809065934065936</v>
      </c>
      <c r="H1336">
        <v>180074</v>
      </c>
      <c r="I1336" s="12">
        <f t="shared" si="269"/>
        <v>0.23902395681775271</v>
      </c>
      <c r="J1336" s="12">
        <f t="shared" si="270"/>
        <v>0.24187278563257328</v>
      </c>
      <c r="K1336" s="1">
        <v>183877</v>
      </c>
      <c r="L1336">
        <v>4940</v>
      </c>
      <c r="M1336" s="12">
        <f t="shared" si="271"/>
        <v>2.6865785280377644E-2</v>
      </c>
      <c r="N1336" s="3"/>
      <c r="O1336" s="3"/>
      <c r="P1336" s="3"/>
      <c r="Q1336" s="3"/>
      <c r="R1336" s="3"/>
      <c r="T1336">
        <v>2936</v>
      </c>
      <c r="U1336" s="30">
        <v>2936</v>
      </c>
      <c r="V1336">
        <f t="shared" si="268"/>
        <v>2936000</v>
      </c>
      <c r="W1336">
        <v>2880</v>
      </c>
      <c r="X1336" s="16">
        <v>3893</v>
      </c>
      <c r="Z1336" s="16">
        <v>3893</v>
      </c>
      <c r="AA1336" s="16">
        <v>3893</v>
      </c>
    </row>
    <row r="1337" spans="2:27">
      <c r="B1337" t="s">
        <v>267</v>
      </c>
      <c r="C1337">
        <v>1951</v>
      </c>
      <c r="D1337" s="1">
        <v>48466</v>
      </c>
      <c r="E1337" s="12">
        <f t="shared" ref="E1337:E1397" si="273">(D1337-D1336)/(D1336)</f>
        <v>0.11275398920904603</v>
      </c>
      <c r="F1337" s="1">
        <v>48314</v>
      </c>
      <c r="G1337" s="11">
        <f t="shared" ref="G1337:G1394" si="274">(F1337-F1336)/(F1336)</f>
        <v>0.12248501463686631</v>
      </c>
      <c r="H1337">
        <v>204493</v>
      </c>
      <c r="I1337" s="12">
        <f t="shared" si="269"/>
        <v>0.23626236594895669</v>
      </c>
      <c r="J1337" s="12">
        <f t="shared" si="270"/>
        <v>0.23700566767566617</v>
      </c>
      <c r="K1337" s="1">
        <v>194811</v>
      </c>
      <c r="L1337">
        <v>5650</v>
      </c>
      <c r="M1337" s="12">
        <f t="shared" si="271"/>
        <v>2.9002469059755353E-2</v>
      </c>
      <c r="N1337">
        <v>3470</v>
      </c>
      <c r="O1337">
        <v>1897</v>
      </c>
      <c r="P1337" s="12">
        <f>(O1337/K1337)</f>
        <v>9.7376431515674173E-3</v>
      </c>
      <c r="Q1337" s="12">
        <f>(O1337/L1337)</f>
        <v>0.33575221238938052</v>
      </c>
      <c r="R1337" s="2">
        <v>3164</v>
      </c>
      <c r="S1337" s="2">
        <v>156</v>
      </c>
      <c r="T1337">
        <v>2941</v>
      </c>
      <c r="U1337" s="30">
        <v>2941</v>
      </c>
      <c r="V1337">
        <f t="shared" si="268"/>
        <v>2941000</v>
      </c>
      <c r="W1337">
        <v>3368</v>
      </c>
      <c r="AA1337" s="1">
        <f>AA1336-53</f>
        <v>3840</v>
      </c>
    </row>
    <row r="1338" spans="2:27">
      <c r="B1338" t="s">
        <v>267</v>
      </c>
      <c r="C1338">
        <v>1952</v>
      </c>
      <c r="D1338" s="1">
        <v>45502</v>
      </c>
      <c r="E1338" s="12">
        <f t="shared" si="273"/>
        <v>-6.1156274501712543E-2</v>
      </c>
      <c r="F1338" s="1">
        <v>45182</v>
      </c>
      <c r="G1338" s="11">
        <f t="shared" si="274"/>
        <v>-6.4825930372148857E-2</v>
      </c>
      <c r="H1338">
        <v>210175</v>
      </c>
      <c r="I1338" s="12">
        <f t="shared" si="269"/>
        <v>0.21497323658855716</v>
      </c>
      <c r="J1338" s="12">
        <f t="shared" si="270"/>
        <v>0.21649577732841679</v>
      </c>
      <c r="K1338" s="1">
        <v>209937</v>
      </c>
      <c r="L1338">
        <v>4903</v>
      </c>
      <c r="M1338" s="12">
        <f t="shared" si="271"/>
        <v>2.3354625435249621E-2</v>
      </c>
      <c r="N1338">
        <v>2635</v>
      </c>
      <c r="O1338">
        <v>2172</v>
      </c>
      <c r="P1338" s="12">
        <f t="shared" ref="P1338:P1401" si="275">(O1338/K1338)</f>
        <v>1.0345960931136483E-2</v>
      </c>
      <c r="Q1338" s="12">
        <f t="shared" ref="Q1338:Q1394" si="276">(O1338/L1338)</f>
        <v>0.4429940852539262</v>
      </c>
      <c r="R1338" s="2">
        <v>3140</v>
      </c>
      <c r="S1338" s="2">
        <v>555</v>
      </c>
      <c r="T1338">
        <v>2920</v>
      </c>
      <c r="U1338" s="30">
        <v>2920</v>
      </c>
      <c r="V1338">
        <f t="shared" si="268"/>
        <v>2920000</v>
      </c>
      <c r="W1338">
        <v>3584</v>
      </c>
      <c r="AA1338" s="1">
        <f t="shared" ref="AA1338:AA1345" si="277">AA1337-53</f>
        <v>3787</v>
      </c>
    </row>
    <row r="1339" spans="2:27">
      <c r="B1339" t="s">
        <v>267</v>
      </c>
      <c r="C1339">
        <v>1953</v>
      </c>
      <c r="D1339" s="1">
        <v>52092</v>
      </c>
      <c r="E1339" s="12">
        <f t="shared" si="273"/>
        <v>0.14482879873412158</v>
      </c>
      <c r="F1339" s="1">
        <v>51832</v>
      </c>
      <c r="G1339" s="11">
        <f t="shared" si="274"/>
        <v>0.1471825063078217</v>
      </c>
      <c r="H1339">
        <v>227111</v>
      </c>
      <c r="I1339" s="12">
        <f t="shared" si="269"/>
        <v>0.22822320363170431</v>
      </c>
      <c r="J1339" s="12">
        <f t="shared" si="270"/>
        <v>0.22936801828180933</v>
      </c>
      <c r="K1339" s="1">
        <v>226110</v>
      </c>
      <c r="L1339">
        <v>5563</v>
      </c>
      <c r="M1339" s="12">
        <f t="shared" si="271"/>
        <v>2.4603069302551857E-2</v>
      </c>
      <c r="N1339">
        <v>2710</v>
      </c>
      <c r="O1339">
        <v>2649</v>
      </c>
      <c r="P1339" s="12">
        <f t="shared" si="275"/>
        <v>1.171553668568396E-2</v>
      </c>
      <c r="Q1339" s="12">
        <f t="shared" si="276"/>
        <v>0.47618191623224881</v>
      </c>
      <c r="R1339" s="2">
        <v>3562</v>
      </c>
      <c r="S1339" s="2">
        <v>157</v>
      </c>
      <c r="T1339">
        <v>2903</v>
      </c>
      <c r="U1339" s="30">
        <v>2903</v>
      </c>
      <c r="V1339">
        <f t="shared" si="268"/>
        <v>2903000</v>
      </c>
      <c r="W1339">
        <v>3764</v>
      </c>
      <c r="AA1339" s="1">
        <f t="shared" si="277"/>
        <v>3734</v>
      </c>
    </row>
    <row r="1340" spans="2:27">
      <c r="B1340" t="s">
        <v>267</v>
      </c>
      <c r="C1340">
        <v>1954</v>
      </c>
      <c r="D1340" s="1">
        <v>54195</v>
      </c>
      <c r="E1340" s="12">
        <f t="shared" si="273"/>
        <v>4.0370882285187745E-2</v>
      </c>
      <c r="F1340" s="1">
        <v>53962</v>
      </c>
      <c r="G1340" s="11">
        <f t="shared" si="274"/>
        <v>4.1094304676647632E-2</v>
      </c>
      <c r="H1340">
        <v>230972</v>
      </c>
      <c r="I1340" s="12">
        <f t="shared" si="269"/>
        <v>0.23363005039571896</v>
      </c>
      <c r="J1340" s="12">
        <f t="shared" si="270"/>
        <v>0.23463883068077515</v>
      </c>
      <c r="K1340" s="1">
        <v>247904</v>
      </c>
      <c r="L1340">
        <v>5064</v>
      </c>
      <c r="M1340" s="12">
        <f t="shared" si="271"/>
        <v>2.0427262165999743E-2</v>
      </c>
      <c r="N1340">
        <v>2690</v>
      </c>
      <c r="O1340">
        <v>2118</v>
      </c>
      <c r="P1340" s="12">
        <f t="shared" si="275"/>
        <v>8.5436297921776174E-3</v>
      </c>
      <c r="Q1340" s="12">
        <f t="shared" si="276"/>
        <v>0.41824644549763035</v>
      </c>
      <c r="R1340" s="2">
        <v>3716</v>
      </c>
      <c r="S1340" s="2">
        <v>669</v>
      </c>
      <c r="T1340">
        <v>2902</v>
      </c>
      <c r="U1340" s="30">
        <v>2902</v>
      </c>
      <c r="V1340">
        <f t="shared" si="268"/>
        <v>2902000</v>
      </c>
      <c r="W1340">
        <v>3720</v>
      </c>
      <c r="AA1340" s="1">
        <f t="shared" si="277"/>
        <v>3681</v>
      </c>
    </row>
    <row r="1341" spans="2:27">
      <c r="B1341" t="s">
        <v>267</v>
      </c>
      <c r="C1341">
        <v>1955</v>
      </c>
      <c r="D1341" s="1">
        <v>51429</v>
      </c>
      <c r="E1341" s="12">
        <f t="shared" si="273"/>
        <v>-5.1037918627179629E-2</v>
      </c>
      <c r="F1341" s="1">
        <v>50672</v>
      </c>
      <c r="G1341" s="11">
        <f t="shared" si="274"/>
        <v>-6.0968829917349247E-2</v>
      </c>
      <c r="H1341">
        <v>252299</v>
      </c>
      <c r="I1341" s="12">
        <f t="shared" si="269"/>
        <v>0.20084106556110012</v>
      </c>
      <c r="J1341" s="12">
        <f t="shared" si="270"/>
        <v>0.20384147380687201</v>
      </c>
      <c r="K1341" s="1">
        <v>271962</v>
      </c>
      <c r="L1341">
        <v>6183</v>
      </c>
      <c r="M1341" s="12">
        <f t="shared" si="271"/>
        <v>2.2734793831491164E-2</v>
      </c>
      <c r="N1341">
        <v>2952</v>
      </c>
      <c r="O1341">
        <v>2894</v>
      </c>
      <c r="P1341" s="12">
        <f t="shared" si="275"/>
        <v>1.0641192519543171E-2</v>
      </c>
      <c r="Q1341" s="12">
        <f t="shared" si="276"/>
        <v>0.46805757722788288</v>
      </c>
      <c r="R1341" s="2">
        <v>4078</v>
      </c>
      <c r="S1341" s="2">
        <v>185</v>
      </c>
      <c r="T1341">
        <v>2910</v>
      </c>
      <c r="U1341" s="30">
        <v>2910</v>
      </c>
      <c r="V1341">
        <f t="shared" si="268"/>
        <v>2910000</v>
      </c>
      <c r="W1341">
        <v>3896</v>
      </c>
      <c r="AA1341" s="1">
        <f t="shared" si="277"/>
        <v>3628</v>
      </c>
    </row>
    <row r="1342" spans="2:27">
      <c r="B1342" t="s">
        <v>267</v>
      </c>
      <c r="C1342">
        <v>1956</v>
      </c>
      <c r="D1342" s="1">
        <v>55896</v>
      </c>
      <c r="E1342" s="12">
        <f t="shared" si="273"/>
        <v>8.6857609519920664E-2</v>
      </c>
      <c r="F1342" s="1">
        <v>54054</v>
      </c>
      <c r="G1342" s="11">
        <f t="shared" si="274"/>
        <v>6.6742974423744869E-2</v>
      </c>
      <c r="H1342">
        <v>273252</v>
      </c>
      <c r="I1342" s="12">
        <f t="shared" si="269"/>
        <v>0.19781739932370121</v>
      </c>
      <c r="J1342" s="12">
        <f t="shared" si="270"/>
        <v>0.20455842958148523</v>
      </c>
      <c r="K1342" s="1">
        <v>285329</v>
      </c>
      <c r="L1342">
        <v>6183</v>
      </c>
      <c r="M1342" s="12">
        <f t="shared" si="271"/>
        <v>2.1669721619604038E-2</v>
      </c>
      <c r="N1342">
        <v>2993</v>
      </c>
      <c r="O1342">
        <v>2782</v>
      </c>
      <c r="P1342" s="12">
        <f t="shared" si="275"/>
        <v>9.7501480746787043E-3</v>
      </c>
      <c r="Q1342" s="12">
        <f t="shared" si="276"/>
        <v>0.44994339317483423</v>
      </c>
      <c r="R1342" s="2">
        <v>4136</v>
      </c>
      <c r="S1342" s="2">
        <v>1024</v>
      </c>
      <c r="T1342">
        <v>2898</v>
      </c>
      <c r="U1342" s="30">
        <v>2898</v>
      </c>
      <c r="V1342">
        <f t="shared" si="268"/>
        <v>2898000</v>
      </c>
      <c r="W1342">
        <v>4146</v>
      </c>
      <c r="AA1342" s="1">
        <f t="shared" si="277"/>
        <v>3575</v>
      </c>
    </row>
    <row r="1343" spans="2:27">
      <c r="B1343" t="s">
        <v>267</v>
      </c>
      <c r="C1343">
        <v>1957</v>
      </c>
      <c r="D1343" s="1">
        <v>62401</v>
      </c>
      <c r="E1343" s="12">
        <f t="shared" si="273"/>
        <v>0.11637684270788608</v>
      </c>
      <c r="F1343" s="1">
        <v>61743</v>
      </c>
      <c r="G1343" s="11">
        <f t="shared" si="274"/>
        <v>0.14224664224664224</v>
      </c>
      <c r="H1343">
        <v>318225</v>
      </c>
      <c r="I1343" s="12">
        <f t="shared" si="269"/>
        <v>0.1940230968654254</v>
      </c>
      <c r="J1343" s="12">
        <f t="shared" si="270"/>
        <v>0.19609081624636657</v>
      </c>
      <c r="K1343" s="1">
        <v>313756</v>
      </c>
      <c r="L1343">
        <v>6759</v>
      </c>
      <c r="M1343" s="12">
        <f t="shared" si="271"/>
        <v>2.1542217519346242E-2</v>
      </c>
      <c r="N1343">
        <v>3342</v>
      </c>
      <c r="O1343" s="2">
        <v>2607</v>
      </c>
      <c r="P1343" s="12">
        <f t="shared" si="275"/>
        <v>8.3090044493173039E-3</v>
      </c>
      <c r="Q1343" s="12">
        <f t="shared" si="276"/>
        <v>0.38570794496227251</v>
      </c>
      <c r="R1343" s="2">
        <v>4321</v>
      </c>
      <c r="S1343" s="2">
        <v>173</v>
      </c>
      <c r="T1343">
        <v>2928</v>
      </c>
      <c r="U1343" s="30">
        <v>2928</v>
      </c>
      <c r="V1343">
        <f t="shared" si="268"/>
        <v>2928000</v>
      </c>
      <c r="W1343">
        <v>4344</v>
      </c>
      <c r="AA1343" s="1">
        <f t="shared" si="277"/>
        <v>3522</v>
      </c>
    </row>
    <row r="1344" spans="2:27">
      <c r="B1344" t="s">
        <v>267</v>
      </c>
      <c r="C1344">
        <v>1958</v>
      </c>
      <c r="D1344" s="1">
        <v>76320</v>
      </c>
      <c r="E1344" s="12">
        <f t="shared" si="273"/>
        <v>0.22305732279931412</v>
      </c>
      <c r="F1344" s="1">
        <v>75574</v>
      </c>
      <c r="G1344" s="11">
        <f t="shared" si="274"/>
        <v>0.22400919942341643</v>
      </c>
      <c r="H1344">
        <v>341949</v>
      </c>
      <c r="I1344" s="12">
        <f t="shared" si="269"/>
        <v>0.22100956575395747</v>
      </c>
      <c r="J1344" s="12">
        <f t="shared" si="270"/>
        <v>0.22319117763175211</v>
      </c>
      <c r="K1344" s="1">
        <v>361556</v>
      </c>
      <c r="L1344">
        <v>7895</v>
      </c>
      <c r="M1344" s="12">
        <f t="shared" si="271"/>
        <v>2.1836174755777805E-2</v>
      </c>
      <c r="N1344">
        <v>4172</v>
      </c>
      <c r="O1344" s="2">
        <v>3083</v>
      </c>
      <c r="P1344" s="12">
        <f t="shared" si="275"/>
        <v>8.52703315668942E-3</v>
      </c>
      <c r="Q1344" s="12">
        <f t="shared" si="276"/>
        <v>0.39050031665611146</v>
      </c>
      <c r="R1344" s="2">
        <v>4590</v>
      </c>
      <c r="S1344" s="2">
        <v>764</v>
      </c>
      <c r="T1344">
        <v>2961</v>
      </c>
      <c r="U1344" s="30">
        <v>2961</v>
      </c>
      <c r="V1344">
        <f t="shared" si="268"/>
        <v>2961000</v>
      </c>
      <c r="W1344">
        <v>4531</v>
      </c>
      <c r="AA1344" s="1">
        <f t="shared" si="277"/>
        <v>3469</v>
      </c>
    </row>
    <row r="1345" spans="2:27">
      <c r="B1345" t="s">
        <v>267</v>
      </c>
      <c r="C1345">
        <v>1959</v>
      </c>
      <c r="D1345" s="7">
        <v>116589</v>
      </c>
      <c r="E1345" s="12">
        <f t="shared" si="273"/>
        <v>0.52763364779874211</v>
      </c>
      <c r="F1345" s="7">
        <v>115812</v>
      </c>
      <c r="G1345" s="11">
        <f t="shared" si="274"/>
        <v>0.53243178871040309</v>
      </c>
      <c r="H1345" s="2">
        <v>393001</v>
      </c>
      <c r="I1345" s="12">
        <f t="shared" si="269"/>
        <v>0.29468627306291839</v>
      </c>
      <c r="J1345" s="12">
        <f t="shared" si="270"/>
        <v>0.29666336726878556</v>
      </c>
      <c r="K1345" s="1">
        <v>435869</v>
      </c>
      <c r="L1345">
        <v>9477</v>
      </c>
      <c r="M1345" s="12">
        <f t="shared" si="271"/>
        <v>2.1742771337259589E-2</v>
      </c>
      <c r="N1345">
        <v>5304</v>
      </c>
      <c r="O1345">
        <v>3359</v>
      </c>
      <c r="P1345" s="12">
        <f t="shared" si="275"/>
        <v>7.706443908605567E-3</v>
      </c>
      <c r="Q1345" s="12">
        <f t="shared" si="276"/>
        <v>0.35443705814076182</v>
      </c>
      <c r="R1345">
        <v>4969</v>
      </c>
      <c r="S1345">
        <v>230</v>
      </c>
      <c r="T1345" s="2">
        <v>2999</v>
      </c>
      <c r="U1345" s="30">
        <v>2999</v>
      </c>
      <c r="V1345">
        <f t="shared" si="268"/>
        <v>2999000</v>
      </c>
      <c r="W1345" s="2">
        <v>4762</v>
      </c>
      <c r="AA1345" s="1">
        <f t="shared" si="277"/>
        <v>3416</v>
      </c>
    </row>
    <row r="1346" spans="2:27">
      <c r="B1346" t="s">
        <v>267</v>
      </c>
      <c r="C1346">
        <v>1960</v>
      </c>
      <c r="D1346" s="1">
        <v>131970</v>
      </c>
      <c r="E1346" s="12">
        <f t="shared" si="273"/>
        <v>0.13192496719244526</v>
      </c>
      <c r="F1346" s="1">
        <v>130193</v>
      </c>
      <c r="G1346" s="11">
        <f t="shared" si="274"/>
        <v>0.12417538769730252</v>
      </c>
      <c r="H1346">
        <v>431776</v>
      </c>
      <c r="I1346" s="12">
        <f t="shared" si="269"/>
        <v>0.30152903357296373</v>
      </c>
      <c r="J1346" s="12">
        <f t="shared" si="270"/>
        <v>0.30564459349292228</v>
      </c>
      <c r="K1346" s="1">
        <v>439419</v>
      </c>
      <c r="L1346">
        <v>8777</v>
      </c>
      <c r="M1346" s="12">
        <f t="shared" si="271"/>
        <v>1.9974102166724697E-2</v>
      </c>
      <c r="N1346">
        <v>5251</v>
      </c>
      <c r="O1346">
        <v>3526</v>
      </c>
      <c r="P1346" s="12">
        <f t="shared" si="275"/>
        <v>8.0242319972509153E-3</v>
      </c>
      <c r="Q1346" s="12">
        <f t="shared" si="276"/>
        <v>0.40173179902016637</v>
      </c>
      <c r="R1346">
        <v>5154</v>
      </c>
      <c r="S1346">
        <v>1077</v>
      </c>
      <c r="T1346">
        <v>3041</v>
      </c>
      <c r="U1346" s="30">
        <v>3041</v>
      </c>
      <c r="V1346">
        <f t="shared" si="268"/>
        <v>3041000</v>
      </c>
      <c r="W1346">
        <v>4917</v>
      </c>
      <c r="X1346" s="16">
        <v>3357</v>
      </c>
      <c r="Z1346" s="16">
        <v>3357</v>
      </c>
      <c r="AA1346" s="16">
        <v>3357</v>
      </c>
    </row>
    <row r="1347" spans="2:27">
      <c r="B1347" t="s">
        <v>267</v>
      </c>
      <c r="C1347">
        <v>1961</v>
      </c>
      <c r="D1347" s="1">
        <v>117076</v>
      </c>
      <c r="E1347" s="12">
        <f t="shared" si="273"/>
        <v>-0.1128589831022202</v>
      </c>
      <c r="F1347" s="1">
        <v>115620</v>
      </c>
      <c r="G1347" s="11">
        <f t="shared" si="274"/>
        <v>-0.11193382132679944</v>
      </c>
      <c r="H1347">
        <v>493371</v>
      </c>
      <c r="I1347" s="12">
        <f t="shared" si="269"/>
        <v>0.2343469721568556</v>
      </c>
      <c r="J1347" s="12">
        <f t="shared" si="270"/>
        <v>0.23729809818574663</v>
      </c>
      <c r="K1347" s="1">
        <v>541506</v>
      </c>
      <c r="L1347">
        <v>9262</v>
      </c>
      <c r="M1347" s="12">
        <f t="shared" si="271"/>
        <v>1.7104150277189912E-2</v>
      </c>
      <c r="N1347">
        <v>5584</v>
      </c>
      <c r="O1347">
        <v>3678</v>
      </c>
      <c r="P1347" s="12">
        <f t="shared" si="275"/>
        <v>6.7921685078281679E-3</v>
      </c>
      <c r="Q1347" s="12">
        <f t="shared" si="276"/>
        <v>0.39710645648887927</v>
      </c>
      <c r="R1347">
        <v>5375</v>
      </c>
      <c r="S1347">
        <v>389</v>
      </c>
      <c r="T1347">
        <v>3054</v>
      </c>
      <c r="U1347" s="30">
        <v>3054</v>
      </c>
      <c r="V1347">
        <f t="shared" si="268"/>
        <v>3054000</v>
      </c>
      <c r="W1347">
        <v>5235</v>
      </c>
      <c r="AA1347" s="1">
        <f>AA1346+39</f>
        <v>3396</v>
      </c>
    </row>
    <row r="1348" spans="2:27">
      <c r="B1348" t="s">
        <v>267</v>
      </c>
      <c r="C1348">
        <v>1962</v>
      </c>
      <c r="D1348" s="1">
        <v>139922</v>
      </c>
      <c r="E1348" s="12">
        <f t="shared" si="273"/>
        <v>0.19513820082681335</v>
      </c>
      <c r="F1348" s="1">
        <v>137871</v>
      </c>
      <c r="G1348" s="11">
        <f t="shared" si="274"/>
        <v>0.19244940321743642</v>
      </c>
      <c r="H1348">
        <v>531557</v>
      </c>
      <c r="I1348" s="12">
        <f t="shared" si="269"/>
        <v>0.2593719958536902</v>
      </c>
      <c r="J1348" s="12">
        <f t="shared" si="270"/>
        <v>0.26323047199077426</v>
      </c>
      <c r="K1348" s="1">
        <v>679282</v>
      </c>
      <c r="L1348">
        <v>9141</v>
      </c>
      <c r="M1348" s="12">
        <f t="shared" si="271"/>
        <v>1.3456855915510789E-2</v>
      </c>
      <c r="N1348">
        <v>5365</v>
      </c>
      <c r="O1348">
        <v>3776</v>
      </c>
      <c r="P1348" s="12">
        <f t="shared" si="275"/>
        <v>5.558810626514467E-3</v>
      </c>
      <c r="Q1348" s="12">
        <f t="shared" si="276"/>
        <v>0.4130839076687452</v>
      </c>
      <c r="R1348">
        <v>5445</v>
      </c>
      <c r="S1348">
        <v>1003</v>
      </c>
      <c r="T1348">
        <v>3079</v>
      </c>
      <c r="U1348" s="30">
        <v>3079</v>
      </c>
      <c r="V1348">
        <f t="shared" si="268"/>
        <v>3079000</v>
      </c>
      <c r="W1348">
        <v>5558</v>
      </c>
      <c r="AA1348" s="1">
        <f t="shared" ref="AA1348:AA1355" si="278">AA1347+39</f>
        <v>3435</v>
      </c>
    </row>
    <row r="1349" spans="2:27">
      <c r="B1349" t="s">
        <v>267</v>
      </c>
      <c r="C1349">
        <v>1963</v>
      </c>
      <c r="D1349" s="1">
        <v>154098</v>
      </c>
      <c r="E1349" s="12">
        <f t="shared" si="273"/>
        <v>0.10131358899958548</v>
      </c>
      <c r="F1349" s="1">
        <v>151557</v>
      </c>
      <c r="G1349" s="11">
        <f t="shared" si="274"/>
        <v>9.9266705833714122E-2</v>
      </c>
      <c r="H1349">
        <v>583742</v>
      </c>
      <c r="I1349" s="12">
        <f t="shared" si="269"/>
        <v>0.25963011056254304</v>
      </c>
      <c r="J1349" s="12">
        <f t="shared" si="270"/>
        <v>0.26398306100982971</v>
      </c>
      <c r="K1349" s="1">
        <v>693644</v>
      </c>
      <c r="L1349">
        <v>10837</v>
      </c>
      <c r="M1349" s="12">
        <f t="shared" si="271"/>
        <v>1.5623288026711108E-2</v>
      </c>
      <c r="N1349">
        <v>6321</v>
      </c>
      <c r="O1349">
        <v>4516</v>
      </c>
      <c r="P1349" s="12">
        <f t="shared" si="275"/>
        <v>6.5105443137978558E-3</v>
      </c>
      <c r="Q1349" s="12">
        <f t="shared" si="276"/>
        <v>0.41672049460182709</v>
      </c>
      <c r="R1349">
        <v>5919</v>
      </c>
      <c r="S1349">
        <v>678</v>
      </c>
      <c r="T1349">
        <v>3096</v>
      </c>
      <c r="U1349" s="30">
        <v>3096</v>
      </c>
      <c r="V1349">
        <f t="shared" si="268"/>
        <v>3096000</v>
      </c>
      <c r="W1349">
        <v>5846</v>
      </c>
      <c r="AA1349" s="1">
        <f t="shared" si="278"/>
        <v>3474</v>
      </c>
    </row>
    <row r="1350" spans="2:27">
      <c r="B1350" t="s">
        <v>267</v>
      </c>
      <c r="C1350">
        <v>1964</v>
      </c>
      <c r="D1350" s="1">
        <v>184175</v>
      </c>
      <c r="E1350" s="12">
        <f t="shared" si="273"/>
        <v>0.19518098872146297</v>
      </c>
      <c r="F1350" s="1">
        <v>182748</v>
      </c>
      <c r="G1350" s="11">
        <f t="shared" si="274"/>
        <v>0.20580375700231596</v>
      </c>
      <c r="H1350">
        <v>639240</v>
      </c>
      <c r="I1350" s="12">
        <f t="shared" si="269"/>
        <v>0.28588323634315749</v>
      </c>
      <c r="J1350" s="12">
        <f t="shared" si="270"/>
        <v>0.28811557474500971</v>
      </c>
      <c r="K1350" s="1">
        <v>687108</v>
      </c>
      <c r="L1350">
        <v>11146</v>
      </c>
      <c r="M1350" s="12">
        <f t="shared" si="271"/>
        <v>1.6221612905103711E-2</v>
      </c>
      <c r="N1350">
        <v>6210</v>
      </c>
      <c r="O1350">
        <v>4936</v>
      </c>
      <c r="P1350" s="12">
        <f t="shared" si="275"/>
        <v>7.1837323972359516E-3</v>
      </c>
      <c r="Q1350" s="12">
        <f t="shared" si="276"/>
        <v>0.44284945271846404</v>
      </c>
      <c r="R1350">
        <v>6602</v>
      </c>
      <c r="S1350">
        <v>1318</v>
      </c>
      <c r="T1350">
        <v>3129</v>
      </c>
      <c r="U1350" s="30">
        <v>3129</v>
      </c>
      <c r="V1350">
        <f t="shared" si="268"/>
        <v>3129000</v>
      </c>
      <c r="W1350">
        <v>6109</v>
      </c>
      <c r="AA1350" s="1">
        <f t="shared" si="278"/>
        <v>3513</v>
      </c>
    </row>
    <row r="1351" spans="2:27">
      <c r="B1351" t="s">
        <v>267</v>
      </c>
      <c r="C1351">
        <v>1965</v>
      </c>
      <c r="D1351" s="1">
        <v>185391</v>
      </c>
      <c r="E1351" s="12">
        <f t="shared" si="273"/>
        <v>6.6024161802633362E-3</v>
      </c>
      <c r="F1351" s="1">
        <v>183226</v>
      </c>
      <c r="G1351" s="11">
        <f t="shared" si="274"/>
        <v>2.6156237003961739E-3</v>
      </c>
      <c r="H1351">
        <v>689385</v>
      </c>
      <c r="I1351" s="12">
        <f t="shared" si="269"/>
        <v>0.26578182002799594</v>
      </c>
      <c r="J1351" s="12">
        <f t="shared" si="270"/>
        <v>0.26892230031114689</v>
      </c>
      <c r="K1351" s="1">
        <v>690359</v>
      </c>
      <c r="L1351">
        <v>12583</v>
      </c>
      <c r="M1351" s="12">
        <f t="shared" si="271"/>
        <v>1.8226748691622763E-2</v>
      </c>
      <c r="N1351">
        <v>6630</v>
      </c>
      <c r="O1351">
        <v>5953</v>
      </c>
      <c r="P1351" s="12">
        <f t="shared" si="275"/>
        <v>8.6230497465811275E-3</v>
      </c>
      <c r="Q1351" s="12">
        <f t="shared" si="276"/>
        <v>0.47309862512914247</v>
      </c>
      <c r="R1351">
        <v>6889</v>
      </c>
      <c r="S1351">
        <v>481</v>
      </c>
      <c r="T1351">
        <v>3140</v>
      </c>
      <c r="U1351" s="30">
        <v>3140</v>
      </c>
      <c r="V1351">
        <f t="shared" si="268"/>
        <v>3140000</v>
      </c>
      <c r="W1351">
        <v>6631</v>
      </c>
      <c r="AA1351" s="1">
        <f t="shared" si="278"/>
        <v>3552</v>
      </c>
    </row>
    <row r="1352" spans="2:27">
      <c r="B1352" t="s">
        <v>267</v>
      </c>
      <c r="C1352">
        <v>1966</v>
      </c>
      <c r="D1352" s="1">
        <v>230151</v>
      </c>
      <c r="E1352" s="12">
        <f t="shared" si="273"/>
        <v>0.24143566839814232</v>
      </c>
      <c r="F1352" s="1">
        <v>228516</v>
      </c>
      <c r="G1352" s="11">
        <f t="shared" si="274"/>
        <v>0.24718107692139762</v>
      </c>
      <c r="H1352">
        <v>794792</v>
      </c>
      <c r="I1352" s="12">
        <f t="shared" si="269"/>
        <v>0.28751673393793598</v>
      </c>
      <c r="J1352" s="12">
        <f t="shared" si="270"/>
        <v>0.28957387593231942</v>
      </c>
      <c r="K1352" s="1">
        <v>790423</v>
      </c>
      <c r="L1352">
        <v>14062</v>
      </c>
      <c r="M1352" s="12">
        <f t="shared" si="271"/>
        <v>1.7790474214439609E-2</v>
      </c>
      <c r="N1352">
        <v>7137</v>
      </c>
      <c r="O1352">
        <v>6925</v>
      </c>
      <c r="P1352" s="12">
        <f t="shared" si="275"/>
        <v>8.7611316978377408E-3</v>
      </c>
      <c r="Q1352" s="12">
        <f t="shared" si="276"/>
        <v>0.49246195420281608</v>
      </c>
      <c r="R1352">
        <v>7399</v>
      </c>
      <c r="S1352">
        <v>1639</v>
      </c>
      <c r="T1352">
        <v>3147</v>
      </c>
      <c r="U1352" s="30">
        <v>3147</v>
      </c>
      <c r="V1352">
        <f t="shared" si="268"/>
        <v>3147000</v>
      </c>
      <c r="W1352">
        <v>7247</v>
      </c>
      <c r="AA1352" s="1">
        <f t="shared" si="278"/>
        <v>3591</v>
      </c>
    </row>
    <row r="1353" spans="2:27">
      <c r="B1353" t="s">
        <v>267</v>
      </c>
      <c r="C1353">
        <v>1967</v>
      </c>
      <c r="D1353" s="1">
        <v>299468</v>
      </c>
      <c r="E1353" s="12">
        <f t="shared" si="273"/>
        <v>0.30118052930467387</v>
      </c>
      <c r="F1353" s="1">
        <v>298011</v>
      </c>
      <c r="G1353" s="11">
        <f t="shared" si="274"/>
        <v>0.30411437273538833</v>
      </c>
      <c r="H1353">
        <v>927690</v>
      </c>
      <c r="I1353" s="12">
        <f t="shared" si="269"/>
        <v>0.32123985383048215</v>
      </c>
      <c r="J1353" s="12">
        <f t="shared" si="270"/>
        <v>0.32281042158479667</v>
      </c>
      <c r="K1353" s="1">
        <v>949502</v>
      </c>
      <c r="L1353">
        <v>16693</v>
      </c>
      <c r="M1353" s="12">
        <f t="shared" si="271"/>
        <v>1.7580794985160641E-2</v>
      </c>
      <c r="N1353">
        <v>7962</v>
      </c>
      <c r="O1353">
        <v>8731</v>
      </c>
      <c r="P1353" s="12">
        <f t="shared" si="275"/>
        <v>9.1953466132772763E-3</v>
      </c>
      <c r="Q1353" s="12">
        <f t="shared" si="276"/>
        <v>0.52303360690109624</v>
      </c>
      <c r="R1353">
        <v>7719</v>
      </c>
      <c r="S1353">
        <v>813</v>
      </c>
      <c r="T1353">
        <v>3172</v>
      </c>
      <c r="U1353" s="30">
        <v>3172</v>
      </c>
      <c r="V1353">
        <f t="shared" si="268"/>
        <v>3172000</v>
      </c>
      <c r="W1353">
        <v>7844</v>
      </c>
      <c r="AA1353" s="1">
        <f t="shared" si="278"/>
        <v>3630</v>
      </c>
    </row>
    <row r="1354" spans="2:27">
      <c r="B1354" t="s">
        <v>267</v>
      </c>
      <c r="C1354">
        <v>1968</v>
      </c>
      <c r="D1354" s="1">
        <v>322276</v>
      </c>
      <c r="E1354" s="12">
        <f t="shared" si="273"/>
        <v>7.6161726795517387E-2</v>
      </c>
      <c r="F1354" s="1">
        <v>319872</v>
      </c>
      <c r="G1354" s="11">
        <f t="shared" si="274"/>
        <v>7.3356352617856391E-2</v>
      </c>
      <c r="H1354">
        <v>1002605</v>
      </c>
      <c r="I1354" s="12">
        <f t="shared" si="269"/>
        <v>0.31904089845951294</v>
      </c>
      <c r="J1354" s="12">
        <f t="shared" si="270"/>
        <v>0.32143865231073054</v>
      </c>
      <c r="K1354" s="1">
        <v>1090818</v>
      </c>
      <c r="L1354">
        <v>18651</v>
      </c>
      <c r="M1354" s="12">
        <f t="shared" si="271"/>
        <v>1.7098177697837769E-2</v>
      </c>
      <c r="N1354">
        <v>9557</v>
      </c>
      <c r="O1354">
        <v>9094</v>
      </c>
      <c r="P1354" s="12">
        <f t="shared" si="275"/>
        <v>8.3368627947100257E-3</v>
      </c>
      <c r="Q1354" s="12">
        <f t="shared" si="276"/>
        <v>0.48758779690097048</v>
      </c>
      <c r="R1354">
        <v>5294</v>
      </c>
      <c r="S1354">
        <v>1690</v>
      </c>
      <c r="T1354">
        <v>3195</v>
      </c>
      <c r="U1354" s="30">
        <v>3195</v>
      </c>
      <c r="V1354">
        <f t="shared" si="268"/>
        <v>3195000</v>
      </c>
      <c r="W1354">
        <v>8580</v>
      </c>
      <c r="AA1354" s="1">
        <f t="shared" si="278"/>
        <v>3669</v>
      </c>
    </row>
    <row r="1355" spans="2:27">
      <c r="B1355" t="s">
        <v>267</v>
      </c>
      <c r="C1355">
        <v>1969</v>
      </c>
      <c r="D1355" s="1">
        <v>372384</v>
      </c>
      <c r="E1355" s="12">
        <f t="shared" si="273"/>
        <v>0.15548163685784855</v>
      </c>
      <c r="F1355" s="1">
        <v>369808</v>
      </c>
      <c r="G1355" s="11">
        <f t="shared" si="274"/>
        <v>0.1561124449779912</v>
      </c>
      <c r="H1355">
        <v>1230376</v>
      </c>
      <c r="I1355" s="12">
        <f t="shared" si="269"/>
        <v>0.30056503052725347</v>
      </c>
      <c r="J1355" s="12">
        <f t="shared" si="270"/>
        <v>0.30265869945447571</v>
      </c>
      <c r="K1355" s="1">
        <v>1208439</v>
      </c>
      <c r="L1355">
        <v>23425</v>
      </c>
      <c r="M1355" s="12">
        <f t="shared" si="271"/>
        <v>1.9384511754420373E-2</v>
      </c>
      <c r="N1355">
        <v>12593</v>
      </c>
      <c r="O1355">
        <v>10832</v>
      </c>
      <c r="P1355" s="12">
        <f t="shared" si="275"/>
        <v>8.963629939119807E-3</v>
      </c>
      <c r="Q1355" s="12">
        <f t="shared" si="276"/>
        <v>0.46241195304162219</v>
      </c>
      <c r="R1355">
        <v>6011</v>
      </c>
      <c r="S1355">
        <v>1285</v>
      </c>
      <c r="T1355">
        <v>3198</v>
      </c>
      <c r="U1355" s="30">
        <v>3198</v>
      </c>
      <c r="V1355">
        <f t="shared" si="268"/>
        <v>3198000</v>
      </c>
      <c r="W1355">
        <v>9478</v>
      </c>
      <c r="AA1355" s="1">
        <f t="shared" si="278"/>
        <v>3708</v>
      </c>
    </row>
    <row r="1356" spans="2:27">
      <c r="B1356" t="s">
        <v>267</v>
      </c>
      <c r="C1356">
        <v>1970</v>
      </c>
      <c r="D1356" s="1">
        <v>341012</v>
      </c>
      <c r="E1356" s="12">
        <f t="shared" si="273"/>
        <v>-8.4246369339176758E-2</v>
      </c>
      <c r="F1356" s="1">
        <v>337319</v>
      </c>
      <c r="G1356" s="11">
        <f t="shared" si="274"/>
        <v>-8.7853697053606197E-2</v>
      </c>
      <c r="H1356">
        <v>1263556</v>
      </c>
      <c r="I1356" s="12">
        <f t="shared" si="269"/>
        <v>0.26696007141749156</v>
      </c>
      <c r="J1356" s="12">
        <f t="shared" si="270"/>
        <v>0.269882775278658</v>
      </c>
      <c r="K1356" s="1">
        <v>1290838</v>
      </c>
      <c r="L1356">
        <v>25069</v>
      </c>
      <c r="M1356" s="12">
        <f t="shared" si="271"/>
        <v>1.9420717394436793E-2</v>
      </c>
      <c r="N1356">
        <v>13815</v>
      </c>
      <c r="O1356">
        <v>11254</v>
      </c>
      <c r="P1356" s="12">
        <f t="shared" si="275"/>
        <v>8.7183674481228473E-3</v>
      </c>
      <c r="Q1356" s="12">
        <f t="shared" si="276"/>
        <v>0.44892097810044279</v>
      </c>
      <c r="R1356">
        <v>6422</v>
      </c>
      <c r="S1356">
        <v>2498</v>
      </c>
      <c r="T1356">
        <v>3221</v>
      </c>
      <c r="U1356" s="30">
        <v>3220.7109999999998</v>
      </c>
      <c r="V1356">
        <f t="shared" si="268"/>
        <v>3220711</v>
      </c>
      <c r="W1356">
        <v>10260</v>
      </c>
      <c r="X1356" s="16">
        <v>3750</v>
      </c>
      <c r="Z1356" s="16">
        <v>3750</v>
      </c>
      <c r="AA1356" s="16">
        <v>3750</v>
      </c>
    </row>
    <row r="1357" spans="2:27">
      <c r="B1357" t="s">
        <v>267</v>
      </c>
      <c r="C1357">
        <v>1971</v>
      </c>
      <c r="D1357" s="1">
        <v>501776</v>
      </c>
      <c r="E1357" s="12">
        <f t="shared" si="273"/>
        <v>0.47143209036632144</v>
      </c>
      <c r="F1357" s="1">
        <v>495958</v>
      </c>
      <c r="G1357" s="11">
        <f t="shared" si="274"/>
        <v>0.47029369825002448</v>
      </c>
      <c r="H1357">
        <v>1529623</v>
      </c>
      <c r="I1357" s="12">
        <f t="shared" si="269"/>
        <v>0.32423544886550476</v>
      </c>
      <c r="J1357" s="12">
        <f t="shared" si="270"/>
        <v>0.32803900045959039</v>
      </c>
      <c r="K1357" s="1">
        <v>1501444</v>
      </c>
      <c r="L1357">
        <v>27758</v>
      </c>
      <c r="M1357" s="12">
        <f t="shared" si="271"/>
        <v>1.8487535998678604E-2</v>
      </c>
      <c r="N1357">
        <v>15385</v>
      </c>
      <c r="O1357">
        <v>12373</v>
      </c>
      <c r="P1357" s="12">
        <f t="shared" si="275"/>
        <v>8.2407335871334531E-3</v>
      </c>
      <c r="Q1357" s="12">
        <f t="shared" si="276"/>
        <v>0.44574537070394121</v>
      </c>
      <c r="R1357">
        <v>6904</v>
      </c>
      <c r="S1357">
        <v>1697</v>
      </c>
      <c r="T1357">
        <v>3298</v>
      </c>
      <c r="U1357" s="30">
        <v>3298.0529999999999</v>
      </c>
      <c r="V1357">
        <f t="shared" si="268"/>
        <v>3298053</v>
      </c>
      <c r="W1357">
        <v>11157</v>
      </c>
      <c r="AA1357">
        <f>3750-12</f>
        <v>3738</v>
      </c>
    </row>
    <row r="1358" spans="2:27">
      <c r="B1358" t="s">
        <v>267</v>
      </c>
      <c r="C1358">
        <v>1972</v>
      </c>
      <c r="D1358" s="1">
        <v>450290</v>
      </c>
      <c r="E1358" s="12">
        <f t="shared" si="273"/>
        <v>-0.10260753802493543</v>
      </c>
      <c r="F1358" s="1">
        <v>443714</v>
      </c>
      <c r="G1358" s="11">
        <f t="shared" si="274"/>
        <v>-0.1053395650438142</v>
      </c>
      <c r="H1358">
        <v>1607074</v>
      </c>
      <c r="I1358" s="12">
        <f t="shared" si="269"/>
        <v>0.27610054048537902</v>
      </c>
      <c r="J1358" s="12">
        <f t="shared" si="270"/>
        <v>0.28019244913426511</v>
      </c>
      <c r="K1358" s="1">
        <v>1663655</v>
      </c>
      <c r="L1358">
        <v>30338</v>
      </c>
      <c r="M1358" s="12">
        <f t="shared" si="271"/>
        <v>1.8235752003870995E-2</v>
      </c>
      <c r="N1358">
        <v>16942</v>
      </c>
      <c r="O1358">
        <v>13396</v>
      </c>
      <c r="P1358" s="12">
        <f t="shared" si="275"/>
        <v>8.0521502354755047E-3</v>
      </c>
      <c r="Q1358" s="12">
        <f t="shared" si="276"/>
        <v>0.44155844155844154</v>
      </c>
      <c r="R1358">
        <v>7099</v>
      </c>
      <c r="S1358">
        <v>3097</v>
      </c>
      <c r="T1358">
        <v>3336</v>
      </c>
      <c r="U1358" s="30">
        <v>3335.7280000000001</v>
      </c>
      <c r="V1358">
        <f t="shared" si="268"/>
        <v>3335728</v>
      </c>
      <c r="W1358">
        <v>12360</v>
      </c>
      <c r="AA1358">
        <f t="shared" ref="AA1358:AA1362" si="279">3750-12</f>
        <v>3738</v>
      </c>
    </row>
    <row r="1359" spans="2:27">
      <c r="B1359" t="s">
        <v>267</v>
      </c>
      <c r="C1359">
        <v>1973</v>
      </c>
      <c r="D1359" s="1">
        <v>550338</v>
      </c>
      <c r="E1359" s="12">
        <f t="shared" si="273"/>
        <v>0.22218570254724732</v>
      </c>
      <c r="F1359" s="1">
        <v>543523</v>
      </c>
      <c r="G1359" s="11">
        <f t="shared" si="274"/>
        <v>0.22493993878940038</v>
      </c>
      <c r="H1359">
        <v>1914060</v>
      </c>
      <c r="I1359" s="12">
        <f t="shared" si="269"/>
        <v>0.28396340762567529</v>
      </c>
      <c r="J1359" s="12">
        <f t="shared" si="270"/>
        <v>0.28752390207203538</v>
      </c>
      <c r="K1359" s="1">
        <v>1782288</v>
      </c>
      <c r="L1359">
        <v>35545</v>
      </c>
      <c r="M1359" s="12">
        <f t="shared" si="271"/>
        <v>1.9943465926943345E-2</v>
      </c>
      <c r="N1359">
        <v>19838</v>
      </c>
      <c r="O1359">
        <v>15707</v>
      </c>
      <c r="P1359" s="12">
        <f t="shared" si="275"/>
        <v>8.8128293519341427E-3</v>
      </c>
      <c r="Q1359" s="12">
        <f t="shared" si="276"/>
        <v>0.44189056126037418</v>
      </c>
      <c r="R1359">
        <v>8053</v>
      </c>
      <c r="S1359">
        <v>1833</v>
      </c>
      <c r="T1359">
        <v>3371</v>
      </c>
      <c r="U1359" s="30">
        <v>3371.0239999999999</v>
      </c>
      <c r="V1359">
        <f t="shared" si="268"/>
        <v>3371024</v>
      </c>
      <c r="W1359">
        <v>13931</v>
      </c>
      <c r="AA1359">
        <f t="shared" si="279"/>
        <v>3738</v>
      </c>
    </row>
    <row r="1360" spans="2:27">
      <c r="B1360" t="s">
        <v>267</v>
      </c>
      <c r="C1360">
        <v>1974</v>
      </c>
      <c r="D1360" s="1">
        <v>551196</v>
      </c>
      <c r="E1360" s="12">
        <f t="shared" si="273"/>
        <v>1.5590418978882069E-3</v>
      </c>
      <c r="F1360" s="1">
        <v>543574</v>
      </c>
      <c r="G1360" s="11">
        <f t="shared" si="274"/>
        <v>9.3832275727062146E-5</v>
      </c>
      <c r="H1360">
        <v>2075580</v>
      </c>
      <c r="I1360" s="12">
        <f t="shared" si="269"/>
        <v>0.26189017045837792</v>
      </c>
      <c r="J1360" s="12">
        <f t="shared" si="270"/>
        <v>0.26556239701673751</v>
      </c>
      <c r="K1360" s="1">
        <v>1816615</v>
      </c>
      <c r="L1360">
        <v>44661</v>
      </c>
      <c r="M1360" s="12">
        <f t="shared" si="271"/>
        <v>2.4584735896158515E-2</v>
      </c>
      <c r="N1360">
        <v>25671</v>
      </c>
      <c r="O1360">
        <v>18990</v>
      </c>
      <c r="P1360" s="12">
        <f t="shared" si="275"/>
        <v>1.045350831078682E-2</v>
      </c>
      <c r="Q1360" s="12">
        <f t="shared" si="276"/>
        <v>0.42520319742056828</v>
      </c>
      <c r="R1360">
        <v>4867</v>
      </c>
      <c r="S1360">
        <v>3623</v>
      </c>
      <c r="T1360">
        <v>3416</v>
      </c>
      <c r="U1360" s="30">
        <v>3416.3150000000001</v>
      </c>
      <c r="V1360">
        <f t="shared" si="268"/>
        <v>3416315</v>
      </c>
      <c r="W1360">
        <v>15700</v>
      </c>
      <c r="AA1360">
        <f t="shared" si="279"/>
        <v>3738</v>
      </c>
    </row>
    <row r="1361" spans="2:27">
      <c r="B1361" t="s">
        <v>267</v>
      </c>
      <c r="C1361">
        <v>1975</v>
      </c>
      <c r="D1361" s="1">
        <v>630275</v>
      </c>
      <c r="E1361" s="12">
        <f t="shared" si="273"/>
        <v>0.14346802226431252</v>
      </c>
      <c r="F1361" s="1">
        <v>621348</v>
      </c>
      <c r="G1361" s="11">
        <f t="shared" si="274"/>
        <v>0.14307895521125</v>
      </c>
      <c r="H1361">
        <v>2394647</v>
      </c>
      <c r="I1361" s="12">
        <f t="shared" si="269"/>
        <v>0.25947373454208489</v>
      </c>
      <c r="J1361" s="12">
        <f t="shared" si="270"/>
        <v>0.26320163264147073</v>
      </c>
      <c r="K1361" s="1">
        <v>2231044</v>
      </c>
      <c r="L1361">
        <v>51968</v>
      </c>
      <c r="M1361" s="12">
        <f t="shared" si="271"/>
        <v>2.3293130928838696E-2</v>
      </c>
      <c r="N1361">
        <v>28631</v>
      </c>
      <c r="O1361">
        <v>23337</v>
      </c>
      <c r="P1361" s="12">
        <f t="shared" si="275"/>
        <v>1.0460125394210065E-2</v>
      </c>
      <c r="Q1361" s="12">
        <f t="shared" si="276"/>
        <v>0.44906480911330049</v>
      </c>
      <c r="R1361">
        <v>6588</v>
      </c>
      <c r="S1361">
        <v>2900</v>
      </c>
      <c r="T1361">
        <v>3468</v>
      </c>
      <c r="U1361" s="30">
        <v>3467.7689999999998</v>
      </c>
      <c r="V1361">
        <f t="shared" si="268"/>
        <v>3467769</v>
      </c>
      <c r="W1361">
        <v>17137</v>
      </c>
      <c r="AA1361">
        <f t="shared" si="279"/>
        <v>3738</v>
      </c>
    </row>
    <row r="1362" spans="2:27">
      <c r="B1362" t="s">
        <v>267</v>
      </c>
      <c r="C1362">
        <v>1976</v>
      </c>
      <c r="D1362" s="1">
        <v>742466</v>
      </c>
      <c r="E1362" s="12">
        <f t="shared" si="273"/>
        <v>0.17800325254849073</v>
      </c>
      <c r="F1362" s="1">
        <v>738318</v>
      </c>
      <c r="G1362" s="11">
        <f t="shared" si="274"/>
        <v>0.18825199405164256</v>
      </c>
      <c r="H1362">
        <v>2746691</v>
      </c>
      <c r="I1362" s="12">
        <f t="shared" si="269"/>
        <v>0.26880271570409631</v>
      </c>
      <c r="J1362" s="12">
        <f t="shared" si="270"/>
        <v>0.27031289649982471</v>
      </c>
      <c r="K1362" s="1">
        <v>2641107</v>
      </c>
      <c r="L1362">
        <v>63363</v>
      </c>
      <c r="M1362" s="12">
        <f t="shared" si="271"/>
        <v>2.399107646907149E-2</v>
      </c>
      <c r="N1362">
        <v>32119</v>
      </c>
      <c r="O1362">
        <v>31244</v>
      </c>
      <c r="P1362" s="12">
        <f t="shared" si="275"/>
        <v>1.1829887997722168E-2</v>
      </c>
      <c r="Q1362" s="12">
        <f t="shared" si="276"/>
        <v>0.49309533955147328</v>
      </c>
      <c r="R1362">
        <v>8288</v>
      </c>
      <c r="S1362">
        <v>4563</v>
      </c>
      <c r="T1362">
        <v>3529</v>
      </c>
      <c r="U1362" s="30">
        <v>3529.2570000000001</v>
      </c>
      <c r="V1362">
        <f t="shared" si="268"/>
        <v>3529257</v>
      </c>
      <c r="W1362">
        <v>19266</v>
      </c>
      <c r="AA1362">
        <f t="shared" si="279"/>
        <v>3738</v>
      </c>
    </row>
    <row r="1363" spans="2:27">
      <c r="B1363" t="s">
        <v>267</v>
      </c>
      <c r="C1363">
        <v>1977</v>
      </c>
      <c r="D1363" s="1">
        <v>773344</v>
      </c>
      <c r="E1363" s="12">
        <f t="shared" si="273"/>
        <v>4.1588436372844012E-2</v>
      </c>
      <c r="F1363" s="1">
        <v>767509</v>
      </c>
      <c r="G1363" s="11">
        <f t="shared" si="274"/>
        <v>3.9537164202958615E-2</v>
      </c>
      <c r="H1363">
        <v>2980435</v>
      </c>
      <c r="I1363" s="12">
        <f t="shared" si="269"/>
        <v>0.25751576531613674</v>
      </c>
      <c r="J1363" s="12">
        <f t="shared" si="270"/>
        <v>0.25947353322585459</v>
      </c>
      <c r="K1363" s="1">
        <v>2848694</v>
      </c>
      <c r="L1363">
        <v>73950</v>
      </c>
      <c r="M1363" s="12">
        <f t="shared" si="271"/>
        <v>2.595926413998836E-2</v>
      </c>
      <c r="N1363">
        <v>37363</v>
      </c>
      <c r="O1363">
        <v>36587</v>
      </c>
      <c r="P1363" s="12">
        <f t="shared" si="275"/>
        <v>1.2843429304797215E-2</v>
      </c>
      <c r="Q1363" s="12">
        <f t="shared" si="276"/>
        <v>0.49475321162947938</v>
      </c>
      <c r="R1363">
        <v>11578</v>
      </c>
      <c r="S1363">
        <v>3768</v>
      </c>
      <c r="T1363">
        <v>3574</v>
      </c>
      <c r="U1363" s="30">
        <v>3573.6930000000002</v>
      </c>
      <c r="V1363">
        <f t="shared" si="268"/>
        <v>3573693</v>
      </c>
      <c r="W1363">
        <v>21718</v>
      </c>
      <c r="X1363" s="16">
        <v>3662</v>
      </c>
      <c r="Z1363" s="16">
        <v>3662</v>
      </c>
      <c r="AA1363" s="16">
        <v>3662</v>
      </c>
    </row>
    <row r="1364" spans="2:27">
      <c r="B1364" t="s">
        <v>267</v>
      </c>
      <c r="C1364">
        <v>1978</v>
      </c>
      <c r="D1364" s="1">
        <v>835208</v>
      </c>
      <c r="E1364" s="12">
        <f t="shared" si="273"/>
        <v>7.999544833864361E-2</v>
      </c>
      <c r="F1364" s="1">
        <v>830757</v>
      </c>
      <c r="G1364" s="11">
        <f t="shared" si="274"/>
        <v>8.2406851255164434E-2</v>
      </c>
      <c r="H1364">
        <v>3354534</v>
      </c>
      <c r="I1364" s="12">
        <f t="shared" ref="I1364:I1394" si="280">(F1364/H1364)</f>
        <v>0.24765198385230258</v>
      </c>
      <c r="J1364" s="12">
        <f t="shared" si="270"/>
        <v>0.24897884475161081</v>
      </c>
      <c r="K1364" s="1">
        <v>3241029</v>
      </c>
      <c r="L1364">
        <v>93353</v>
      </c>
      <c r="M1364" s="12">
        <f t="shared" si="271"/>
        <v>2.8803506540669644E-2</v>
      </c>
      <c r="N1364">
        <v>47900</v>
      </c>
      <c r="O1364">
        <v>45453</v>
      </c>
      <c r="P1364" s="12">
        <f t="shared" si="275"/>
        <v>1.4024249705880447E-2</v>
      </c>
      <c r="Q1364" s="12">
        <f t="shared" si="276"/>
        <v>0.48689383308517131</v>
      </c>
      <c r="R1364">
        <v>27897</v>
      </c>
      <c r="S1364">
        <v>6706</v>
      </c>
      <c r="T1364">
        <v>3610</v>
      </c>
      <c r="U1364" s="30">
        <v>3609.9760000000001</v>
      </c>
      <c r="V1364">
        <f t="shared" si="268"/>
        <v>3609976</v>
      </c>
      <c r="W1364">
        <v>24406</v>
      </c>
      <c r="X1364" s="16">
        <v>3390</v>
      </c>
      <c r="Z1364" s="16">
        <v>3390</v>
      </c>
      <c r="AA1364" s="16">
        <v>3390</v>
      </c>
    </row>
    <row r="1365" spans="2:27">
      <c r="B1365" t="s">
        <v>267</v>
      </c>
      <c r="C1365">
        <v>1979</v>
      </c>
      <c r="D1365" s="1">
        <v>969554</v>
      </c>
      <c r="E1365" s="12">
        <f t="shared" si="273"/>
        <v>0.16085334431662532</v>
      </c>
      <c r="F1365" s="1">
        <v>963186</v>
      </c>
      <c r="G1365" s="11">
        <f t="shared" si="274"/>
        <v>0.15940762461225125</v>
      </c>
      <c r="H1365">
        <v>3841846</v>
      </c>
      <c r="I1365" s="12">
        <f t="shared" si="280"/>
        <v>0.25070916429237405</v>
      </c>
      <c r="J1365" s="12">
        <f t="shared" si="270"/>
        <v>0.25236670079956353</v>
      </c>
      <c r="K1365" s="1">
        <v>3880371</v>
      </c>
      <c r="L1365">
        <v>118000</v>
      </c>
      <c r="M1365" s="12">
        <f t="shared" si="271"/>
        <v>3.0409463425017866E-2</v>
      </c>
      <c r="N1365">
        <v>58973</v>
      </c>
      <c r="O1365">
        <v>59027</v>
      </c>
      <c r="P1365" s="12">
        <f t="shared" si="275"/>
        <v>1.5211689810072284E-2</v>
      </c>
      <c r="Q1365" s="12">
        <f t="shared" si="276"/>
        <v>0.50022881355932203</v>
      </c>
      <c r="R1365">
        <v>28594</v>
      </c>
      <c r="S1365">
        <v>6116</v>
      </c>
      <c r="T1365">
        <v>3642</v>
      </c>
      <c r="U1365" s="30">
        <v>3641.8040000000001</v>
      </c>
      <c r="V1365">
        <f t="shared" si="268"/>
        <v>3641804</v>
      </c>
      <c r="W1365">
        <v>27703</v>
      </c>
      <c r="X1365" s="16">
        <v>3691</v>
      </c>
      <c r="Z1365" s="16">
        <v>3691</v>
      </c>
      <c r="AA1365" s="16">
        <v>3691</v>
      </c>
    </row>
    <row r="1366" spans="2:27">
      <c r="B1366" t="s">
        <v>267</v>
      </c>
      <c r="C1366">
        <v>1980</v>
      </c>
      <c r="D1366" s="1">
        <v>1100282</v>
      </c>
      <c r="E1366" s="12">
        <f t="shared" si="273"/>
        <v>0.13483312945952469</v>
      </c>
      <c r="F1366" s="1">
        <v>1089223</v>
      </c>
      <c r="G1366" s="11">
        <f t="shared" si="274"/>
        <v>0.13085426906121975</v>
      </c>
      <c r="H1366">
        <v>4168415</v>
      </c>
      <c r="I1366" s="12">
        <f t="shared" si="280"/>
        <v>0.26130387689325557</v>
      </c>
      <c r="J1366" s="12">
        <f t="shared" si="270"/>
        <v>0.26395692367482604</v>
      </c>
      <c r="K1366" s="1">
        <v>4569136</v>
      </c>
      <c r="L1366">
        <v>139022</v>
      </c>
      <c r="M1366" s="12">
        <f t="shared" si="271"/>
        <v>3.0426321300132016E-2</v>
      </c>
      <c r="N1366">
        <v>65529</v>
      </c>
      <c r="O1366">
        <v>73493</v>
      </c>
      <c r="P1366" s="12">
        <f t="shared" si="275"/>
        <v>1.6084660207093857E-2</v>
      </c>
      <c r="Q1366" s="12">
        <f t="shared" si="276"/>
        <v>0.5286429485980636</v>
      </c>
      <c r="R1366">
        <v>42069</v>
      </c>
      <c r="S1366">
        <v>9289</v>
      </c>
      <c r="T1366">
        <v>3661</v>
      </c>
      <c r="U1366" s="30">
        <v>3664.221</v>
      </c>
      <c r="V1366">
        <f t="shared" si="268"/>
        <v>3664221</v>
      </c>
      <c r="W1366">
        <v>29727</v>
      </c>
      <c r="X1366" s="16">
        <v>3588</v>
      </c>
      <c r="Y1366">
        <v>5362</v>
      </c>
      <c r="Z1366" s="1">
        <f>(Y1366+X1366)/2</f>
        <v>4475</v>
      </c>
      <c r="AA1366" s="16">
        <v>4475</v>
      </c>
    </row>
    <row r="1367" spans="2:27">
      <c r="B1367" t="s">
        <v>267</v>
      </c>
      <c r="C1367">
        <v>1981</v>
      </c>
      <c r="D1367" s="1">
        <v>1205115</v>
      </c>
      <c r="E1367" s="12">
        <f t="shared" si="273"/>
        <v>9.5278301380918709E-2</v>
      </c>
      <c r="F1367" s="1">
        <v>1192190</v>
      </c>
      <c r="G1367" s="11">
        <f t="shared" si="274"/>
        <v>9.4532524561086212E-2</v>
      </c>
      <c r="H1367">
        <v>4618073</v>
      </c>
      <c r="I1367" s="12">
        <f t="shared" si="280"/>
        <v>0.25815746091497471</v>
      </c>
      <c r="J1367" s="12">
        <f t="shared" si="270"/>
        <v>0.26095624733519801</v>
      </c>
      <c r="K1367" s="1">
        <v>4821196</v>
      </c>
      <c r="L1367">
        <v>144254</v>
      </c>
      <c r="M1367" s="12">
        <f t="shared" si="271"/>
        <v>2.9920791438472944E-2</v>
      </c>
      <c r="N1367">
        <v>70574</v>
      </c>
      <c r="O1367">
        <v>73680</v>
      </c>
      <c r="P1367" s="12">
        <f t="shared" si="275"/>
        <v>1.5282514961017972E-2</v>
      </c>
      <c r="Q1367" s="12">
        <f t="shared" si="276"/>
        <v>0.5107657326659919</v>
      </c>
      <c r="R1367">
        <v>48659</v>
      </c>
      <c r="S1367">
        <v>7044</v>
      </c>
      <c r="T1367">
        <v>3670</v>
      </c>
      <c r="U1367" s="30">
        <v>3670.3939999999998</v>
      </c>
      <c r="V1367">
        <f t="shared" si="268"/>
        <v>3670394</v>
      </c>
      <c r="W1367">
        <v>33005</v>
      </c>
      <c r="X1367" s="16">
        <v>3993</v>
      </c>
      <c r="AA1367" s="1">
        <f>AA1366+400</f>
        <v>4875</v>
      </c>
    </row>
    <row r="1368" spans="2:27">
      <c r="B1368" t="s">
        <v>267</v>
      </c>
      <c r="C1368">
        <v>1982</v>
      </c>
      <c r="D1368" s="1">
        <v>1104216</v>
      </c>
      <c r="E1368" s="12">
        <f t="shared" si="273"/>
        <v>-8.372561954668227E-2</v>
      </c>
      <c r="F1368" s="1">
        <v>1089775</v>
      </c>
      <c r="G1368" s="11">
        <f t="shared" si="274"/>
        <v>-8.5904931260956732E-2</v>
      </c>
      <c r="H1368">
        <v>4885352</v>
      </c>
      <c r="I1368" s="12">
        <f t="shared" si="280"/>
        <v>0.22306990366303187</v>
      </c>
      <c r="J1368" s="12">
        <f t="shared" si="270"/>
        <v>0.22602588308887467</v>
      </c>
      <c r="K1368" s="1">
        <v>4725792</v>
      </c>
      <c r="L1368">
        <v>153457</v>
      </c>
      <c r="M1368" s="12">
        <f t="shared" si="271"/>
        <v>3.2472228993573986E-2</v>
      </c>
      <c r="N1368">
        <v>77984</v>
      </c>
      <c r="O1368">
        <v>75473</v>
      </c>
      <c r="P1368" s="12">
        <f t="shared" si="275"/>
        <v>1.5970444742383922E-2</v>
      </c>
      <c r="Q1368" s="12">
        <f t="shared" si="276"/>
        <v>0.49181855503496091</v>
      </c>
      <c r="R1368">
        <v>53453</v>
      </c>
      <c r="S1368">
        <v>11545</v>
      </c>
      <c r="T1368">
        <v>3683</v>
      </c>
      <c r="U1368" s="30">
        <v>3683.4450000000002</v>
      </c>
      <c r="V1368">
        <f t="shared" si="268"/>
        <v>3683445</v>
      </c>
      <c r="W1368">
        <v>35183</v>
      </c>
      <c r="X1368" s="16">
        <v>3915</v>
      </c>
      <c r="AA1368" s="1">
        <f t="shared" ref="AA1368:AA1379" si="281">AA1367+400</f>
        <v>5275</v>
      </c>
    </row>
    <row r="1369" spans="2:27">
      <c r="B1369" t="s">
        <v>267</v>
      </c>
      <c r="C1369">
        <v>1983</v>
      </c>
      <c r="D1369" s="1">
        <v>1172073</v>
      </c>
      <c r="E1369" s="12">
        <f t="shared" si="273"/>
        <v>6.1452650568367059E-2</v>
      </c>
      <c r="F1369" s="1">
        <v>1159200</v>
      </c>
      <c r="G1369" s="11">
        <f t="shared" si="274"/>
        <v>6.3705810832511298E-2</v>
      </c>
      <c r="H1369">
        <v>5364169</v>
      </c>
      <c r="I1369" s="12">
        <f t="shared" si="280"/>
        <v>0.21610057401248917</v>
      </c>
      <c r="J1369" s="12">
        <f t="shared" si="270"/>
        <v>0.21850038654635975</v>
      </c>
      <c r="K1369" s="1">
        <v>5165122</v>
      </c>
      <c r="L1369">
        <v>155008</v>
      </c>
      <c r="M1369" s="12">
        <f t="shared" si="271"/>
        <v>3.00105205646643E-2</v>
      </c>
      <c r="N1369">
        <v>76921</v>
      </c>
      <c r="O1369">
        <v>78087</v>
      </c>
      <c r="P1369" s="12">
        <f t="shared" si="275"/>
        <v>1.5118132737232538E-2</v>
      </c>
      <c r="Q1369" s="12">
        <f t="shared" si="276"/>
        <v>0.50376109620148635</v>
      </c>
      <c r="R1369">
        <v>87059</v>
      </c>
      <c r="S1369">
        <v>9681</v>
      </c>
      <c r="T1369">
        <v>3694</v>
      </c>
      <c r="U1369" s="30">
        <v>3694.4839999999999</v>
      </c>
      <c r="V1369">
        <f t="shared" si="268"/>
        <v>3694484</v>
      </c>
      <c r="W1369">
        <v>36432</v>
      </c>
      <c r="X1369" s="16">
        <v>4641</v>
      </c>
      <c r="AA1369" s="1">
        <f t="shared" si="281"/>
        <v>5675</v>
      </c>
    </row>
    <row r="1370" spans="2:27">
      <c r="B1370" t="s">
        <v>267</v>
      </c>
      <c r="C1370">
        <v>1984</v>
      </c>
      <c r="D1370" s="1">
        <v>1283680</v>
      </c>
      <c r="E1370" s="12">
        <f t="shared" si="273"/>
        <v>9.522188464370393E-2</v>
      </c>
      <c r="F1370" s="1">
        <v>1274115</v>
      </c>
      <c r="G1370" s="11">
        <f t="shared" si="274"/>
        <v>9.9133022774327118E-2</v>
      </c>
      <c r="H1370">
        <v>5447540</v>
      </c>
      <c r="I1370" s="12">
        <f t="shared" si="280"/>
        <v>0.23388814033490346</v>
      </c>
      <c r="J1370" s="12">
        <f t="shared" si="270"/>
        <v>0.23564397875004131</v>
      </c>
      <c r="K1370" s="1">
        <v>5358416</v>
      </c>
      <c r="L1370">
        <v>168986</v>
      </c>
      <c r="M1370" s="12">
        <f t="shared" si="271"/>
        <v>3.1536558565068484E-2</v>
      </c>
      <c r="N1370">
        <v>69464</v>
      </c>
      <c r="O1370">
        <v>99522</v>
      </c>
      <c r="P1370" s="12">
        <f t="shared" si="275"/>
        <v>1.8573026058447122E-2</v>
      </c>
      <c r="Q1370" s="12">
        <f t="shared" si="276"/>
        <v>0.58893636159208451</v>
      </c>
      <c r="R1370">
        <v>82293</v>
      </c>
      <c r="S1370">
        <v>13817</v>
      </c>
      <c r="T1370">
        <v>3695</v>
      </c>
      <c r="U1370" s="30">
        <v>3695.453</v>
      </c>
      <c r="V1370">
        <f t="shared" si="268"/>
        <v>3695453</v>
      </c>
      <c r="W1370">
        <v>40781</v>
      </c>
      <c r="X1370" s="16">
        <v>4710</v>
      </c>
      <c r="AA1370" s="1">
        <f t="shared" si="281"/>
        <v>6075</v>
      </c>
    </row>
    <row r="1371" spans="2:27">
      <c r="B1371" t="s">
        <v>267</v>
      </c>
      <c r="C1371">
        <v>1985</v>
      </c>
      <c r="D1371" s="1">
        <v>1460369</v>
      </c>
      <c r="E1371" s="12">
        <f t="shared" si="273"/>
        <v>0.13764255889318211</v>
      </c>
      <c r="F1371" s="1">
        <v>1450784</v>
      </c>
      <c r="G1371" s="11">
        <f t="shared" si="274"/>
        <v>0.13866016803820691</v>
      </c>
      <c r="H1371">
        <v>6178424</v>
      </c>
      <c r="I1371" s="12">
        <f t="shared" si="280"/>
        <v>0.23481457407261139</v>
      </c>
      <c r="J1371" s="12">
        <f t="shared" si="270"/>
        <v>0.23636594056995763</v>
      </c>
      <c r="K1371" s="1">
        <v>5447024</v>
      </c>
      <c r="L1371">
        <v>161925</v>
      </c>
      <c r="M1371" s="12">
        <f t="shared" si="271"/>
        <v>2.9727241884742933E-2</v>
      </c>
      <c r="N1371">
        <v>64427</v>
      </c>
      <c r="O1371">
        <v>97498</v>
      </c>
      <c r="P1371" s="12">
        <f t="shared" si="275"/>
        <v>1.789931529583861E-2</v>
      </c>
      <c r="Q1371" s="12">
        <f t="shared" si="276"/>
        <v>0.60211826462868612</v>
      </c>
      <c r="R1371">
        <v>90933</v>
      </c>
      <c r="S1371">
        <v>11097</v>
      </c>
      <c r="T1371">
        <v>3695</v>
      </c>
      <c r="U1371" s="30">
        <v>3694.826</v>
      </c>
      <c r="V1371">
        <f t="shared" si="268"/>
        <v>3694826</v>
      </c>
      <c r="W1371">
        <v>42503</v>
      </c>
      <c r="X1371" s="16">
        <v>4956</v>
      </c>
      <c r="AA1371" s="1">
        <f t="shared" si="281"/>
        <v>6475</v>
      </c>
    </row>
    <row r="1372" spans="2:27">
      <c r="B1372" t="s">
        <v>267</v>
      </c>
      <c r="C1372">
        <v>1986</v>
      </c>
      <c r="D1372" s="1">
        <v>1537151</v>
      </c>
      <c r="E1372" s="12">
        <f t="shared" si="273"/>
        <v>5.257712263133496E-2</v>
      </c>
      <c r="F1372" s="1">
        <v>1525082</v>
      </c>
      <c r="G1372" s="11">
        <f t="shared" si="274"/>
        <v>5.1212310033747273E-2</v>
      </c>
      <c r="H1372">
        <v>6779264</v>
      </c>
      <c r="I1372" s="12">
        <f t="shared" si="280"/>
        <v>0.22496276881974209</v>
      </c>
      <c r="J1372" s="12">
        <f t="shared" si="270"/>
        <v>0.22674305057304156</v>
      </c>
      <c r="K1372" s="1">
        <v>5850666</v>
      </c>
      <c r="L1372">
        <v>175749</v>
      </c>
      <c r="M1372" s="12">
        <f t="shared" si="271"/>
        <v>3.0039144261525097E-2</v>
      </c>
      <c r="N1372">
        <v>69741</v>
      </c>
      <c r="O1372">
        <v>106008</v>
      </c>
      <c r="P1372" s="12">
        <f t="shared" si="275"/>
        <v>1.8118962866791575E-2</v>
      </c>
      <c r="Q1372" s="12">
        <f t="shared" si="276"/>
        <v>0.60317839646313776</v>
      </c>
      <c r="R1372">
        <v>96704</v>
      </c>
      <c r="S1372">
        <v>16623</v>
      </c>
      <c r="T1372">
        <v>3688</v>
      </c>
      <c r="U1372" s="30">
        <v>3687.8090000000002</v>
      </c>
      <c r="V1372">
        <f t="shared" si="268"/>
        <v>3687809</v>
      </c>
      <c r="W1372">
        <v>43584</v>
      </c>
      <c r="X1372" s="16">
        <v>5282</v>
      </c>
      <c r="AA1372" s="1">
        <f t="shared" si="281"/>
        <v>6875</v>
      </c>
    </row>
    <row r="1373" spans="2:27">
      <c r="B1373" t="s">
        <v>267</v>
      </c>
      <c r="C1373">
        <v>1987</v>
      </c>
      <c r="D1373" s="1">
        <v>1424620</v>
      </c>
      <c r="E1373" s="12">
        <f t="shared" si="273"/>
        <v>-7.3207511818942972E-2</v>
      </c>
      <c r="F1373" s="1">
        <v>1411147</v>
      </c>
      <c r="G1373" s="11">
        <f t="shared" si="274"/>
        <v>-7.4707458353059045E-2</v>
      </c>
      <c r="H1373">
        <v>6927877</v>
      </c>
      <c r="I1373" s="12">
        <f t="shared" si="280"/>
        <v>0.20369111634054704</v>
      </c>
      <c r="J1373" s="12">
        <f t="shared" si="270"/>
        <v>0.20563586795781738</v>
      </c>
      <c r="K1373" s="1">
        <v>6333832</v>
      </c>
      <c r="L1373">
        <v>206218</v>
      </c>
      <c r="M1373" s="12">
        <f t="shared" si="271"/>
        <v>3.2558173314353775E-2</v>
      </c>
      <c r="N1373">
        <v>76109</v>
      </c>
      <c r="O1373">
        <v>130109</v>
      </c>
      <c r="P1373" s="12">
        <f t="shared" si="275"/>
        <v>2.0541908910751028E-2</v>
      </c>
      <c r="Q1373" s="12">
        <f t="shared" si="276"/>
        <v>0.63092940480462423</v>
      </c>
      <c r="R1373">
        <v>106182</v>
      </c>
      <c r="S1373">
        <v>13341</v>
      </c>
      <c r="T1373">
        <v>3683</v>
      </c>
      <c r="U1373" s="30">
        <v>3683.3290000000002</v>
      </c>
      <c r="V1373">
        <f t="shared" si="268"/>
        <v>3683329</v>
      </c>
      <c r="W1373">
        <v>45987</v>
      </c>
      <c r="X1373" s="16">
        <v>5471</v>
      </c>
      <c r="AA1373" s="1">
        <f t="shared" si="281"/>
        <v>7275</v>
      </c>
    </row>
    <row r="1374" spans="2:27">
      <c r="B1374" t="s">
        <v>267</v>
      </c>
      <c r="C1374">
        <v>1988</v>
      </c>
      <c r="D1374" s="1">
        <v>1654749</v>
      </c>
      <c r="E1374" s="12">
        <f t="shared" si="273"/>
        <v>0.16153711165082618</v>
      </c>
      <c r="F1374" s="1">
        <v>1643391</v>
      </c>
      <c r="G1374" s="11">
        <f t="shared" si="274"/>
        <v>0.16457817647629908</v>
      </c>
      <c r="H1374">
        <v>7370900</v>
      </c>
      <c r="I1374" s="12">
        <f t="shared" si="280"/>
        <v>0.22295662673486277</v>
      </c>
      <c r="J1374" s="12">
        <f t="shared" si="270"/>
        <v>0.22449755118099554</v>
      </c>
      <c r="K1374" s="1">
        <v>6867299</v>
      </c>
      <c r="L1374">
        <v>225259</v>
      </c>
      <c r="M1374" s="12">
        <f t="shared" si="271"/>
        <v>3.2801688116390448E-2</v>
      </c>
      <c r="N1374">
        <v>74868</v>
      </c>
      <c r="O1374">
        <v>150391</v>
      </c>
      <c r="P1374" s="12">
        <f t="shared" si="275"/>
        <v>2.1899585266347076E-2</v>
      </c>
      <c r="Q1374" s="12">
        <f t="shared" si="276"/>
        <v>0.66763592131723926</v>
      </c>
      <c r="R1374">
        <v>114430</v>
      </c>
      <c r="S1374">
        <v>18033</v>
      </c>
      <c r="T1374">
        <v>3680</v>
      </c>
      <c r="U1374" s="30">
        <v>3679.9989999999998</v>
      </c>
      <c r="V1374">
        <f t="shared" si="268"/>
        <v>3679999</v>
      </c>
      <c r="W1374">
        <v>49877</v>
      </c>
      <c r="X1374" s="16">
        <v>6187</v>
      </c>
      <c r="AA1374" s="1">
        <f t="shared" si="281"/>
        <v>7675</v>
      </c>
    </row>
    <row r="1375" spans="2:27">
      <c r="B1375" t="s">
        <v>267</v>
      </c>
      <c r="C1375">
        <v>1989</v>
      </c>
      <c r="D1375" s="1">
        <v>1722779</v>
      </c>
      <c r="E1375" s="12">
        <f t="shared" si="273"/>
        <v>4.1111975290512338E-2</v>
      </c>
      <c r="F1375" s="1">
        <v>1710939</v>
      </c>
      <c r="G1375" s="11">
        <f t="shared" si="274"/>
        <v>4.1102817284505024E-2</v>
      </c>
      <c r="H1375">
        <v>8063443</v>
      </c>
      <c r="I1375" s="12">
        <f t="shared" si="280"/>
        <v>0.21218467098979926</v>
      </c>
      <c r="J1375" s="12">
        <f t="shared" si="270"/>
        <v>0.21365302638091446</v>
      </c>
      <c r="K1375" s="1">
        <v>7400904</v>
      </c>
      <c r="L1375">
        <v>281857</v>
      </c>
      <c r="M1375" s="12">
        <f t="shared" si="271"/>
        <v>3.808413134395474E-2</v>
      </c>
      <c r="N1375">
        <v>87395</v>
      </c>
      <c r="O1375">
        <v>194462</v>
      </c>
      <c r="P1375" s="12">
        <f t="shared" si="275"/>
        <v>2.6275438784235008E-2</v>
      </c>
      <c r="Q1375" s="12">
        <f t="shared" si="276"/>
        <v>0.68993141912388201</v>
      </c>
      <c r="R1375">
        <v>118215</v>
      </c>
      <c r="S1375">
        <v>15801</v>
      </c>
      <c r="T1375">
        <v>3677</v>
      </c>
      <c r="U1375" s="30">
        <v>3677.306</v>
      </c>
      <c r="V1375">
        <f t="shared" si="268"/>
        <v>3677306</v>
      </c>
      <c r="W1375">
        <v>53430</v>
      </c>
      <c r="X1375" s="16">
        <v>6878</v>
      </c>
      <c r="AA1375" s="1">
        <f t="shared" si="281"/>
        <v>8075</v>
      </c>
    </row>
    <row r="1376" spans="2:27">
      <c r="B1376" t="s">
        <v>267</v>
      </c>
      <c r="C1376">
        <v>1990</v>
      </c>
      <c r="D1376" s="1">
        <v>1806531</v>
      </c>
      <c r="E1376" s="12">
        <f t="shared" si="273"/>
        <v>4.8614476958449108E-2</v>
      </c>
      <c r="F1376" s="1">
        <v>1794233</v>
      </c>
      <c r="G1376" s="11">
        <f t="shared" si="274"/>
        <v>4.8683208460383452E-2</v>
      </c>
      <c r="H1376">
        <v>8655785</v>
      </c>
      <c r="I1376" s="12">
        <f t="shared" si="280"/>
        <v>0.20728714957684369</v>
      </c>
      <c r="J1376" s="12">
        <f t="shared" si="270"/>
        <v>0.2087079334803256</v>
      </c>
      <c r="K1376" s="1">
        <v>7771582</v>
      </c>
      <c r="L1376">
        <v>290658</v>
      </c>
      <c r="M1376" s="12">
        <f t="shared" si="271"/>
        <v>3.7400107211118666E-2</v>
      </c>
      <c r="N1376">
        <v>90307</v>
      </c>
      <c r="O1376">
        <v>200351</v>
      </c>
      <c r="P1376" s="12">
        <f t="shared" si="275"/>
        <v>2.577995059435775E-2</v>
      </c>
      <c r="Q1376" s="12">
        <f t="shared" si="276"/>
        <v>0.68930151587088606</v>
      </c>
      <c r="R1376">
        <v>124433</v>
      </c>
      <c r="S1376">
        <v>20460</v>
      </c>
      <c r="T1376">
        <v>3687</v>
      </c>
      <c r="U1376" s="30">
        <v>3692.5839999999998</v>
      </c>
      <c r="V1376">
        <f t="shared" si="268"/>
        <v>3692584</v>
      </c>
      <c r="W1376">
        <v>56741</v>
      </c>
      <c r="X1376" s="16">
        <v>8330</v>
      </c>
      <c r="AA1376" s="1">
        <f t="shared" si="281"/>
        <v>8475</v>
      </c>
    </row>
    <row r="1377" spans="2:27">
      <c r="B1377" t="s">
        <v>267</v>
      </c>
      <c r="C1377">
        <v>1991</v>
      </c>
      <c r="D1377" s="1">
        <v>2232815</v>
      </c>
      <c r="E1377" s="12">
        <f t="shared" si="273"/>
        <v>0.23596827289429298</v>
      </c>
      <c r="F1377" s="1">
        <v>2218587</v>
      </c>
      <c r="G1377" s="11">
        <f t="shared" si="274"/>
        <v>0.2365099738997109</v>
      </c>
      <c r="H1377">
        <v>9951015</v>
      </c>
      <c r="I1377" s="12">
        <f t="shared" si="280"/>
        <v>0.22295082461437352</v>
      </c>
      <c r="J1377" s="12">
        <f t="shared" si="270"/>
        <v>0.22438062850875012</v>
      </c>
      <c r="K1377" s="1">
        <v>9047773</v>
      </c>
      <c r="L1377">
        <v>313677</v>
      </c>
      <c r="M1377" s="12">
        <f t="shared" si="271"/>
        <v>3.466897323794485E-2</v>
      </c>
      <c r="N1377">
        <v>105093</v>
      </c>
      <c r="O1377">
        <v>208584</v>
      </c>
      <c r="P1377" s="12">
        <f t="shared" si="275"/>
        <v>2.3053628776937705E-2</v>
      </c>
      <c r="Q1377" s="12">
        <f t="shared" si="276"/>
        <v>0.66496427854130202</v>
      </c>
      <c r="R1377">
        <v>137786</v>
      </c>
      <c r="S1377">
        <v>19025</v>
      </c>
      <c r="T1377">
        <v>3715</v>
      </c>
      <c r="U1377" s="30">
        <v>3714.6860000000001</v>
      </c>
      <c r="V1377">
        <f t="shared" si="268"/>
        <v>3714686</v>
      </c>
      <c r="W1377">
        <v>60088</v>
      </c>
      <c r="X1377" s="16">
        <v>8933</v>
      </c>
      <c r="AA1377" s="1">
        <f t="shared" si="281"/>
        <v>8875</v>
      </c>
    </row>
    <row r="1378" spans="2:27">
      <c r="B1378" t="s">
        <v>267</v>
      </c>
      <c r="C1378">
        <v>1992</v>
      </c>
      <c r="D1378" s="1">
        <v>2609286</v>
      </c>
      <c r="E1378" s="12">
        <f t="shared" si="273"/>
        <v>0.16860823668776859</v>
      </c>
      <c r="F1378" s="1">
        <v>2593515</v>
      </c>
      <c r="G1378" s="11">
        <f t="shared" si="274"/>
        <v>0.16899404891491746</v>
      </c>
      <c r="H1378">
        <v>10639750</v>
      </c>
      <c r="I1378" s="12">
        <f t="shared" si="280"/>
        <v>0.24375713715077893</v>
      </c>
      <c r="J1378" s="12">
        <f t="shared" si="270"/>
        <v>0.24523940882069598</v>
      </c>
      <c r="K1378" s="1">
        <v>10154199</v>
      </c>
      <c r="L1378">
        <v>315312</v>
      </c>
      <c r="M1378" s="12">
        <f t="shared" si="271"/>
        <v>3.1052375475406777E-2</v>
      </c>
      <c r="N1378">
        <v>105438</v>
      </c>
      <c r="O1378">
        <v>209874</v>
      </c>
      <c r="P1378" s="12">
        <f t="shared" si="275"/>
        <v>2.0668690853901918E-2</v>
      </c>
      <c r="Q1378" s="12">
        <f t="shared" si="276"/>
        <v>0.66560739838636018</v>
      </c>
      <c r="R1378">
        <v>143514</v>
      </c>
      <c r="S1378">
        <v>23747</v>
      </c>
      <c r="T1378">
        <v>3756</v>
      </c>
      <c r="U1378" s="30">
        <v>3756.3580000000002</v>
      </c>
      <c r="V1378">
        <f t="shared" si="268"/>
        <v>3756358</v>
      </c>
      <c r="W1378">
        <v>64578</v>
      </c>
      <c r="X1378" s="16">
        <v>8720</v>
      </c>
      <c r="AA1378" s="1">
        <f t="shared" si="281"/>
        <v>9275</v>
      </c>
    </row>
    <row r="1379" spans="2:27">
      <c r="B1379" t="s">
        <v>267</v>
      </c>
      <c r="C1379">
        <v>1993</v>
      </c>
      <c r="D1379" s="1">
        <v>2828192</v>
      </c>
      <c r="E1379" s="12">
        <f t="shared" si="273"/>
        <v>8.3894981232413776E-2</v>
      </c>
      <c r="F1379" s="1">
        <v>2814309</v>
      </c>
      <c r="G1379" s="11">
        <f t="shared" si="274"/>
        <v>8.5133110855344959E-2</v>
      </c>
      <c r="H1379">
        <v>11333172</v>
      </c>
      <c r="I1379" s="12">
        <f t="shared" si="280"/>
        <v>0.24832491733117612</v>
      </c>
      <c r="J1379" s="12">
        <f t="shared" si="270"/>
        <v>0.24954990535747626</v>
      </c>
      <c r="K1379" s="1">
        <v>10543212</v>
      </c>
      <c r="L1379">
        <v>314006</v>
      </c>
      <c r="M1379" s="12">
        <f t="shared" si="271"/>
        <v>2.9782764493401063E-2</v>
      </c>
      <c r="N1379">
        <v>103603</v>
      </c>
      <c r="O1379">
        <v>210403</v>
      </c>
      <c r="P1379" s="12">
        <f t="shared" si="275"/>
        <v>1.9956252420988974E-2</v>
      </c>
      <c r="Q1379" s="12">
        <f t="shared" si="276"/>
        <v>0.67006044470487824</v>
      </c>
      <c r="R1379">
        <v>149376</v>
      </c>
      <c r="S1379">
        <v>19831</v>
      </c>
      <c r="T1379">
        <v>3792</v>
      </c>
      <c r="U1379" s="30">
        <v>3792.288</v>
      </c>
      <c r="V1379">
        <f t="shared" si="268"/>
        <v>3792288</v>
      </c>
      <c r="W1379">
        <v>66918</v>
      </c>
      <c r="X1379" s="16">
        <v>8622</v>
      </c>
      <c r="AA1379" s="1">
        <f t="shared" si="281"/>
        <v>9675</v>
      </c>
    </row>
    <row r="1380" spans="2:27">
      <c r="B1380" t="s">
        <v>267</v>
      </c>
      <c r="C1380">
        <v>1994</v>
      </c>
      <c r="D1380" s="1">
        <v>2860061</v>
      </c>
      <c r="E1380" s="12">
        <f t="shared" si="273"/>
        <v>1.1268329731503378E-2</v>
      </c>
      <c r="F1380" s="1">
        <v>2843451</v>
      </c>
      <c r="G1380" s="11">
        <f t="shared" si="274"/>
        <v>1.0354939702783171E-2</v>
      </c>
      <c r="H1380">
        <v>11729535</v>
      </c>
      <c r="I1380" s="12">
        <f t="shared" si="280"/>
        <v>0.24241804982038931</v>
      </c>
      <c r="J1380" s="12">
        <f t="shared" si="270"/>
        <v>0.24383413323716585</v>
      </c>
      <c r="K1380" s="1">
        <v>10541432</v>
      </c>
      <c r="L1380">
        <v>311646</v>
      </c>
      <c r="M1380" s="12">
        <f t="shared" si="271"/>
        <v>2.9563915035452488E-2</v>
      </c>
      <c r="N1380">
        <v>104819</v>
      </c>
      <c r="O1380">
        <v>206827</v>
      </c>
      <c r="P1380" s="12">
        <f t="shared" si="275"/>
        <v>1.962038933609779E-2</v>
      </c>
      <c r="Q1380" s="12">
        <f t="shared" si="276"/>
        <v>0.66366005018514596</v>
      </c>
      <c r="R1380">
        <v>154732</v>
      </c>
      <c r="S1380">
        <v>24639</v>
      </c>
      <c r="T1380">
        <v>3823</v>
      </c>
      <c r="U1380" s="30">
        <v>3823.2150000000001</v>
      </c>
      <c r="V1380">
        <f t="shared" si="268"/>
        <v>3823215</v>
      </c>
      <c r="W1380">
        <v>70469</v>
      </c>
      <c r="X1380" s="16">
        <v>11066</v>
      </c>
      <c r="Y1380" s="2">
        <v>9097</v>
      </c>
      <c r="Z1380" s="7">
        <f>(Y1380+X1380)/2</f>
        <v>10081.5</v>
      </c>
      <c r="AA1380" s="2">
        <v>10082</v>
      </c>
    </row>
    <row r="1381" spans="2:27">
      <c r="B1381" t="s">
        <v>267</v>
      </c>
      <c r="C1381">
        <v>1995</v>
      </c>
      <c r="D1381" s="1">
        <v>3048428</v>
      </c>
      <c r="E1381" s="12">
        <f t="shared" si="273"/>
        <v>6.5861182681068692E-2</v>
      </c>
      <c r="F1381" s="1">
        <v>3039195</v>
      </c>
      <c r="G1381" s="11">
        <f t="shared" si="274"/>
        <v>6.8840293010148587E-2</v>
      </c>
      <c r="H1381">
        <v>12845822</v>
      </c>
      <c r="I1381" s="12">
        <f t="shared" si="280"/>
        <v>0.23659015359235089</v>
      </c>
      <c r="J1381" s="12">
        <f t="shared" si="270"/>
        <v>0.2373089086864196</v>
      </c>
      <c r="K1381" s="1">
        <v>11395067</v>
      </c>
      <c r="L1381">
        <v>334372</v>
      </c>
      <c r="M1381" s="12">
        <f t="shared" si="271"/>
        <v>2.9343574724045064E-2</v>
      </c>
      <c r="N1381">
        <v>113289</v>
      </c>
      <c r="O1381">
        <v>221083</v>
      </c>
      <c r="P1381" s="12">
        <f t="shared" si="275"/>
        <v>1.9401641078547409E-2</v>
      </c>
      <c r="Q1381" s="12">
        <f t="shared" si="276"/>
        <v>0.6611887358989389</v>
      </c>
      <c r="R1381">
        <v>166329</v>
      </c>
      <c r="S1381">
        <v>24945</v>
      </c>
      <c r="T1381">
        <v>3855</v>
      </c>
      <c r="U1381" s="30">
        <v>3855.248</v>
      </c>
      <c r="V1381">
        <f t="shared" si="268"/>
        <v>3855248</v>
      </c>
      <c r="W1381">
        <v>73774</v>
      </c>
      <c r="X1381" s="17">
        <v>12060</v>
      </c>
      <c r="Y1381">
        <v>9928</v>
      </c>
      <c r="Z1381" s="7">
        <f t="shared" ref="Z1381:Z1384" si="282">(Y1381+X1381)/2</f>
        <v>10994</v>
      </c>
      <c r="AA1381">
        <v>10994</v>
      </c>
    </row>
    <row r="1382" spans="2:27">
      <c r="B1382" t="s">
        <v>267</v>
      </c>
      <c r="C1382">
        <v>1996</v>
      </c>
      <c r="D1382" s="1">
        <v>3152055</v>
      </c>
      <c r="E1382" s="12">
        <f t="shared" si="273"/>
        <v>3.3993586202462386E-2</v>
      </c>
      <c r="F1382" s="1">
        <v>3141272</v>
      </c>
      <c r="G1382" s="11">
        <f t="shared" si="274"/>
        <v>3.3586854413751012E-2</v>
      </c>
      <c r="H1382">
        <v>13788272</v>
      </c>
      <c r="I1382" s="12">
        <f t="shared" si="280"/>
        <v>0.22782202149769021</v>
      </c>
      <c r="J1382" s="12">
        <f t="shared" si="270"/>
        <v>0.22860406293116353</v>
      </c>
      <c r="K1382" s="1">
        <v>11842386</v>
      </c>
      <c r="L1382">
        <v>341092</v>
      </c>
      <c r="M1382" s="12">
        <f t="shared" si="271"/>
        <v>2.8802641629820207E-2</v>
      </c>
      <c r="N1382">
        <v>115441</v>
      </c>
      <c r="O1382">
        <v>225651</v>
      </c>
      <c r="P1382" s="12">
        <f t="shared" si="275"/>
        <v>1.9054521614140934E-2</v>
      </c>
      <c r="Q1382" s="12">
        <f t="shared" si="276"/>
        <v>0.66155465387637358</v>
      </c>
      <c r="R1382">
        <v>175379</v>
      </c>
      <c r="S1382">
        <v>27440</v>
      </c>
      <c r="T1382">
        <v>3881</v>
      </c>
      <c r="U1382" s="30">
        <v>3881.0509999999999</v>
      </c>
      <c r="V1382">
        <f t="shared" si="268"/>
        <v>3881051</v>
      </c>
      <c r="W1382">
        <v>78319</v>
      </c>
      <c r="X1382" s="17">
        <v>12910</v>
      </c>
      <c r="Y1382">
        <v>10148</v>
      </c>
      <c r="Z1382" s="7">
        <f t="shared" si="282"/>
        <v>11529</v>
      </c>
      <c r="AA1382">
        <v>11529</v>
      </c>
    </row>
    <row r="1383" spans="2:27">
      <c r="B1383" t="s">
        <v>267</v>
      </c>
      <c r="C1383">
        <v>1997</v>
      </c>
      <c r="D1383" s="1">
        <v>3463950</v>
      </c>
      <c r="E1383" s="12">
        <f t="shared" si="273"/>
        <v>9.8949732793368134E-2</v>
      </c>
      <c r="F1383" s="1">
        <v>3453819</v>
      </c>
      <c r="G1383" s="11">
        <f t="shared" si="274"/>
        <v>9.9496955373492013E-2</v>
      </c>
      <c r="H1383">
        <v>15032508</v>
      </c>
      <c r="I1383" s="12">
        <f t="shared" si="280"/>
        <v>0.22975667134186789</v>
      </c>
      <c r="J1383" s="12">
        <f t="shared" si="270"/>
        <v>0.2304306107803169</v>
      </c>
      <c r="K1383" s="1">
        <v>12949018</v>
      </c>
      <c r="L1383">
        <v>381600</v>
      </c>
      <c r="M1383" s="12">
        <f t="shared" si="271"/>
        <v>2.9469416136420536E-2</v>
      </c>
      <c r="N1383">
        <v>121365</v>
      </c>
      <c r="O1383">
        <v>260235</v>
      </c>
      <c r="P1383" s="12">
        <f t="shared" si="275"/>
        <v>2.0096890744919809E-2</v>
      </c>
      <c r="Q1383" s="12">
        <f t="shared" si="276"/>
        <v>0.68195754716981127</v>
      </c>
      <c r="R1383">
        <v>237582</v>
      </c>
      <c r="S1383">
        <v>25291</v>
      </c>
      <c r="T1383">
        <v>3908</v>
      </c>
      <c r="U1383" s="30">
        <v>3907.8159999999998</v>
      </c>
      <c r="V1383">
        <f t="shared" si="268"/>
        <v>3907816</v>
      </c>
      <c r="W1383">
        <v>83089</v>
      </c>
      <c r="X1383" s="16">
        <v>14600</v>
      </c>
      <c r="Y1383">
        <v>10875</v>
      </c>
      <c r="Z1383" s="7">
        <f t="shared" si="282"/>
        <v>12737.5</v>
      </c>
      <c r="AA1383">
        <v>12738</v>
      </c>
    </row>
    <row r="1384" spans="2:27">
      <c r="B1384" t="s">
        <v>33</v>
      </c>
      <c r="C1384">
        <v>1998</v>
      </c>
      <c r="D1384" s="1">
        <v>3602966</v>
      </c>
      <c r="E1384" s="12">
        <f t="shared" si="273"/>
        <v>4.0132218998542128E-2</v>
      </c>
      <c r="F1384" s="1">
        <v>3591773</v>
      </c>
      <c r="G1384" s="11">
        <f t="shared" si="274"/>
        <v>3.9942452108810568E-2</v>
      </c>
      <c r="H1384">
        <v>15989082</v>
      </c>
      <c r="I1384" s="12">
        <f t="shared" si="280"/>
        <v>0.2246391006062762</v>
      </c>
      <c r="J1384" s="12">
        <f t="shared" si="270"/>
        <v>0.22533914079620082</v>
      </c>
      <c r="K1384" s="1">
        <v>13541073</v>
      </c>
      <c r="L1384">
        <v>433622</v>
      </c>
      <c r="M1384" s="12">
        <f t="shared" si="271"/>
        <v>3.2022720799156759E-2</v>
      </c>
      <c r="N1384">
        <v>129274</v>
      </c>
      <c r="O1384">
        <v>304348</v>
      </c>
      <c r="P1384" s="12">
        <f t="shared" si="275"/>
        <v>2.2475914574864194E-2</v>
      </c>
      <c r="Q1384" s="12">
        <f t="shared" si="276"/>
        <v>0.70187398240864163</v>
      </c>
      <c r="R1384">
        <v>261651</v>
      </c>
      <c r="S1384">
        <v>31406</v>
      </c>
      <c r="T1384">
        <v>3934</v>
      </c>
      <c r="U1384" s="30">
        <v>3934.31</v>
      </c>
      <c r="V1384">
        <f t="shared" si="268"/>
        <v>3934310</v>
      </c>
      <c r="W1384">
        <v>88652</v>
      </c>
      <c r="X1384" s="16">
        <v>14987</v>
      </c>
      <c r="Y1384">
        <v>11214</v>
      </c>
      <c r="Z1384" s="7">
        <f t="shared" si="282"/>
        <v>13100.5</v>
      </c>
      <c r="AA1384">
        <v>13101</v>
      </c>
    </row>
    <row r="1385" spans="2:27">
      <c r="B1385" t="s">
        <v>33</v>
      </c>
      <c r="C1385">
        <v>1999</v>
      </c>
      <c r="D1385" s="1">
        <v>3859606</v>
      </c>
      <c r="E1385" s="12">
        <f t="shared" si="273"/>
        <v>7.1230203115988322E-2</v>
      </c>
      <c r="F1385" s="1">
        <v>3847378</v>
      </c>
      <c r="G1385" s="11">
        <f t="shared" si="274"/>
        <v>7.1164018438804461E-2</v>
      </c>
      <c r="H1385">
        <v>16853110</v>
      </c>
      <c r="I1385" s="12">
        <f t="shared" si="280"/>
        <v>0.22828890335374302</v>
      </c>
      <c r="J1385" s="12">
        <f t="shared" si="270"/>
        <v>0.22901446676607462</v>
      </c>
      <c r="K1385" s="1">
        <v>14777655</v>
      </c>
      <c r="L1385">
        <v>492127</v>
      </c>
      <c r="M1385" s="12">
        <f t="shared" si="271"/>
        <v>3.3302103750561238E-2</v>
      </c>
      <c r="N1385">
        <v>144560</v>
      </c>
      <c r="O1385">
        <v>347567</v>
      </c>
      <c r="P1385" s="12">
        <f t="shared" si="275"/>
        <v>2.3519766837160564E-2</v>
      </c>
      <c r="Q1385" s="12">
        <f t="shared" si="276"/>
        <v>0.7062546862903275</v>
      </c>
      <c r="R1385">
        <v>248694</v>
      </c>
      <c r="S1385">
        <v>29116</v>
      </c>
      <c r="T1385">
        <v>3961</v>
      </c>
      <c r="U1385" s="30">
        <v>3960.8249999999998</v>
      </c>
      <c r="V1385">
        <f t="shared" si="268"/>
        <v>3960825</v>
      </c>
      <c r="W1385">
        <v>92545</v>
      </c>
      <c r="X1385" s="16">
        <v>15317</v>
      </c>
      <c r="Z1385" s="16">
        <v>15317</v>
      </c>
      <c r="AA1385" s="16">
        <v>15317</v>
      </c>
    </row>
    <row r="1386" spans="2:27">
      <c r="B1386" t="s">
        <v>322</v>
      </c>
      <c r="C1386">
        <v>2000</v>
      </c>
      <c r="D1386" s="1">
        <v>4340617</v>
      </c>
      <c r="E1386" s="12">
        <f t="shared" si="273"/>
        <v>0.1246269696958705</v>
      </c>
      <c r="F1386" s="1">
        <v>4319256</v>
      </c>
      <c r="G1386" s="11">
        <f t="shared" si="274"/>
        <v>0.12264924319887466</v>
      </c>
      <c r="H1386">
        <v>19450661</v>
      </c>
      <c r="I1386" s="12">
        <f t="shared" si="280"/>
        <v>0.22206217053497565</v>
      </c>
      <c r="J1386" s="12">
        <f t="shared" si="270"/>
        <v>0.22316038514063866</v>
      </c>
      <c r="K1386" s="1">
        <v>15682365</v>
      </c>
      <c r="L1386">
        <v>596835</v>
      </c>
      <c r="M1386" s="12">
        <f t="shared" si="271"/>
        <v>3.8057716422236057E-2</v>
      </c>
      <c r="N1386">
        <v>184803</v>
      </c>
      <c r="O1386">
        <v>412032</v>
      </c>
      <c r="P1386" s="12">
        <f t="shared" si="275"/>
        <v>2.627358819922888E-2</v>
      </c>
      <c r="Q1386" s="12">
        <f t="shared" si="276"/>
        <v>0.69036165774460279</v>
      </c>
      <c r="R1386">
        <v>257696</v>
      </c>
      <c r="S1386">
        <v>43172</v>
      </c>
      <c r="T1386">
        <v>4042</v>
      </c>
      <c r="U1386" s="30">
        <v>4049.0210000000002</v>
      </c>
      <c r="V1386">
        <f t="shared" si="268"/>
        <v>4049021</v>
      </c>
      <c r="W1386">
        <v>100354</v>
      </c>
      <c r="X1386" s="16">
        <v>14919</v>
      </c>
      <c r="Z1386" s="16">
        <v>14919</v>
      </c>
      <c r="AA1386" s="16">
        <v>14919</v>
      </c>
    </row>
    <row r="1387" spans="2:27">
      <c r="B1387" t="s">
        <v>322</v>
      </c>
      <c r="C1387">
        <v>2001</v>
      </c>
      <c r="D1387" s="1">
        <v>4562924</v>
      </c>
      <c r="E1387" s="12">
        <f t="shared" si="273"/>
        <v>5.1215529958068176E-2</v>
      </c>
      <c r="F1387" s="1">
        <v>4546096</v>
      </c>
      <c r="G1387" s="11">
        <f t="shared" si="274"/>
        <v>5.2518304078294963E-2</v>
      </c>
      <c r="H1387">
        <v>18550297</v>
      </c>
      <c r="I1387" s="12">
        <f t="shared" si="280"/>
        <v>0.2450686369064603</v>
      </c>
      <c r="J1387" s="12">
        <f t="shared" si="270"/>
        <v>0.24597579219351581</v>
      </c>
      <c r="K1387" s="1">
        <v>17330724</v>
      </c>
      <c r="L1387">
        <v>653657</v>
      </c>
      <c r="M1387" s="12">
        <f t="shared" si="271"/>
        <v>3.7716658576987319E-2</v>
      </c>
      <c r="N1387">
        <v>192738</v>
      </c>
      <c r="O1387">
        <v>460919</v>
      </c>
      <c r="P1387" s="12">
        <f t="shared" si="275"/>
        <v>2.6595484412538103E-2</v>
      </c>
      <c r="Q1387" s="12">
        <f t="shared" si="276"/>
        <v>0.70513893372212033</v>
      </c>
      <c r="R1387">
        <v>303910</v>
      </c>
      <c r="S1387">
        <v>32574</v>
      </c>
      <c r="T1387">
        <v>4069</v>
      </c>
      <c r="U1387" s="30">
        <v>4068.1320000000001</v>
      </c>
      <c r="V1387">
        <f t="shared" si="268"/>
        <v>4068132</v>
      </c>
      <c r="W1387">
        <v>103029</v>
      </c>
      <c r="X1387" s="16">
        <v>15424</v>
      </c>
      <c r="Z1387" s="16">
        <v>15424</v>
      </c>
      <c r="AA1387" s="16">
        <v>15424</v>
      </c>
    </row>
    <row r="1388" spans="2:27">
      <c r="B1388" t="s">
        <v>322</v>
      </c>
      <c r="C1388">
        <v>2002</v>
      </c>
      <c r="D1388" s="1">
        <v>5121235</v>
      </c>
      <c r="E1388" s="12">
        <f t="shared" si="273"/>
        <v>0.12235816331808289</v>
      </c>
      <c r="F1388" s="1">
        <v>5101806</v>
      </c>
      <c r="G1388" s="11">
        <f t="shared" si="274"/>
        <v>0.12223894963942689</v>
      </c>
      <c r="H1388">
        <v>16072899</v>
      </c>
      <c r="I1388" s="12">
        <f t="shared" si="280"/>
        <v>0.31741666515791583</v>
      </c>
      <c r="J1388" s="12">
        <f t="shared" si="270"/>
        <v>0.31862547011587644</v>
      </c>
      <c r="K1388" s="1">
        <v>18424584</v>
      </c>
      <c r="L1388">
        <v>624730</v>
      </c>
      <c r="M1388" s="12">
        <f t="shared" si="271"/>
        <v>3.3907414137545791E-2</v>
      </c>
      <c r="N1388">
        <v>189524</v>
      </c>
      <c r="O1388">
        <v>435206</v>
      </c>
      <c r="P1388" s="12">
        <f t="shared" si="275"/>
        <v>2.3620940369671304E-2</v>
      </c>
      <c r="Q1388" s="12">
        <f t="shared" si="276"/>
        <v>0.69663054439517869</v>
      </c>
      <c r="R1388">
        <v>328612</v>
      </c>
      <c r="S1388">
        <v>37619</v>
      </c>
      <c r="T1388">
        <v>4091</v>
      </c>
      <c r="U1388" s="30">
        <v>4089.875</v>
      </c>
      <c r="V1388">
        <f t="shared" si="268"/>
        <v>4089875</v>
      </c>
      <c r="W1388">
        <v>105593</v>
      </c>
      <c r="X1388" s="16">
        <v>15820</v>
      </c>
      <c r="Z1388" s="16">
        <v>15820</v>
      </c>
      <c r="AA1388" s="16">
        <v>15820</v>
      </c>
    </row>
    <row r="1389" spans="2:27">
      <c r="B1389" t="s">
        <v>267</v>
      </c>
      <c r="C1389">
        <v>2003</v>
      </c>
      <c r="D1389" s="1">
        <v>5330212</v>
      </c>
      <c r="E1389" s="12">
        <f t="shared" si="273"/>
        <v>4.0805977464420204E-2</v>
      </c>
      <c r="F1389" s="1">
        <v>5307649</v>
      </c>
      <c r="G1389" s="11">
        <f t="shared" si="274"/>
        <v>4.0347084934237012E-2</v>
      </c>
      <c r="H1389">
        <v>18377403</v>
      </c>
      <c r="I1389" s="12">
        <f t="shared" si="280"/>
        <v>0.28881387647645318</v>
      </c>
      <c r="J1389" s="12">
        <f t="shared" si="270"/>
        <v>0.29004163428314655</v>
      </c>
      <c r="K1389" s="1">
        <v>19116816</v>
      </c>
      <c r="L1389">
        <v>662918</v>
      </c>
      <c r="M1389" s="12">
        <f t="shared" si="271"/>
        <v>3.4677218214581342E-2</v>
      </c>
      <c r="N1389">
        <v>188584</v>
      </c>
      <c r="O1389">
        <v>474334</v>
      </c>
      <c r="P1389" s="12">
        <f t="shared" si="275"/>
        <v>2.4812395536997375E-2</v>
      </c>
      <c r="Q1389" s="12">
        <f t="shared" si="276"/>
        <v>0.71552439366558152</v>
      </c>
      <c r="R1389">
        <v>332106</v>
      </c>
      <c r="S1389">
        <v>33972</v>
      </c>
      <c r="T1389">
        <v>4119</v>
      </c>
      <c r="U1389" s="30">
        <v>4117.17</v>
      </c>
      <c r="V1389">
        <f t="shared" si="268"/>
        <v>4117170</v>
      </c>
      <c r="W1389">
        <v>108314</v>
      </c>
      <c r="X1389" s="16">
        <v>16622</v>
      </c>
      <c r="Z1389" s="16">
        <v>16622</v>
      </c>
      <c r="AA1389" s="16">
        <v>16622</v>
      </c>
    </row>
    <row r="1390" spans="2:27">
      <c r="B1390" t="s">
        <v>267</v>
      </c>
      <c r="C1390">
        <v>2004</v>
      </c>
      <c r="D1390" s="1">
        <v>5911236</v>
      </c>
      <c r="E1390" s="12">
        <f t="shared" si="273"/>
        <v>0.10900579564189943</v>
      </c>
      <c r="F1390" s="1">
        <v>5893870</v>
      </c>
      <c r="G1390" s="11">
        <f t="shared" si="274"/>
        <v>0.11044833597700225</v>
      </c>
      <c r="H1390">
        <v>20295740</v>
      </c>
      <c r="I1390" s="12">
        <f t="shared" si="280"/>
        <v>0.29039936459572302</v>
      </c>
      <c r="J1390" s="12">
        <f t="shared" si="270"/>
        <v>0.29125501213555161</v>
      </c>
      <c r="K1390" s="1">
        <v>20123773</v>
      </c>
      <c r="L1390">
        <v>607774</v>
      </c>
      <c r="M1390" s="12">
        <f t="shared" si="271"/>
        <v>3.0201791681907762E-2</v>
      </c>
      <c r="N1390">
        <v>155292</v>
      </c>
      <c r="O1390">
        <v>452482</v>
      </c>
      <c r="P1390" s="12">
        <f t="shared" si="275"/>
        <v>2.2484948523321148E-2</v>
      </c>
      <c r="Q1390" s="12">
        <f t="shared" si="276"/>
        <v>0.74449055076393533</v>
      </c>
      <c r="R1390">
        <v>337578</v>
      </c>
      <c r="S1390">
        <v>38915</v>
      </c>
      <c r="T1390">
        <v>4148</v>
      </c>
      <c r="U1390" s="30">
        <v>4146.1009999999997</v>
      </c>
      <c r="V1390">
        <f t="shared" si="268"/>
        <v>4146100.9999999995</v>
      </c>
      <c r="W1390">
        <v>113803</v>
      </c>
      <c r="X1390" s="16">
        <v>17814</v>
      </c>
      <c r="Z1390" s="16">
        <v>17814</v>
      </c>
      <c r="AA1390" s="16">
        <v>17814</v>
      </c>
    </row>
    <row r="1391" spans="2:27">
      <c r="B1391" t="s">
        <v>267</v>
      </c>
      <c r="C1391">
        <v>2005</v>
      </c>
      <c r="D1391" s="1">
        <v>5865422</v>
      </c>
      <c r="E1391" s="12">
        <f t="shared" si="273"/>
        <v>-7.7503249743370081E-3</v>
      </c>
      <c r="F1391" s="1">
        <v>5847360</v>
      </c>
      <c r="G1391" s="11">
        <f t="shared" si="274"/>
        <v>-7.8912497221689647E-3</v>
      </c>
      <c r="H1391">
        <v>21273489</v>
      </c>
      <c r="I1391" s="12">
        <f t="shared" si="280"/>
        <v>0.27486605511676998</v>
      </c>
      <c r="J1391" s="12">
        <f t="shared" si="270"/>
        <v>0.27571509309074782</v>
      </c>
      <c r="K1391" s="1">
        <v>20434946</v>
      </c>
      <c r="L1391">
        <v>606678</v>
      </c>
      <c r="M1391" s="12">
        <f t="shared" si="271"/>
        <v>2.9688260492589508E-2</v>
      </c>
      <c r="N1391">
        <v>174319</v>
      </c>
      <c r="O1391">
        <v>432359</v>
      </c>
      <c r="P1391" s="12">
        <f t="shared" si="275"/>
        <v>2.1157824444459017E-2</v>
      </c>
      <c r="Q1391" s="12">
        <f t="shared" si="276"/>
        <v>0.7126663567823458</v>
      </c>
      <c r="R1391">
        <v>355186</v>
      </c>
      <c r="S1391">
        <v>37855</v>
      </c>
      <c r="T1391">
        <v>4171</v>
      </c>
      <c r="U1391" s="30">
        <v>4182.7420000000002</v>
      </c>
      <c r="V1391">
        <f t="shared" si="268"/>
        <v>4182742</v>
      </c>
      <c r="W1391">
        <v>118401</v>
      </c>
      <c r="X1391" s="16">
        <v>19662</v>
      </c>
      <c r="Z1391" s="16">
        <v>19662</v>
      </c>
      <c r="AA1391" s="16">
        <v>19662</v>
      </c>
    </row>
    <row r="1392" spans="2:27">
      <c r="B1392" t="s">
        <v>267</v>
      </c>
      <c r="C1392">
        <v>2006</v>
      </c>
      <c r="D1392" s="1">
        <v>6399632</v>
      </c>
      <c r="E1392" s="12">
        <f t="shared" si="273"/>
        <v>9.1077845720222692E-2</v>
      </c>
      <c r="F1392" s="1">
        <v>6378727</v>
      </c>
      <c r="G1392" s="11">
        <f t="shared" si="274"/>
        <v>9.0872975154599689E-2</v>
      </c>
      <c r="H1392">
        <v>23327921</v>
      </c>
      <c r="I1392" s="12">
        <f t="shared" si="280"/>
        <v>0.27343744005305914</v>
      </c>
      <c r="J1392" s="12">
        <f t="shared" si="270"/>
        <v>0.27433357648973522</v>
      </c>
      <c r="K1392" s="1">
        <v>22447101</v>
      </c>
      <c r="L1392">
        <v>646021</v>
      </c>
      <c r="M1392" s="12">
        <f t="shared" si="271"/>
        <v>2.8779707455319062E-2</v>
      </c>
      <c r="N1392">
        <v>187186</v>
      </c>
      <c r="O1392">
        <v>458835</v>
      </c>
      <c r="P1392" s="12">
        <f t="shared" si="275"/>
        <v>2.0440724171909772E-2</v>
      </c>
      <c r="Q1392" s="12">
        <f t="shared" si="276"/>
        <v>0.71024780928174158</v>
      </c>
      <c r="R1392">
        <v>385014</v>
      </c>
      <c r="S1392">
        <v>45845</v>
      </c>
      <c r="T1392">
        <v>4219</v>
      </c>
      <c r="U1392" s="30">
        <v>4219.2389999999996</v>
      </c>
      <c r="V1392">
        <f t="shared" ref="V1392:V1402" si="283">(U1392*1000)</f>
        <v>4219239</v>
      </c>
      <c r="W1392">
        <v>126525</v>
      </c>
      <c r="X1392" s="16">
        <v>20000</v>
      </c>
      <c r="Z1392" s="16">
        <v>20000</v>
      </c>
      <c r="AA1392" s="16">
        <v>20000</v>
      </c>
    </row>
    <row r="1393" spans="1:27">
      <c r="B1393" t="s">
        <v>138</v>
      </c>
      <c r="C1393">
        <v>2007</v>
      </c>
      <c r="D1393" s="1">
        <v>6338156</v>
      </c>
      <c r="E1393" s="12">
        <f t="shared" si="273"/>
        <v>-9.6061773551979236E-3</v>
      </c>
      <c r="F1393" s="1">
        <v>6305939</v>
      </c>
      <c r="G1393" s="11">
        <f t="shared" si="274"/>
        <v>-1.1411054274622507E-2</v>
      </c>
      <c r="H1393">
        <v>25425381</v>
      </c>
      <c r="I1393" s="12">
        <f t="shared" si="280"/>
        <v>0.24801748300251628</v>
      </c>
      <c r="J1393" s="12">
        <f t="shared" si="270"/>
        <v>0.24928460265747837</v>
      </c>
      <c r="K1393" s="1">
        <v>23738262</v>
      </c>
      <c r="L1393">
        <v>662918</v>
      </c>
      <c r="M1393" s="12">
        <f t="shared" si="271"/>
        <v>2.792613882178906E-2</v>
      </c>
      <c r="N1393">
        <v>191395</v>
      </c>
      <c r="O1393">
        <v>471523</v>
      </c>
      <c r="P1393" s="12">
        <f t="shared" si="275"/>
        <v>1.9863417128010468E-2</v>
      </c>
      <c r="Q1393" s="12">
        <f t="shared" si="276"/>
        <v>0.71128405021435537</v>
      </c>
      <c r="R1393">
        <v>397604</v>
      </c>
      <c r="S1393">
        <v>40798</v>
      </c>
      <c r="T1393">
        <v>4256</v>
      </c>
      <c r="U1393" s="30">
        <v>4256.6719999999996</v>
      </c>
      <c r="V1393">
        <f t="shared" si="283"/>
        <v>4256672</v>
      </c>
      <c r="W1393">
        <v>132198</v>
      </c>
      <c r="X1393" s="16">
        <v>22457</v>
      </c>
      <c r="Z1393" s="16">
        <v>22457</v>
      </c>
      <c r="AA1393" s="16">
        <v>22457</v>
      </c>
    </row>
    <row r="1394" spans="1:27">
      <c r="B1394" t="s">
        <v>25</v>
      </c>
      <c r="C1394">
        <v>2008</v>
      </c>
      <c r="D1394" s="1">
        <v>6630599</v>
      </c>
      <c r="E1394" s="12">
        <f t="shared" si="273"/>
        <v>4.6140076072599033E-2</v>
      </c>
      <c r="F1394" s="1">
        <v>6609307</v>
      </c>
      <c r="G1394" s="11">
        <f t="shared" si="274"/>
        <v>4.8108299176379599E-2</v>
      </c>
      <c r="H1394">
        <v>20581938</v>
      </c>
      <c r="I1394" s="12">
        <f t="shared" si="280"/>
        <v>0.3211217038939676</v>
      </c>
      <c r="J1394" s="12">
        <f t="shared" si="270"/>
        <v>0.32215620317192678</v>
      </c>
      <c r="K1394" s="1">
        <v>25421531</v>
      </c>
      <c r="L1394">
        <v>720496</v>
      </c>
      <c r="M1394" s="12">
        <f t="shared" si="271"/>
        <v>2.8341959420146647E-2</v>
      </c>
      <c r="N1394">
        <v>193185</v>
      </c>
      <c r="O1394">
        <v>527311</v>
      </c>
      <c r="P1394" s="12">
        <f t="shared" si="275"/>
        <v>2.074269248378471E-2</v>
      </c>
      <c r="Q1394" s="12">
        <f t="shared" si="276"/>
        <v>0.73187221025515758</v>
      </c>
      <c r="R1394">
        <v>416226</v>
      </c>
      <c r="S1394">
        <v>45213</v>
      </c>
      <c r="T1394">
        <v>4288</v>
      </c>
      <c r="U1394" s="30">
        <v>4289.8779999999997</v>
      </c>
      <c r="V1394">
        <f t="shared" si="283"/>
        <v>4289878</v>
      </c>
      <c r="W1394">
        <v>136940</v>
      </c>
      <c r="X1394" s="16">
        <v>21706</v>
      </c>
      <c r="Z1394" s="16">
        <v>21706</v>
      </c>
      <c r="AA1394" s="16">
        <v>21706</v>
      </c>
    </row>
    <row r="1395" spans="1:27">
      <c r="A1395">
        <v>17</v>
      </c>
      <c r="B1395" t="s">
        <v>168</v>
      </c>
      <c r="C1395">
        <v>2009</v>
      </c>
      <c r="D1395" s="10">
        <v>7487283</v>
      </c>
      <c r="E1395" s="12">
        <f t="shared" si="273"/>
        <v>0.12920160003643713</v>
      </c>
      <c r="F1395" s="4"/>
      <c r="G1395" s="4"/>
      <c r="H1395" s="10">
        <v>18875625</v>
      </c>
      <c r="I1395" s="12"/>
      <c r="J1395" s="12">
        <f t="shared" si="270"/>
        <v>0.39666411045991856</v>
      </c>
      <c r="K1395" s="10">
        <v>26853131</v>
      </c>
      <c r="L1395" s="3"/>
      <c r="M1395" s="3"/>
      <c r="N1395" s="10">
        <v>183117</v>
      </c>
      <c r="O1395" s="10">
        <v>505941</v>
      </c>
      <c r="P1395" s="12">
        <f t="shared" si="275"/>
        <v>1.8841043154334592E-2</v>
      </c>
      <c r="Q1395" s="3"/>
      <c r="R1395" s="3"/>
      <c r="U1395" s="30">
        <v>4317.0739999999996</v>
      </c>
      <c r="V1395">
        <f t="shared" si="283"/>
        <v>4317074</v>
      </c>
      <c r="X1395" s="16">
        <v>21638</v>
      </c>
      <c r="Z1395" s="16">
        <v>21638</v>
      </c>
      <c r="AA1395" s="16">
        <v>21638</v>
      </c>
    </row>
    <row r="1396" spans="1:27">
      <c r="B1396" t="s">
        <v>168</v>
      </c>
      <c r="C1396">
        <v>2010</v>
      </c>
      <c r="D1396" s="10">
        <v>9149028</v>
      </c>
      <c r="E1396" s="12">
        <f t="shared" si="273"/>
        <v>0.22194232540696004</v>
      </c>
      <c r="F1396" s="4"/>
      <c r="G1396" s="4"/>
      <c r="H1396" s="10">
        <v>27772056</v>
      </c>
      <c r="I1396" s="12"/>
      <c r="J1396" s="12">
        <f t="shared" si="270"/>
        <v>0.32943286589944942</v>
      </c>
      <c r="K1396" s="10">
        <v>29097531</v>
      </c>
      <c r="L1396" s="3"/>
      <c r="M1396" s="3"/>
      <c r="N1396" s="10">
        <v>190640</v>
      </c>
      <c r="O1396" s="10">
        <v>511528</v>
      </c>
      <c r="P1396" s="12">
        <f t="shared" si="275"/>
        <v>1.7579773349154608E-2</v>
      </c>
      <c r="Q1396" s="3"/>
      <c r="R1396" s="3"/>
      <c r="U1396" s="30">
        <v>4347.9480000000003</v>
      </c>
      <c r="V1396">
        <f t="shared" si="283"/>
        <v>4347948</v>
      </c>
      <c r="X1396" s="16">
        <v>20544</v>
      </c>
      <c r="Z1396" s="16">
        <v>20544</v>
      </c>
      <c r="AA1396" s="16">
        <v>20544</v>
      </c>
    </row>
    <row r="1397" spans="1:27">
      <c r="B1397" t="s">
        <v>168</v>
      </c>
      <c r="C1397">
        <v>2011</v>
      </c>
      <c r="D1397" s="10">
        <v>9025194</v>
      </c>
      <c r="E1397" s="12">
        <f t="shared" si="273"/>
        <v>-1.353520833032755E-2</v>
      </c>
      <c r="F1397" s="4"/>
      <c r="G1397" s="4"/>
      <c r="H1397" s="10">
        <v>31051859</v>
      </c>
      <c r="I1397" s="12"/>
      <c r="J1397" s="12">
        <f t="shared" ref="J1397:J1402" si="284">D1397/H1397</f>
        <v>0.29064907192835054</v>
      </c>
      <c r="K1397" s="10">
        <v>29369940</v>
      </c>
      <c r="L1397" s="3"/>
      <c r="M1397" s="3"/>
      <c r="N1397" s="10">
        <v>195356</v>
      </c>
      <c r="O1397" s="10">
        <v>518890</v>
      </c>
      <c r="P1397" s="12">
        <f t="shared" si="275"/>
        <v>1.7667383726354225E-2</v>
      </c>
      <c r="Q1397" s="3"/>
      <c r="R1397" s="3"/>
      <c r="U1397" s="30">
        <v>4368.5050000000001</v>
      </c>
      <c r="V1397">
        <f t="shared" si="283"/>
        <v>4368505</v>
      </c>
      <c r="X1397" s="16">
        <v>21545</v>
      </c>
      <c r="Z1397" s="16">
        <v>21545</v>
      </c>
      <c r="AA1397" s="16">
        <v>21545</v>
      </c>
    </row>
    <row r="1398" spans="1:27">
      <c r="B1398" t="s">
        <v>168</v>
      </c>
      <c r="C1398">
        <v>2012</v>
      </c>
      <c r="D1398" s="21"/>
      <c r="E1398" s="12"/>
      <c r="F1398" s="4"/>
      <c r="G1398" s="4"/>
      <c r="H1398" s="21"/>
      <c r="I1398" s="12"/>
      <c r="J1398" s="12"/>
      <c r="K1398" s="21"/>
      <c r="L1398" s="4"/>
      <c r="M1398" s="4"/>
      <c r="N1398" s="21"/>
      <c r="O1398" s="21"/>
      <c r="P1398" s="12"/>
      <c r="Q1398" s="4"/>
      <c r="R1398" s="4"/>
      <c r="U1398" s="30">
        <v>4383.6729999999998</v>
      </c>
      <c r="V1398">
        <f t="shared" si="283"/>
        <v>4383673</v>
      </c>
      <c r="X1398" s="16">
        <v>22110</v>
      </c>
      <c r="Z1398" s="16">
        <v>22110</v>
      </c>
      <c r="AA1398" s="16">
        <v>22110</v>
      </c>
    </row>
    <row r="1399" spans="1:27">
      <c r="B1399" t="s">
        <v>168</v>
      </c>
      <c r="C1399">
        <v>2013</v>
      </c>
      <c r="D1399" s="21">
        <v>8083482</v>
      </c>
      <c r="E1399" s="12"/>
      <c r="F1399" s="21">
        <v>8047093</v>
      </c>
      <c r="G1399" s="4"/>
      <c r="H1399" s="21">
        <v>28637166</v>
      </c>
      <c r="I1399" s="12"/>
      <c r="J1399" s="12">
        <f t="shared" si="284"/>
        <v>0.28227241480529186</v>
      </c>
      <c r="K1399" s="21">
        <v>28887783</v>
      </c>
      <c r="L1399" s="4"/>
      <c r="M1399" s="4"/>
      <c r="N1399" s="21">
        <v>197374</v>
      </c>
      <c r="O1399" s="21">
        <v>532134</v>
      </c>
      <c r="P1399" s="12">
        <f t="shared" si="275"/>
        <v>1.8420728236569765E-2</v>
      </c>
      <c r="Q1399" s="4"/>
      <c r="R1399" s="4"/>
      <c r="U1399" s="30">
        <v>4399.1210000000001</v>
      </c>
      <c r="V1399">
        <f t="shared" si="283"/>
        <v>4399121</v>
      </c>
      <c r="X1399" s="16">
        <v>21030</v>
      </c>
      <c r="Z1399" s="16">
        <v>21030</v>
      </c>
      <c r="AA1399" s="16">
        <v>21030</v>
      </c>
    </row>
    <row r="1400" spans="1:27">
      <c r="B1400" t="s">
        <v>168</v>
      </c>
      <c r="C1400">
        <v>2014</v>
      </c>
      <c r="D1400" s="21">
        <v>9768931</v>
      </c>
      <c r="E1400" s="12">
        <f t="shared" ref="E1400:E1402" si="285">(D1400-D1399)/(D1399)</f>
        <v>0.20850531986092133</v>
      </c>
      <c r="F1400" s="21">
        <v>9731943</v>
      </c>
      <c r="G1400" s="4"/>
      <c r="H1400" s="21">
        <v>31507525</v>
      </c>
      <c r="I1400" s="12"/>
      <c r="J1400" s="12">
        <f t="shared" si="284"/>
        <v>0.31005072597736572</v>
      </c>
      <c r="K1400" s="21">
        <v>29938181</v>
      </c>
      <c r="L1400" s="4"/>
      <c r="M1400" s="4"/>
      <c r="N1400" s="21">
        <v>181811</v>
      </c>
      <c r="O1400" s="21">
        <v>521445</v>
      </c>
      <c r="P1400" s="12">
        <f t="shared" si="275"/>
        <v>1.7417390856177935E-2</v>
      </c>
      <c r="Q1400" s="4"/>
      <c r="R1400" s="4"/>
      <c r="U1400" s="30">
        <v>4410.415</v>
      </c>
      <c r="V1400">
        <f t="shared" si="283"/>
        <v>4410415</v>
      </c>
      <c r="X1400" s="16">
        <v>21657</v>
      </c>
      <c r="Z1400" s="16">
        <v>21657</v>
      </c>
      <c r="AA1400" s="16">
        <v>21657</v>
      </c>
    </row>
    <row r="1401" spans="1:27">
      <c r="B1401" t="s">
        <v>168</v>
      </c>
      <c r="C1401">
        <v>2015</v>
      </c>
      <c r="D1401" s="10">
        <v>10559736</v>
      </c>
      <c r="E1401" s="12">
        <f t="shared" si="285"/>
        <v>8.0951027292546135E-2</v>
      </c>
      <c r="F1401" s="3"/>
      <c r="G1401" s="3"/>
      <c r="H1401" s="10">
        <v>30059829</v>
      </c>
      <c r="I1401" s="12"/>
      <c r="J1401" s="12">
        <f t="shared" si="284"/>
        <v>0.35129062111431175</v>
      </c>
      <c r="K1401" s="10">
        <v>33376672</v>
      </c>
      <c r="L1401" s="3"/>
      <c r="M1401" s="3"/>
      <c r="N1401" s="10">
        <v>195408</v>
      </c>
      <c r="O1401" s="10">
        <v>532798</v>
      </c>
      <c r="P1401" s="12">
        <f t="shared" si="275"/>
        <v>1.5963185304993858E-2</v>
      </c>
      <c r="Q1401" s="3"/>
      <c r="R1401" s="3"/>
      <c r="U1401" s="30">
        <v>4422.0569999999998</v>
      </c>
      <c r="V1401">
        <f t="shared" si="283"/>
        <v>4422057</v>
      </c>
      <c r="X1401" s="16">
        <v>21701</v>
      </c>
      <c r="Z1401" s="16">
        <v>21701</v>
      </c>
      <c r="AA1401" s="16">
        <v>21701</v>
      </c>
    </row>
    <row r="1402" spans="1:27">
      <c r="B1402" t="s">
        <v>267</v>
      </c>
      <c r="C1402">
        <v>2016</v>
      </c>
      <c r="D1402" s="1">
        <v>11579669</v>
      </c>
      <c r="E1402" s="12">
        <f t="shared" si="285"/>
        <v>9.6586979068416109E-2</v>
      </c>
      <c r="F1402" s="3"/>
      <c r="G1402" s="3"/>
      <c r="H1402" s="1">
        <v>29941369</v>
      </c>
      <c r="I1402" s="12"/>
      <c r="J1402" s="12">
        <f t="shared" si="284"/>
        <v>0.3867448078275913</v>
      </c>
      <c r="K1402" s="1">
        <v>35347118</v>
      </c>
      <c r="L1402" s="3"/>
      <c r="M1402" s="3"/>
      <c r="N1402" s="1">
        <v>248820</v>
      </c>
      <c r="O1402" s="1">
        <v>631663</v>
      </c>
      <c r="P1402" s="12">
        <f t="shared" ref="P1402" si="286">(O1402/K1402)</f>
        <v>1.7870282946405983E-2</v>
      </c>
      <c r="Q1402" s="3"/>
      <c r="R1402" s="3"/>
      <c r="U1402" s="30">
        <v>4436.1130000000003</v>
      </c>
      <c r="V1402">
        <f t="shared" si="283"/>
        <v>4436113</v>
      </c>
      <c r="X1402" s="16">
        <v>23022</v>
      </c>
      <c r="Z1402" s="16">
        <v>23022</v>
      </c>
      <c r="AA1402" s="16">
        <v>23022</v>
      </c>
    </row>
    <row r="1403" spans="1:27"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U1403" s="30"/>
    </row>
    <row r="1404" spans="1:27"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</row>
    <row r="1405" spans="1:27">
      <c r="B1405" t="s">
        <v>268</v>
      </c>
      <c r="C1405">
        <v>1880</v>
      </c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X1405" s="16">
        <v>547</v>
      </c>
      <c r="Z1405" s="16">
        <v>547</v>
      </c>
      <c r="AA1405" s="16">
        <v>547</v>
      </c>
    </row>
    <row r="1406" spans="1:27">
      <c r="B1406" t="s">
        <v>268</v>
      </c>
      <c r="C1406">
        <v>1890</v>
      </c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X1406" s="16">
        <v>856</v>
      </c>
      <c r="Z1406" s="16">
        <v>856</v>
      </c>
      <c r="AA1406" s="16">
        <v>856</v>
      </c>
    </row>
    <row r="1407" spans="1:27">
      <c r="B1407" t="s">
        <v>268</v>
      </c>
      <c r="C1407">
        <v>1904</v>
      </c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U1407" s="30">
        <v>1495</v>
      </c>
      <c r="V1407">
        <f>(U1407*1000)</f>
        <v>1495000</v>
      </c>
      <c r="X1407" s="16">
        <v>1331</v>
      </c>
      <c r="Z1407" s="16">
        <v>1331</v>
      </c>
      <c r="AA1407" s="16">
        <v>1331</v>
      </c>
    </row>
    <row r="1408" spans="1:27">
      <c r="B1408" t="s">
        <v>268</v>
      </c>
      <c r="C1408">
        <v>1910</v>
      </c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U1408" s="30">
        <v>1667</v>
      </c>
      <c r="V1408">
        <f t="shared" ref="V1408:V1476" si="287">(U1408*1000)</f>
        <v>1667000</v>
      </c>
      <c r="X1408" s="16">
        <v>1999</v>
      </c>
      <c r="Z1408" s="16">
        <v>1999</v>
      </c>
      <c r="AA1408" s="16">
        <v>1999</v>
      </c>
    </row>
    <row r="1409" spans="2:27">
      <c r="B1409" t="s">
        <v>268</v>
      </c>
      <c r="C1409">
        <v>1923</v>
      </c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U1409" s="30">
        <v>1903</v>
      </c>
      <c r="V1409">
        <f t="shared" si="287"/>
        <v>1903000</v>
      </c>
      <c r="X1409" s="16">
        <v>1593</v>
      </c>
      <c r="Z1409" s="16">
        <v>1593</v>
      </c>
      <c r="AA1409" s="16">
        <v>1593</v>
      </c>
    </row>
    <row r="1410" spans="2:27">
      <c r="B1410" t="s">
        <v>268</v>
      </c>
      <c r="C1410">
        <v>1930</v>
      </c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U1410" s="30">
        <v>2105</v>
      </c>
      <c r="V1410">
        <f t="shared" si="287"/>
        <v>2105000</v>
      </c>
      <c r="X1410" s="16">
        <v>2130</v>
      </c>
      <c r="Z1410" s="16">
        <v>2130</v>
      </c>
      <c r="AA1410" s="16">
        <v>2130</v>
      </c>
    </row>
    <row r="1411" spans="2:27">
      <c r="B1411" t="s">
        <v>268</v>
      </c>
      <c r="C1411">
        <v>1940</v>
      </c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U1411" s="30">
        <v>2370</v>
      </c>
      <c r="V1411">
        <f t="shared" si="287"/>
        <v>2370000</v>
      </c>
      <c r="X1411" s="16">
        <v>2946</v>
      </c>
      <c r="Z1411" s="16">
        <v>2946</v>
      </c>
      <c r="AA1411" s="16">
        <v>2946</v>
      </c>
    </row>
    <row r="1412" spans="2:27">
      <c r="B1412" t="s">
        <v>268</v>
      </c>
      <c r="C1412">
        <v>1941</v>
      </c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U1412" s="30">
        <v>2484</v>
      </c>
      <c r="V1412">
        <f t="shared" si="287"/>
        <v>2484000</v>
      </c>
      <c r="Z1412" s="16"/>
      <c r="AA1412" s="16">
        <f>AA1411-(AA1411-AA1413)/2</f>
        <v>2931.5</v>
      </c>
    </row>
    <row r="1413" spans="2:27">
      <c r="B1413" t="s">
        <v>268</v>
      </c>
      <c r="C1413">
        <v>1942</v>
      </c>
      <c r="D1413" s="1">
        <v>15751</v>
      </c>
      <c r="E1413" s="1"/>
      <c r="F1413" s="1">
        <v>14092</v>
      </c>
      <c r="G1413" s="1"/>
      <c r="H1413">
        <v>120901</v>
      </c>
      <c r="I1413" s="12">
        <f t="shared" ref="I1413:I1448" si="288">(F1413/H1413)</f>
        <v>0.11655817569747148</v>
      </c>
      <c r="J1413" s="12">
        <f>D1413/H1413</f>
        <v>0.1302801465661988</v>
      </c>
      <c r="K1413" s="1">
        <v>112594</v>
      </c>
      <c r="L1413">
        <v>2448</v>
      </c>
      <c r="M1413" s="12">
        <f>(L1413/K1413)</f>
        <v>2.1741833490239268E-2</v>
      </c>
      <c r="N1413" s="3"/>
      <c r="O1413" s="3"/>
      <c r="P1413" s="3"/>
      <c r="Q1413" s="3"/>
      <c r="R1413" s="3"/>
      <c r="T1413">
        <v>2546</v>
      </c>
      <c r="U1413" s="30">
        <v>2546</v>
      </c>
      <c r="V1413">
        <f t="shared" si="287"/>
        <v>2546000</v>
      </c>
      <c r="W1413">
        <v>1500</v>
      </c>
      <c r="AA1413" s="1">
        <f>AA1411-29</f>
        <v>2917</v>
      </c>
    </row>
    <row r="1414" spans="2:27">
      <c r="B1414" t="s">
        <v>268</v>
      </c>
      <c r="C1414">
        <v>1943</v>
      </c>
      <c r="D1414" s="1"/>
      <c r="E1414" s="1"/>
      <c r="F1414" s="1"/>
      <c r="G1414" s="1"/>
      <c r="I1414" s="12"/>
      <c r="J1414" s="12"/>
      <c r="K1414" s="1"/>
      <c r="M1414" s="12"/>
      <c r="N1414" s="3"/>
      <c r="O1414" s="3"/>
      <c r="P1414" s="3"/>
      <c r="Q1414" s="3"/>
      <c r="R1414" s="3"/>
      <c r="U1414" s="30">
        <v>2565</v>
      </c>
      <c r="V1414">
        <f t="shared" si="287"/>
        <v>2565000</v>
      </c>
      <c r="AA1414" s="1">
        <f>AA1413-(AA1413-AA1415)/2</f>
        <v>2902.5</v>
      </c>
    </row>
    <row r="1415" spans="2:27">
      <c r="B1415" t="s">
        <v>268</v>
      </c>
      <c r="C1415">
        <v>1944</v>
      </c>
      <c r="D1415" s="1">
        <v>18113</v>
      </c>
      <c r="E1415" s="12">
        <f>(D1415-D1413)/(D1413)</f>
        <v>0.14995873277887117</v>
      </c>
      <c r="F1415" s="1">
        <v>16229</v>
      </c>
      <c r="G1415" s="11">
        <f>(F1415-F1413)/(F1413)</f>
        <v>0.15164632415554924</v>
      </c>
      <c r="H1415">
        <v>147005</v>
      </c>
      <c r="I1415" s="12">
        <f t="shared" si="288"/>
        <v>0.11039760552362164</v>
      </c>
      <c r="J1415" s="12">
        <f t="shared" ref="J1415:J1481" si="289">D1415/H1415</f>
        <v>0.12321349613958708</v>
      </c>
      <c r="K1415" s="1">
        <v>111037</v>
      </c>
      <c r="L1415">
        <v>2911</v>
      </c>
      <c r="M1415" s="12">
        <f t="shared" ref="M1415:M1479" si="290">(L1415/K1415)</f>
        <v>2.6216486396426417E-2</v>
      </c>
      <c r="N1415" s="3"/>
      <c r="O1415" s="3"/>
      <c r="P1415" s="3"/>
      <c r="Q1415" s="3"/>
      <c r="R1415" s="3"/>
      <c r="T1415">
        <v>2508</v>
      </c>
      <c r="U1415" s="30">
        <v>2508</v>
      </c>
      <c r="V1415">
        <f t="shared" si="287"/>
        <v>2508000</v>
      </c>
      <c r="W1415">
        <v>2166</v>
      </c>
      <c r="AA1415" s="1">
        <f>AA1413-29</f>
        <v>2888</v>
      </c>
    </row>
    <row r="1416" spans="2:27">
      <c r="B1416" t="s">
        <v>268</v>
      </c>
      <c r="C1416">
        <v>1945</v>
      </c>
      <c r="D1416" s="1"/>
      <c r="E1416" s="12"/>
      <c r="F1416" s="1"/>
      <c r="G1416" s="11"/>
      <c r="I1416" s="12"/>
      <c r="J1416" s="12"/>
      <c r="K1416" s="1"/>
      <c r="M1416" s="12"/>
      <c r="N1416" s="3"/>
      <c r="O1416" s="3"/>
      <c r="P1416" s="3"/>
      <c r="Q1416" s="3"/>
      <c r="R1416" s="3"/>
      <c r="U1416" s="30">
        <v>2429</v>
      </c>
      <c r="V1416">
        <f t="shared" si="287"/>
        <v>2429000</v>
      </c>
      <c r="AA1416" s="1">
        <f>AA1415-(AA1415-AA1417)/2</f>
        <v>2873.5</v>
      </c>
    </row>
    <row r="1417" spans="2:27">
      <c r="B1417" t="s">
        <v>268</v>
      </c>
      <c r="C1417">
        <v>1946</v>
      </c>
      <c r="D1417" s="1">
        <v>22682</v>
      </c>
      <c r="E1417" s="12">
        <f>(D1417-D1415)/(D1415)</f>
        <v>0.25224976536189475</v>
      </c>
      <c r="F1417" s="1">
        <v>21709</v>
      </c>
      <c r="G1417" s="11">
        <f>(F1417-F1415)/(F1415)</f>
        <v>0.33766713907203155</v>
      </c>
      <c r="H1417">
        <v>167719</v>
      </c>
      <c r="I1417" s="12">
        <f t="shared" si="288"/>
        <v>0.12943673644607945</v>
      </c>
      <c r="J1417" s="12">
        <f t="shared" si="289"/>
        <v>0.13523810659495944</v>
      </c>
      <c r="K1417" s="1">
        <v>128164</v>
      </c>
      <c r="L1417">
        <v>2277</v>
      </c>
      <c r="M1417" s="12">
        <f t="shared" si="290"/>
        <v>1.7766299428856776E-2</v>
      </c>
      <c r="N1417" s="3"/>
      <c r="O1417" s="3"/>
      <c r="P1417" s="3"/>
      <c r="Q1417" s="3"/>
      <c r="R1417" s="3"/>
      <c r="T1417">
        <v>2556</v>
      </c>
      <c r="U1417" s="30">
        <v>2556</v>
      </c>
      <c r="V1417">
        <f t="shared" si="287"/>
        <v>2556000</v>
      </c>
      <c r="W1417">
        <v>2105</v>
      </c>
      <c r="AA1417" s="1">
        <f>AA1415-29</f>
        <v>2859</v>
      </c>
    </row>
    <row r="1418" spans="2:27">
      <c r="B1418" t="s">
        <v>268</v>
      </c>
      <c r="C1418">
        <v>1947</v>
      </c>
      <c r="D1418" s="1"/>
      <c r="E1418" s="12"/>
      <c r="F1418" s="1"/>
      <c r="G1418" s="11"/>
      <c r="I1418" s="12"/>
      <c r="J1418" s="12"/>
      <c r="K1418" s="1"/>
      <c r="M1418" s="12"/>
      <c r="N1418" s="3"/>
      <c r="O1418" s="3"/>
      <c r="P1418" s="3"/>
      <c r="Q1418" s="3"/>
      <c r="R1418" s="3"/>
      <c r="U1418" s="30">
        <v>2579</v>
      </c>
      <c r="V1418">
        <f t="shared" si="287"/>
        <v>2579000</v>
      </c>
      <c r="AA1418" s="1">
        <f>AA1417-(AA1417-AA1419)/2</f>
        <v>2844.5</v>
      </c>
    </row>
    <row r="1419" spans="2:27">
      <c r="B1419" t="s">
        <v>268</v>
      </c>
      <c r="C1419">
        <v>1948</v>
      </c>
      <c r="D1419" s="1">
        <v>30709</v>
      </c>
      <c r="E1419" s="12">
        <f>(D1419-D1417)/(D1417)</f>
        <v>0.35389295476589366</v>
      </c>
      <c r="F1419" s="1">
        <v>29369</v>
      </c>
      <c r="G1419" s="11">
        <f>(F1419-F1417)/(F1417)</f>
        <v>0.35284904878161133</v>
      </c>
      <c r="H1419">
        <v>237609</v>
      </c>
      <c r="I1419" s="12">
        <f t="shared" si="288"/>
        <v>0.12360222045461242</v>
      </c>
      <c r="J1419" s="12">
        <f t="shared" si="289"/>
        <v>0.12924173747627404</v>
      </c>
      <c r="K1419" s="1">
        <v>204844</v>
      </c>
      <c r="L1419">
        <v>3578</v>
      </c>
      <c r="M1419" s="12">
        <f t="shared" si="290"/>
        <v>1.746695045986214E-2</v>
      </c>
      <c r="N1419" s="3"/>
      <c r="O1419" s="3"/>
      <c r="P1419" s="3"/>
      <c r="Q1419" s="3"/>
      <c r="R1419" s="3"/>
      <c r="T1419">
        <v>2596</v>
      </c>
      <c r="U1419" s="30">
        <v>2596</v>
      </c>
      <c r="V1419">
        <f t="shared" si="287"/>
        <v>2596000</v>
      </c>
      <c r="W1419">
        <v>2620</v>
      </c>
      <c r="AA1419" s="1">
        <f t="shared" ref="AA1419" si="291">AA1417-29</f>
        <v>2830</v>
      </c>
    </row>
    <row r="1420" spans="2:27">
      <c r="B1420" t="s">
        <v>268</v>
      </c>
      <c r="C1420">
        <v>1949</v>
      </c>
      <c r="D1420" s="1"/>
      <c r="E1420" s="12"/>
      <c r="F1420" s="1"/>
      <c r="G1420" s="11"/>
      <c r="I1420" s="12"/>
      <c r="J1420" s="12"/>
      <c r="K1420" s="1"/>
      <c r="M1420" s="12"/>
      <c r="N1420" s="3"/>
      <c r="O1420" s="3"/>
      <c r="P1420" s="3"/>
      <c r="Q1420" s="3"/>
      <c r="R1420" s="3"/>
      <c r="U1420" s="30">
        <v>2634</v>
      </c>
      <c r="V1420">
        <f t="shared" si="287"/>
        <v>2634000</v>
      </c>
      <c r="AA1420" s="1">
        <f>AA1419-(AA1419-AA1421)/2</f>
        <v>2813.5</v>
      </c>
    </row>
    <row r="1421" spans="2:27">
      <c r="B1421" t="s">
        <v>268</v>
      </c>
      <c r="C1421">
        <v>1950</v>
      </c>
      <c r="D1421" s="1">
        <v>85825</v>
      </c>
      <c r="E1421" s="12">
        <f>(D1421-D1419)/(D1419)</f>
        <v>1.7947832882868215</v>
      </c>
      <c r="F1421" s="1">
        <v>84081</v>
      </c>
      <c r="G1421" s="11">
        <f>(F1421-F1419)/(F1419)</f>
        <v>1.8629166808539617</v>
      </c>
      <c r="H1421">
        <v>392397</v>
      </c>
      <c r="I1421" s="12">
        <f t="shared" si="288"/>
        <v>0.21427533849647168</v>
      </c>
      <c r="J1421" s="12">
        <f t="shared" si="289"/>
        <v>0.21871981692010897</v>
      </c>
      <c r="K1421" s="1">
        <v>379685</v>
      </c>
      <c r="L1421">
        <v>4447</v>
      </c>
      <c r="M1421" s="12">
        <f t="shared" si="290"/>
        <v>1.1712340492776908E-2</v>
      </c>
      <c r="N1421" s="3"/>
      <c r="O1421" s="3"/>
      <c r="P1421" s="3"/>
      <c r="Q1421" s="3"/>
      <c r="R1421" s="3"/>
      <c r="T1421">
        <v>2697</v>
      </c>
      <c r="U1421" s="30">
        <v>2697</v>
      </c>
      <c r="V1421">
        <f t="shared" si="287"/>
        <v>2697000</v>
      </c>
      <c r="W1421">
        <v>2996</v>
      </c>
      <c r="X1421" s="16">
        <v>2797</v>
      </c>
      <c r="Z1421" s="16">
        <v>2797</v>
      </c>
      <c r="AA1421" s="16">
        <v>2797</v>
      </c>
    </row>
    <row r="1422" spans="2:27">
      <c r="B1422" t="s">
        <v>268</v>
      </c>
      <c r="C1422">
        <v>1951</v>
      </c>
      <c r="D1422" s="1">
        <v>81665</v>
      </c>
      <c r="E1422" s="12">
        <f t="shared" ref="E1422:E1482" si="292">(D1422-D1421)/(D1421)</f>
        <v>-4.8470725313137196E-2</v>
      </c>
      <c r="F1422" s="1">
        <v>79933</v>
      </c>
      <c r="G1422" s="11">
        <f t="shared" ref="G1422:G1479" si="293">(F1422-F1421)/(F1421)</f>
        <v>-4.9333380906506824E-2</v>
      </c>
      <c r="H1422">
        <v>417132</v>
      </c>
      <c r="I1422" s="12">
        <f t="shared" si="288"/>
        <v>0.19162519298447495</v>
      </c>
      <c r="J1422" s="12">
        <f t="shared" si="289"/>
        <v>0.19577735584898784</v>
      </c>
      <c r="K1422" s="1">
        <v>384946</v>
      </c>
      <c r="L1422">
        <v>4539</v>
      </c>
      <c r="M1422" s="12">
        <f t="shared" si="290"/>
        <v>1.179126422926852E-2</v>
      </c>
      <c r="N1422">
        <v>1401</v>
      </c>
      <c r="O1422">
        <v>2615</v>
      </c>
      <c r="P1422" s="12">
        <f>(O1422/K1422)</f>
        <v>6.7931605991489712E-3</v>
      </c>
      <c r="Q1422" s="12">
        <f>(O1422/L1422)</f>
        <v>0.576118087684512</v>
      </c>
      <c r="R1422" s="2">
        <v>1372</v>
      </c>
      <c r="S1422" s="2">
        <v>152</v>
      </c>
      <c r="T1422">
        <v>2769</v>
      </c>
      <c r="U1422" s="30">
        <v>2769</v>
      </c>
      <c r="V1422">
        <f t="shared" si="287"/>
        <v>2769000</v>
      </c>
      <c r="W1422">
        <v>3337</v>
      </c>
      <c r="AA1422" s="1">
        <f>AA1421+101</f>
        <v>2898</v>
      </c>
    </row>
    <row r="1423" spans="2:27">
      <c r="B1423" t="s">
        <v>268</v>
      </c>
      <c r="C1423">
        <v>1952</v>
      </c>
      <c r="D1423" s="1">
        <v>91799</v>
      </c>
      <c r="E1423" s="12">
        <f t="shared" si="292"/>
        <v>0.12409232841486562</v>
      </c>
      <c r="F1423" s="1">
        <v>89897</v>
      </c>
      <c r="G1423" s="11">
        <f t="shared" si="293"/>
        <v>0.12465439805837389</v>
      </c>
      <c r="H1423">
        <v>454011</v>
      </c>
      <c r="I1423" s="12">
        <f t="shared" si="288"/>
        <v>0.19800621570842997</v>
      </c>
      <c r="J1423" s="12">
        <f t="shared" si="289"/>
        <v>0.20219554151771654</v>
      </c>
      <c r="K1423" s="1">
        <v>402569</v>
      </c>
      <c r="L1423">
        <v>4900</v>
      </c>
      <c r="M1423" s="12">
        <f t="shared" si="290"/>
        <v>1.2171826444659176E-2</v>
      </c>
      <c r="N1423">
        <v>1801</v>
      </c>
      <c r="O1423">
        <v>2350</v>
      </c>
      <c r="P1423" s="12">
        <f t="shared" ref="P1423:P1486" si="294">(O1423/K1423)</f>
        <v>5.8375086010100134E-3</v>
      </c>
      <c r="Q1423" s="12">
        <f t="shared" ref="Q1423:Q1479" si="295">(O1423/L1423)</f>
        <v>0.47959183673469385</v>
      </c>
      <c r="R1423" s="2">
        <v>1277</v>
      </c>
      <c r="S1423" s="2">
        <v>711</v>
      </c>
      <c r="T1423">
        <v>2842</v>
      </c>
      <c r="U1423" s="30">
        <v>2842</v>
      </c>
      <c r="V1423">
        <f t="shared" si="287"/>
        <v>2842000</v>
      </c>
      <c r="W1423">
        <v>3625</v>
      </c>
      <c r="AA1423" s="1">
        <f t="shared" ref="AA1423:AA1430" si="296">AA1422+101</f>
        <v>2999</v>
      </c>
    </row>
    <row r="1424" spans="2:27">
      <c r="B1424" t="s">
        <v>268</v>
      </c>
      <c r="C1424">
        <v>1953</v>
      </c>
      <c r="D1424" s="1">
        <v>94153</v>
      </c>
      <c r="E1424" s="12">
        <f t="shared" si="292"/>
        <v>2.5642980860357954E-2</v>
      </c>
      <c r="F1424" s="1">
        <v>89769</v>
      </c>
      <c r="G1424" s="11">
        <f t="shared" si="293"/>
        <v>-1.4238517414374228E-3</v>
      </c>
      <c r="H1424">
        <v>466067</v>
      </c>
      <c r="I1424" s="12">
        <f t="shared" si="288"/>
        <v>0.19260964625257743</v>
      </c>
      <c r="J1424" s="12">
        <f t="shared" si="289"/>
        <v>0.20201601915604409</v>
      </c>
      <c r="K1424" s="1">
        <v>422617</v>
      </c>
      <c r="L1424">
        <v>6003</v>
      </c>
      <c r="M1424" s="12">
        <f t="shared" si="290"/>
        <v>1.4204350511219379E-2</v>
      </c>
      <c r="N1424">
        <v>2053</v>
      </c>
      <c r="O1424">
        <v>3123</v>
      </c>
      <c r="P1424" s="12">
        <f t="shared" si="294"/>
        <v>7.3896696062865433E-3</v>
      </c>
      <c r="Q1424" s="12">
        <f t="shared" si="295"/>
        <v>0.52023988005997002</v>
      </c>
      <c r="R1424" s="2">
        <v>1711</v>
      </c>
      <c r="S1424" s="2">
        <v>447</v>
      </c>
      <c r="T1424">
        <v>2866</v>
      </c>
      <c r="U1424" s="30">
        <v>2866</v>
      </c>
      <c r="V1424">
        <f t="shared" si="287"/>
        <v>2866000</v>
      </c>
      <c r="W1424">
        <v>3840</v>
      </c>
      <c r="AA1424" s="1">
        <f t="shared" si="296"/>
        <v>3100</v>
      </c>
    </row>
    <row r="1425" spans="2:27">
      <c r="B1425" t="s">
        <v>268</v>
      </c>
      <c r="C1425">
        <v>1954</v>
      </c>
      <c r="D1425" s="1">
        <v>97148</v>
      </c>
      <c r="E1425" s="12">
        <f t="shared" si="292"/>
        <v>3.1809926396397355E-2</v>
      </c>
      <c r="F1425" s="1">
        <v>89256</v>
      </c>
      <c r="G1425" s="11">
        <f t="shared" si="293"/>
        <v>-5.7146676469605317E-3</v>
      </c>
      <c r="H1425">
        <v>482662</v>
      </c>
      <c r="I1425" s="12">
        <f t="shared" si="288"/>
        <v>0.18492443987718113</v>
      </c>
      <c r="J1425" s="12">
        <f t="shared" si="289"/>
        <v>0.20127542669611448</v>
      </c>
      <c r="K1425" s="1">
        <v>449213</v>
      </c>
      <c r="L1425">
        <v>8730</v>
      </c>
      <c r="M1425" s="12">
        <f t="shared" si="290"/>
        <v>1.9433987885479717E-2</v>
      </c>
      <c r="N1425">
        <v>2320</v>
      </c>
      <c r="O1425">
        <v>5477</v>
      </c>
      <c r="P1425" s="12">
        <f t="shared" si="294"/>
        <v>1.2192434324028913E-2</v>
      </c>
      <c r="Q1425" s="12">
        <f t="shared" si="295"/>
        <v>0.62737686139747995</v>
      </c>
      <c r="R1425" s="2">
        <v>1620</v>
      </c>
      <c r="S1425" s="2">
        <v>1376</v>
      </c>
      <c r="T1425">
        <v>2883</v>
      </c>
      <c r="U1425" s="30">
        <v>2883</v>
      </c>
      <c r="V1425">
        <f t="shared" si="287"/>
        <v>2883000</v>
      </c>
      <c r="W1425">
        <v>3854</v>
      </c>
      <c r="AA1425" s="1">
        <f t="shared" si="296"/>
        <v>3201</v>
      </c>
    </row>
    <row r="1426" spans="2:27">
      <c r="B1426" t="s">
        <v>268</v>
      </c>
      <c r="C1426">
        <v>1955</v>
      </c>
      <c r="D1426" s="1">
        <v>95003</v>
      </c>
      <c r="E1426" s="12">
        <f t="shared" si="292"/>
        <v>-2.207971342693622E-2</v>
      </c>
      <c r="F1426" s="1">
        <v>88983</v>
      </c>
      <c r="G1426" s="11">
        <f t="shared" si="293"/>
        <v>-3.0586179080397957E-3</v>
      </c>
      <c r="H1426">
        <v>567459</v>
      </c>
      <c r="I1426" s="12">
        <f t="shared" si="288"/>
        <v>0.15680956685857481</v>
      </c>
      <c r="J1426" s="12">
        <f t="shared" si="289"/>
        <v>0.16741826281722555</v>
      </c>
      <c r="K1426" s="1">
        <v>499081</v>
      </c>
      <c r="L1426">
        <v>10347</v>
      </c>
      <c r="M1426" s="12">
        <f t="shared" si="290"/>
        <v>2.0732105610111386E-2</v>
      </c>
      <c r="N1426">
        <v>2593</v>
      </c>
      <c r="O1426">
        <v>6889</v>
      </c>
      <c r="P1426" s="12">
        <f t="shared" si="294"/>
        <v>1.3803370595153892E-2</v>
      </c>
      <c r="Q1426" s="12">
        <f t="shared" si="295"/>
        <v>0.66579684932830774</v>
      </c>
      <c r="R1426" s="2">
        <v>1969</v>
      </c>
      <c r="S1426" s="2">
        <v>935</v>
      </c>
      <c r="T1426">
        <v>2946</v>
      </c>
      <c r="U1426" s="30">
        <v>2946</v>
      </c>
      <c r="V1426">
        <f t="shared" si="287"/>
        <v>2946000</v>
      </c>
      <c r="W1426">
        <v>4109</v>
      </c>
      <c r="AA1426" s="1">
        <f t="shared" si="296"/>
        <v>3302</v>
      </c>
    </row>
    <row r="1427" spans="2:27">
      <c r="B1427" t="s">
        <v>268</v>
      </c>
      <c r="C1427">
        <v>1956</v>
      </c>
      <c r="D1427" s="1">
        <v>106204</v>
      </c>
      <c r="E1427" s="12">
        <f t="shared" si="292"/>
        <v>0.11790153995136995</v>
      </c>
      <c r="F1427" s="1">
        <v>97166</v>
      </c>
      <c r="G1427" s="11">
        <f t="shared" si="293"/>
        <v>9.19613858826967E-2</v>
      </c>
      <c r="H1427">
        <v>589958</v>
      </c>
      <c r="I1427" s="12">
        <f t="shared" si="288"/>
        <v>0.1646998599900332</v>
      </c>
      <c r="J1427" s="12">
        <f t="shared" si="289"/>
        <v>0.18001959461520989</v>
      </c>
      <c r="K1427" s="1">
        <v>568013</v>
      </c>
      <c r="L1427">
        <v>11835</v>
      </c>
      <c r="M1427" s="12">
        <f t="shared" si="290"/>
        <v>2.0835790730141739E-2</v>
      </c>
      <c r="N1427">
        <v>2841</v>
      </c>
      <c r="O1427">
        <v>7733</v>
      </c>
      <c r="P1427" s="12">
        <f t="shared" si="294"/>
        <v>1.3614125028828566E-2</v>
      </c>
      <c r="Q1427" s="12">
        <f t="shared" si="295"/>
        <v>0.65340092944655681</v>
      </c>
      <c r="R1427" s="2">
        <v>1975</v>
      </c>
      <c r="S1427" s="2">
        <v>1257</v>
      </c>
      <c r="T1427">
        <v>3032</v>
      </c>
      <c r="U1427" s="30">
        <v>3032</v>
      </c>
      <c r="V1427">
        <f t="shared" si="287"/>
        <v>3032000</v>
      </c>
      <c r="W1427">
        <v>4550</v>
      </c>
      <c r="AA1427" s="1">
        <f t="shared" si="296"/>
        <v>3403</v>
      </c>
    </row>
    <row r="1428" spans="2:27">
      <c r="B1428" t="s">
        <v>268</v>
      </c>
      <c r="C1428">
        <v>1957</v>
      </c>
      <c r="D1428" s="1">
        <v>115825</v>
      </c>
      <c r="E1428" s="12">
        <f t="shared" si="292"/>
        <v>9.0589808293472934E-2</v>
      </c>
      <c r="F1428" s="1">
        <v>112357</v>
      </c>
      <c r="G1428" s="11">
        <f t="shared" si="293"/>
        <v>0.15634069530494205</v>
      </c>
      <c r="H1428">
        <v>645269</v>
      </c>
      <c r="I1428" s="12">
        <f t="shared" si="288"/>
        <v>0.1741242799514621</v>
      </c>
      <c r="J1428" s="12">
        <f t="shared" si="289"/>
        <v>0.17949878267823188</v>
      </c>
      <c r="K1428" s="1">
        <v>643975</v>
      </c>
      <c r="L1428">
        <v>11603</v>
      </c>
      <c r="M1428" s="12">
        <f t="shared" si="290"/>
        <v>1.8017780193330488E-2</v>
      </c>
      <c r="N1428">
        <v>3967</v>
      </c>
      <c r="O1428" s="2">
        <v>6821</v>
      </c>
      <c r="P1428" s="12">
        <f t="shared" si="294"/>
        <v>1.0592026087969254E-2</v>
      </c>
      <c r="Q1428" s="12">
        <f t="shared" si="295"/>
        <v>0.58786520727398084</v>
      </c>
      <c r="R1428" s="2">
        <v>2386</v>
      </c>
      <c r="S1428" s="2">
        <v>1412</v>
      </c>
      <c r="T1428">
        <v>3115</v>
      </c>
      <c r="U1428" s="30">
        <v>3115</v>
      </c>
      <c r="V1428">
        <f t="shared" si="287"/>
        <v>3115000</v>
      </c>
      <c r="W1428">
        <v>5021</v>
      </c>
      <c r="AA1428" s="1">
        <f t="shared" si="296"/>
        <v>3504</v>
      </c>
    </row>
    <row r="1429" spans="2:27">
      <c r="B1429" t="s">
        <v>268</v>
      </c>
      <c r="C1429">
        <v>1958</v>
      </c>
      <c r="D1429" s="1">
        <v>121596</v>
      </c>
      <c r="E1429" s="12">
        <f t="shared" si="292"/>
        <v>4.9825167278221456E-2</v>
      </c>
      <c r="F1429" s="1">
        <v>116776</v>
      </c>
      <c r="G1429" s="11">
        <f t="shared" si="293"/>
        <v>3.9329992790836349E-2</v>
      </c>
      <c r="H1429">
        <v>646862</v>
      </c>
      <c r="I1429" s="12">
        <f t="shared" si="288"/>
        <v>0.1805269130046285</v>
      </c>
      <c r="J1429" s="12">
        <f t="shared" si="289"/>
        <v>0.18797827048118454</v>
      </c>
      <c r="K1429" s="1">
        <v>716681</v>
      </c>
      <c r="L1429">
        <v>10627</v>
      </c>
      <c r="M1429" s="12">
        <f t="shared" si="290"/>
        <v>1.4828075531512625E-2</v>
      </c>
      <c r="N1429">
        <v>4481</v>
      </c>
      <c r="O1429" s="2">
        <v>5202</v>
      </c>
      <c r="P1429" s="12">
        <f t="shared" si="294"/>
        <v>7.2584594819731516E-3</v>
      </c>
      <c r="Q1429" s="12">
        <f t="shared" si="295"/>
        <v>0.48950785734449986</v>
      </c>
      <c r="R1429" s="2">
        <v>2617</v>
      </c>
      <c r="S1429" s="2">
        <v>1748</v>
      </c>
      <c r="T1429">
        <v>3155</v>
      </c>
      <c r="U1429" s="30">
        <v>3155</v>
      </c>
      <c r="V1429">
        <f t="shared" si="287"/>
        <v>3155000</v>
      </c>
      <c r="W1429">
        <v>5146</v>
      </c>
      <c r="AA1429" s="1">
        <f t="shared" si="296"/>
        <v>3605</v>
      </c>
    </row>
    <row r="1430" spans="2:27">
      <c r="B1430" t="s">
        <v>268</v>
      </c>
      <c r="C1430">
        <v>1959</v>
      </c>
      <c r="D1430" s="1">
        <v>189689</v>
      </c>
      <c r="E1430" s="12">
        <f t="shared" si="292"/>
        <v>0.55999374979440109</v>
      </c>
      <c r="F1430" s="1">
        <v>185293</v>
      </c>
      <c r="G1430" s="11">
        <f t="shared" si="293"/>
        <v>0.58673871343426731</v>
      </c>
      <c r="H1430">
        <v>805774</v>
      </c>
      <c r="I1430" s="12">
        <f t="shared" si="288"/>
        <v>0.22995653868206223</v>
      </c>
      <c r="J1430" s="12">
        <f t="shared" si="289"/>
        <v>0.23541216271560014</v>
      </c>
      <c r="K1430" s="1">
        <v>801682</v>
      </c>
      <c r="L1430">
        <v>9690</v>
      </c>
      <c r="M1430" s="12">
        <f t="shared" si="290"/>
        <v>1.2087086899793185E-2</v>
      </c>
      <c r="N1430">
        <v>3434</v>
      </c>
      <c r="O1430">
        <v>5338</v>
      </c>
      <c r="P1430" s="12">
        <f t="shared" si="294"/>
        <v>6.658500502693088E-3</v>
      </c>
      <c r="Q1430" s="12">
        <f t="shared" si="295"/>
        <v>0.55087719298245619</v>
      </c>
      <c r="R1430">
        <v>2538</v>
      </c>
      <c r="S1430">
        <v>1251</v>
      </c>
      <c r="T1430">
        <v>3208</v>
      </c>
      <c r="U1430" s="30">
        <v>3208</v>
      </c>
      <c r="V1430">
        <f t="shared" si="287"/>
        <v>3208000</v>
      </c>
      <c r="W1430">
        <v>5386</v>
      </c>
      <c r="AA1430" s="1">
        <f t="shared" si="296"/>
        <v>3706</v>
      </c>
    </row>
    <row r="1431" spans="2:27">
      <c r="B1431" t="s">
        <v>268</v>
      </c>
      <c r="C1431">
        <v>1960</v>
      </c>
      <c r="D1431" s="1">
        <v>204431</v>
      </c>
      <c r="E1431" s="12">
        <f t="shared" si="292"/>
        <v>7.7716683624248106E-2</v>
      </c>
      <c r="F1431" s="1">
        <v>200425</v>
      </c>
      <c r="G1431" s="11">
        <f t="shared" si="293"/>
        <v>8.1665254488836603E-2</v>
      </c>
      <c r="H1431">
        <v>815037</v>
      </c>
      <c r="I1431" s="12">
        <f t="shared" si="288"/>
        <v>0.24590908142820511</v>
      </c>
      <c r="J1431" s="12">
        <f t="shared" si="289"/>
        <v>0.25082419571136033</v>
      </c>
      <c r="K1431" s="1">
        <v>829944</v>
      </c>
      <c r="L1431">
        <v>12774</v>
      </c>
      <c r="M1431" s="12">
        <f t="shared" si="290"/>
        <v>1.5391399901680113E-2</v>
      </c>
      <c r="N1431">
        <v>5715</v>
      </c>
      <c r="O1431">
        <v>7059</v>
      </c>
      <c r="P1431" s="12">
        <f t="shared" si="294"/>
        <v>8.5053931349585027E-3</v>
      </c>
      <c r="Q1431" s="12">
        <f t="shared" si="295"/>
        <v>0.55260685767966178</v>
      </c>
      <c r="R1431">
        <v>2399</v>
      </c>
      <c r="S1431">
        <v>1597</v>
      </c>
      <c r="T1431">
        <v>3260</v>
      </c>
      <c r="U1431" s="30">
        <v>3260</v>
      </c>
      <c r="V1431">
        <f t="shared" si="287"/>
        <v>3260000</v>
      </c>
      <c r="W1431">
        <v>5486</v>
      </c>
      <c r="X1431" s="16">
        <v>3809</v>
      </c>
      <c r="Z1431" s="16">
        <v>3809</v>
      </c>
      <c r="AA1431" s="16">
        <v>3809</v>
      </c>
    </row>
    <row r="1432" spans="2:27">
      <c r="B1432" t="s">
        <v>268</v>
      </c>
      <c r="C1432">
        <v>1961</v>
      </c>
      <c r="D1432" s="1">
        <v>189785</v>
      </c>
      <c r="E1432" s="12">
        <f t="shared" si="292"/>
        <v>-7.1642754768112465E-2</v>
      </c>
      <c r="F1432" s="1">
        <v>182765</v>
      </c>
      <c r="G1432" s="11">
        <f t="shared" si="293"/>
        <v>-8.8112760384183614E-2</v>
      </c>
      <c r="H1432">
        <v>834327</v>
      </c>
      <c r="I1432" s="12">
        <f t="shared" si="288"/>
        <v>0.21905679667564396</v>
      </c>
      <c r="J1432" s="12">
        <f t="shared" si="289"/>
        <v>0.22747076386117193</v>
      </c>
      <c r="K1432" s="1">
        <v>850324</v>
      </c>
      <c r="L1432">
        <v>13092</v>
      </c>
      <c r="M1432" s="12">
        <f t="shared" si="290"/>
        <v>1.5396484163683491E-2</v>
      </c>
      <c r="N1432">
        <v>6164</v>
      </c>
      <c r="O1432">
        <v>6928</v>
      </c>
      <c r="P1432" s="12">
        <f t="shared" si="294"/>
        <v>8.1474826066299435E-3</v>
      </c>
      <c r="Q1432" s="12">
        <f t="shared" si="295"/>
        <v>0.52917812404521847</v>
      </c>
      <c r="R1432">
        <v>3292</v>
      </c>
      <c r="S1432">
        <v>2430</v>
      </c>
      <c r="T1432">
        <v>3287</v>
      </c>
      <c r="U1432" s="30">
        <v>3287</v>
      </c>
      <c r="V1432">
        <f t="shared" si="287"/>
        <v>3287000</v>
      </c>
      <c r="W1432">
        <v>5699</v>
      </c>
      <c r="AA1432" s="1">
        <f>AA1431+143</f>
        <v>3952</v>
      </c>
    </row>
    <row r="1433" spans="2:27">
      <c r="B1433" t="s">
        <v>268</v>
      </c>
      <c r="C1433">
        <v>1962</v>
      </c>
      <c r="D1433" s="1">
        <v>210324</v>
      </c>
      <c r="E1433" s="12">
        <f t="shared" si="292"/>
        <v>0.10822246225992571</v>
      </c>
      <c r="F1433" s="1">
        <v>204239</v>
      </c>
      <c r="G1433" s="11">
        <f t="shared" si="293"/>
        <v>0.11749514403742511</v>
      </c>
      <c r="H1433">
        <v>878418</v>
      </c>
      <c r="I1433" s="12">
        <f t="shared" si="288"/>
        <v>0.23250775826542716</v>
      </c>
      <c r="J1433" s="12">
        <f t="shared" si="289"/>
        <v>0.2394349842557871</v>
      </c>
      <c r="K1433" s="1">
        <v>889077</v>
      </c>
      <c r="L1433">
        <v>13423</v>
      </c>
      <c r="M1433" s="12">
        <f t="shared" si="290"/>
        <v>1.5097679953479845E-2</v>
      </c>
      <c r="N1433">
        <v>6220</v>
      </c>
      <c r="O1433">
        <v>7203</v>
      </c>
      <c r="P1433" s="12">
        <f t="shared" si="294"/>
        <v>8.1016604860996294E-3</v>
      </c>
      <c r="Q1433" s="12">
        <f t="shared" si="295"/>
        <v>0.53661625568054827</v>
      </c>
      <c r="R1433">
        <v>3324</v>
      </c>
      <c r="S1433">
        <v>1919</v>
      </c>
      <c r="T1433">
        <v>3345</v>
      </c>
      <c r="U1433" s="30">
        <v>3345</v>
      </c>
      <c r="V1433">
        <f t="shared" si="287"/>
        <v>3345000</v>
      </c>
      <c r="W1433">
        <v>6012</v>
      </c>
      <c r="AA1433" s="1">
        <f t="shared" ref="AA1433:AA1440" si="297">AA1432+143</f>
        <v>4095</v>
      </c>
    </row>
    <row r="1434" spans="2:27">
      <c r="B1434" t="s">
        <v>268</v>
      </c>
      <c r="C1434">
        <v>1963</v>
      </c>
      <c r="D1434" s="1">
        <v>237168</v>
      </c>
      <c r="E1434" s="12">
        <f t="shared" si="292"/>
        <v>0.12763165401951276</v>
      </c>
      <c r="F1434" s="1">
        <v>231798</v>
      </c>
      <c r="G1434" s="11">
        <f t="shared" si="293"/>
        <v>0.13493505158172533</v>
      </c>
      <c r="H1434">
        <v>961640</v>
      </c>
      <c r="I1434" s="12">
        <f t="shared" si="288"/>
        <v>0.24104446570442162</v>
      </c>
      <c r="J1434" s="12">
        <f t="shared" si="289"/>
        <v>0.24662867601181315</v>
      </c>
      <c r="K1434" s="1">
        <v>936825</v>
      </c>
      <c r="L1434">
        <v>13423</v>
      </c>
      <c r="M1434" s="12">
        <f t="shared" si="290"/>
        <v>1.4328182958396713E-2</v>
      </c>
      <c r="N1434">
        <v>6107</v>
      </c>
      <c r="O1434">
        <v>7316</v>
      </c>
      <c r="P1434" s="12">
        <f t="shared" si="294"/>
        <v>7.8093560697035198E-3</v>
      </c>
      <c r="Q1434" s="12">
        <f t="shared" si="295"/>
        <v>0.54503464203233254</v>
      </c>
      <c r="R1434">
        <v>3405</v>
      </c>
      <c r="S1434">
        <v>1451</v>
      </c>
      <c r="T1434">
        <v>3377</v>
      </c>
      <c r="U1434" s="30">
        <v>3377</v>
      </c>
      <c r="V1434">
        <f t="shared" si="287"/>
        <v>3377000</v>
      </c>
      <c r="W1434">
        <v>6416</v>
      </c>
      <c r="AA1434" s="1">
        <f t="shared" si="297"/>
        <v>4238</v>
      </c>
    </row>
    <row r="1435" spans="2:27">
      <c r="B1435" t="s">
        <v>268</v>
      </c>
      <c r="C1435">
        <v>1964</v>
      </c>
      <c r="D1435" s="1">
        <v>270192</v>
      </c>
      <c r="E1435" s="12">
        <f t="shared" si="292"/>
        <v>0.13924306820481683</v>
      </c>
      <c r="F1435" s="1">
        <v>266932</v>
      </c>
      <c r="G1435" s="11">
        <f t="shared" si="293"/>
        <v>0.15157162702007781</v>
      </c>
      <c r="H1435">
        <v>1047698</v>
      </c>
      <c r="I1435" s="12">
        <f t="shared" si="288"/>
        <v>0.25477952616116478</v>
      </c>
      <c r="J1435" s="12">
        <f t="shared" si="289"/>
        <v>0.25789110984272184</v>
      </c>
      <c r="K1435" s="1">
        <v>1041639</v>
      </c>
      <c r="L1435">
        <v>13945</v>
      </c>
      <c r="M1435" s="12">
        <f t="shared" si="290"/>
        <v>1.3387555573476031E-2</v>
      </c>
      <c r="N1435">
        <v>6642</v>
      </c>
      <c r="O1435">
        <v>7303</v>
      </c>
      <c r="P1435" s="12">
        <f t="shared" si="294"/>
        <v>7.0110662139186413E-3</v>
      </c>
      <c r="Q1435" s="12">
        <f t="shared" si="295"/>
        <v>0.52370025098601647</v>
      </c>
      <c r="R1435">
        <v>3516</v>
      </c>
      <c r="S1435">
        <v>1845</v>
      </c>
      <c r="T1435">
        <v>3446</v>
      </c>
      <c r="U1435" s="30">
        <v>3446</v>
      </c>
      <c r="V1435">
        <f t="shared" si="287"/>
        <v>3446000</v>
      </c>
      <c r="W1435">
        <v>6870</v>
      </c>
      <c r="AA1435" s="1">
        <f t="shared" si="297"/>
        <v>4381</v>
      </c>
    </row>
    <row r="1436" spans="2:27">
      <c r="B1436" t="s">
        <v>268</v>
      </c>
      <c r="C1436">
        <v>1965</v>
      </c>
      <c r="D1436" s="1">
        <v>291435</v>
      </c>
      <c r="E1436" s="12">
        <f t="shared" si="292"/>
        <v>7.8621868893231486E-2</v>
      </c>
      <c r="F1436" s="1">
        <v>284697</v>
      </c>
      <c r="G1436" s="11">
        <f t="shared" si="293"/>
        <v>6.655253023241875E-2</v>
      </c>
      <c r="H1436">
        <v>1124135</v>
      </c>
      <c r="I1436" s="12">
        <f t="shared" si="288"/>
        <v>0.25325872782183634</v>
      </c>
      <c r="J1436" s="12">
        <f t="shared" si="289"/>
        <v>0.25925266983058087</v>
      </c>
      <c r="K1436" s="1">
        <v>1079671</v>
      </c>
      <c r="L1436">
        <v>15618</v>
      </c>
      <c r="M1436" s="12">
        <f t="shared" si="290"/>
        <v>1.4465517736421558E-2</v>
      </c>
      <c r="N1436">
        <v>7408</v>
      </c>
      <c r="O1436">
        <v>8210</v>
      </c>
      <c r="P1436" s="12">
        <f t="shared" si="294"/>
        <v>7.6041683068268015E-3</v>
      </c>
      <c r="Q1436" s="12">
        <f t="shared" si="295"/>
        <v>0.52567550262517604</v>
      </c>
      <c r="R1436">
        <v>3544</v>
      </c>
      <c r="S1436">
        <v>1798</v>
      </c>
      <c r="T1436">
        <v>3496</v>
      </c>
      <c r="U1436" s="30">
        <v>3496</v>
      </c>
      <c r="V1436">
        <f t="shared" si="287"/>
        <v>3496000</v>
      </c>
      <c r="W1436">
        <v>7435</v>
      </c>
      <c r="AA1436" s="1">
        <f t="shared" si="297"/>
        <v>4524</v>
      </c>
    </row>
    <row r="1437" spans="2:27">
      <c r="B1437" t="s">
        <v>268</v>
      </c>
      <c r="C1437">
        <v>1966</v>
      </c>
      <c r="D1437" s="1">
        <v>324080</v>
      </c>
      <c r="E1437" s="12">
        <f t="shared" si="292"/>
        <v>0.11201468595055501</v>
      </c>
      <c r="F1437" s="1">
        <v>315658</v>
      </c>
      <c r="G1437" s="11">
        <f t="shared" si="293"/>
        <v>0.10875070689188857</v>
      </c>
      <c r="H1437">
        <v>1281290</v>
      </c>
      <c r="I1437" s="12">
        <f t="shared" si="288"/>
        <v>0.24635952828789737</v>
      </c>
      <c r="J1437" s="12">
        <f t="shared" si="289"/>
        <v>0.25293259137275714</v>
      </c>
      <c r="K1437" s="1">
        <v>1180615</v>
      </c>
      <c r="L1437">
        <v>16001</v>
      </c>
      <c r="M1437" s="12">
        <f t="shared" si="290"/>
        <v>1.3553105796555186E-2</v>
      </c>
      <c r="N1437">
        <v>7529</v>
      </c>
      <c r="O1437">
        <v>8472</v>
      </c>
      <c r="P1437" s="12">
        <f t="shared" si="294"/>
        <v>7.1759210242119571E-3</v>
      </c>
      <c r="Q1437" s="12">
        <f t="shared" si="295"/>
        <v>0.52946690831823007</v>
      </c>
      <c r="R1437">
        <v>3780</v>
      </c>
      <c r="S1437">
        <v>1986</v>
      </c>
      <c r="T1437">
        <v>3550</v>
      </c>
      <c r="U1437" s="30">
        <v>3550</v>
      </c>
      <c r="V1437">
        <f t="shared" si="287"/>
        <v>3550000</v>
      </c>
      <c r="W1437">
        <v>8225</v>
      </c>
      <c r="AA1437" s="1">
        <f t="shared" si="297"/>
        <v>4667</v>
      </c>
    </row>
    <row r="1438" spans="2:27">
      <c r="B1438" t="s">
        <v>268</v>
      </c>
      <c r="C1438">
        <v>1967</v>
      </c>
      <c r="D1438" s="1">
        <v>337303</v>
      </c>
      <c r="E1438" s="12">
        <f t="shared" si="292"/>
        <v>4.0801653912614172E-2</v>
      </c>
      <c r="F1438" s="1">
        <v>327658</v>
      </c>
      <c r="G1438" s="11">
        <f t="shared" si="293"/>
        <v>3.801582725608095E-2</v>
      </c>
      <c r="H1438">
        <v>1334541</v>
      </c>
      <c r="I1438" s="12">
        <f t="shared" si="288"/>
        <v>0.2455211192462427</v>
      </c>
      <c r="J1438" s="12">
        <f t="shared" si="289"/>
        <v>0.25274832320625595</v>
      </c>
      <c r="K1438" s="1">
        <v>1359707</v>
      </c>
      <c r="L1438">
        <v>19837</v>
      </c>
      <c r="M1438" s="12">
        <f t="shared" si="290"/>
        <v>1.4589172520256202E-2</v>
      </c>
      <c r="N1438">
        <v>9402</v>
      </c>
      <c r="O1438">
        <v>10435</v>
      </c>
      <c r="P1438" s="12">
        <f t="shared" si="294"/>
        <v>7.6744475096472992E-3</v>
      </c>
      <c r="Q1438" s="12">
        <f t="shared" si="295"/>
        <v>0.52603720320613001</v>
      </c>
      <c r="R1438">
        <v>4153</v>
      </c>
      <c r="S1438">
        <v>1969</v>
      </c>
      <c r="T1438">
        <v>3581</v>
      </c>
      <c r="U1438" s="30">
        <v>3581</v>
      </c>
      <c r="V1438">
        <f t="shared" si="287"/>
        <v>3581000</v>
      </c>
      <c r="W1438">
        <v>9008</v>
      </c>
      <c r="AA1438" s="1">
        <f t="shared" si="297"/>
        <v>4810</v>
      </c>
    </row>
    <row r="1439" spans="2:27">
      <c r="B1439" t="s">
        <v>268</v>
      </c>
      <c r="C1439">
        <v>1968</v>
      </c>
      <c r="D1439" s="1">
        <v>357791</v>
      </c>
      <c r="E1439" s="12">
        <f t="shared" si="292"/>
        <v>6.0740639721555988E-2</v>
      </c>
      <c r="F1439" s="1">
        <v>346547</v>
      </c>
      <c r="G1439" s="11">
        <f t="shared" si="293"/>
        <v>5.7648523765633682E-2</v>
      </c>
      <c r="H1439">
        <v>1442978</v>
      </c>
      <c r="I1439" s="12">
        <f t="shared" si="288"/>
        <v>0.24016097265516176</v>
      </c>
      <c r="J1439" s="12">
        <f t="shared" si="289"/>
        <v>0.247953191247545</v>
      </c>
      <c r="K1439" s="1">
        <v>1449964</v>
      </c>
      <c r="L1439">
        <v>21093</v>
      </c>
      <c r="M1439" s="12">
        <f t="shared" si="290"/>
        <v>1.4547257725019381E-2</v>
      </c>
      <c r="N1439">
        <v>10583</v>
      </c>
      <c r="O1439">
        <v>10510</v>
      </c>
      <c r="P1439" s="12">
        <f t="shared" si="294"/>
        <v>7.2484558237307962E-3</v>
      </c>
      <c r="Q1439" s="12">
        <f t="shared" si="295"/>
        <v>0.4982695681031622</v>
      </c>
      <c r="R1439">
        <v>4748</v>
      </c>
      <c r="S1439">
        <v>2410</v>
      </c>
      <c r="T1439">
        <v>3603</v>
      </c>
      <c r="U1439" s="30">
        <v>3603</v>
      </c>
      <c r="V1439">
        <f t="shared" si="287"/>
        <v>3603000</v>
      </c>
      <c r="W1439">
        <v>9864</v>
      </c>
      <c r="AA1439" s="1">
        <f t="shared" si="297"/>
        <v>4953</v>
      </c>
    </row>
    <row r="1440" spans="2:27">
      <c r="B1440" t="s">
        <v>268</v>
      </c>
      <c r="C1440">
        <v>1969</v>
      </c>
      <c r="D1440" s="1">
        <v>412951</v>
      </c>
      <c r="E1440" s="12">
        <f t="shared" si="292"/>
        <v>0.15416821552246981</v>
      </c>
      <c r="F1440" s="1">
        <v>397441</v>
      </c>
      <c r="G1440" s="11">
        <f t="shared" si="293"/>
        <v>0.14686031043408254</v>
      </c>
      <c r="H1440">
        <v>1571325</v>
      </c>
      <c r="I1440" s="12">
        <f t="shared" si="288"/>
        <v>0.25293367062829142</v>
      </c>
      <c r="J1440" s="12">
        <f t="shared" si="289"/>
        <v>0.26280432119389685</v>
      </c>
      <c r="K1440" s="1">
        <v>1493032</v>
      </c>
      <c r="L1440">
        <v>22529</v>
      </c>
      <c r="M1440" s="12">
        <f t="shared" si="290"/>
        <v>1.5089428759731875E-2</v>
      </c>
      <c r="N1440">
        <v>10148</v>
      </c>
      <c r="O1440">
        <v>12381</v>
      </c>
      <c r="P1440" s="12">
        <f t="shared" si="294"/>
        <v>8.2925215266652016E-3</v>
      </c>
      <c r="Q1440" s="12">
        <f t="shared" si="295"/>
        <v>0.54955834701939721</v>
      </c>
      <c r="R1440">
        <v>4205</v>
      </c>
      <c r="S1440">
        <v>2312</v>
      </c>
      <c r="T1440">
        <v>3619</v>
      </c>
      <c r="U1440" s="30">
        <v>3619</v>
      </c>
      <c r="V1440">
        <f t="shared" si="287"/>
        <v>3619000</v>
      </c>
      <c r="W1440">
        <v>10446</v>
      </c>
      <c r="AA1440" s="1">
        <f t="shared" si="297"/>
        <v>5096</v>
      </c>
    </row>
    <row r="1441" spans="2:27">
      <c r="B1441" t="s">
        <v>268</v>
      </c>
      <c r="C1441">
        <v>1970</v>
      </c>
      <c r="D1441" s="1">
        <v>413686</v>
      </c>
      <c r="E1441" s="12">
        <f t="shared" si="292"/>
        <v>1.7798721882257217E-3</v>
      </c>
      <c r="F1441" s="1">
        <v>410793</v>
      </c>
      <c r="G1441" s="11">
        <f t="shared" si="293"/>
        <v>3.3594923523239929E-2</v>
      </c>
      <c r="H1441" s="10">
        <v>1660273</v>
      </c>
      <c r="I1441" s="12">
        <f t="shared" si="288"/>
        <v>0.24742497167634481</v>
      </c>
      <c r="J1441" s="12">
        <f t="shared" si="289"/>
        <v>0.24916745619545702</v>
      </c>
      <c r="K1441" s="1">
        <v>1593669</v>
      </c>
      <c r="L1441">
        <v>22817</v>
      </c>
      <c r="M1441" s="12">
        <f t="shared" si="290"/>
        <v>1.4317276674139987E-2</v>
      </c>
      <c r="N1441">
        <v>11828</v>
      </c>
      <c r="O1441">
        <v>10989</v>
      </c>
      <c r="P1441" s="12">
        <f t="shared" si="294"/>
        <v>6.8954092725653825E-3</v>
      </c>
      <c r="Q1441" s="12">
        <f t="shared" si="295"/>
        <v>0.48161458561598808</v>
      </c>
      <c r="R1441">
        <v>4552</v>
      </c>
      <c r="S1441">
        <v>3178</v>
      </c>
      <c r="T1441">
        <v>3645</v>
      </c>
      <c r="U1441" s="30">
        <v>3644.6370000000002</v>
      </c>
      <c r="V1441">
        <f t="shared" si="287"/>
        <v>3644637</v>
      </c>
      <c r="W1441">
        <v>11276</v>
      </c>
      <c r="X1441" s="16">
        <v>5248</v>
      </c>
      <c r="Z1441" s="16">
        <v>5248</v>
      </c>
      <c r="AA1441" s="16">
        <v>5248</v>
      </c>
    </row>
    <row r="1442" spans="2:27">
      <c r="B1442" t="s">
        <v>268</v>
      </c>
      <c r="C1442">
        <v>1971</v>
      </c>
      <c r="D1442" s="1">
        <v>467827</v>
      </c>
      <c r="E1442" s="12">
        <f t="shared" si="292"/>
        <v>0.13087462471536382</v>
      </c>
      <c r="F1442" s="1">
        <v>453232</v>
      </c>
      <c r="G1442" s="11">
        <f t="shared" si="293"/>
        <v>0.10330993955593207</v>
      </c>
      <c r="H1442">
        <v>1900682</v>
      </c>
      <c r="I1442" s="12">
        <f t="shared" si="288"/>
        <v>0.23845756417959449</v>
      </c>
      <c r="J1442" s="12">
        <f t="shared" si="289"/>
        <v>0.24613638683377861</v>
      </c>
      <c r="K1442" s="1">
        <v>1885538</v>
      </c>
      <c r="L1442">
        <v>36382</v>
      </c>
      <c r="M1442" s="12">
        <f t="shared" si="290"/>
        <v>1.9295288665622225E-2</v>
      </c>
      <c r="N1442">
        <v>19971</v>
      </c>
      <c r="O1442">
        <v>16411</v>
      </c>
      <c r="P1442" s="12">
        <f t="shared" si="294"/>
        <v>8.7036166865902456E-3</v>
      </c>
      <c r="Q1442" s="12">
        <f t="shared" si="295"/>
        <v>0.45107470727282722</v>
      </c>
      <c r="R1442">
        <v>5707</v>
      </c>
      <c r="S1442">
        <v>3168</v>
      </c>
      <c r="T1442">
        <v>3710</v>
      </c>
      <c r="U1442" s="30">
        <v>3710.4870000000001</v>
      </c>
      <c r="V1442">
        <f t="shared" si="287"/>
        <v>3710487</v>
      </c>
      <c r="W1442">
        <v>12284</v>
      </c>
      <c r="AA1442" s="1">
        <f>AA1441+100</f>
        <v>5348</v>
      </c>
    </row>
    <row r="1443" spans="2:27">
      <c r="B1443" t="s">
        <v>268</v>
      </c>
      <c r="C1443">
        <v>1972</v>
      </c>
      <c r="D1443" s="1">
        <v>536632</v>
      </c>
      <c r="E1443" s="12">
        <f t="shared" si="292"/>
        <v>0.14707359771881487</v>
      </c>
      <c r="F1443" s="1">
        <v>521623</v>
      </c>
      <c r="G1443" s="11">
        <f t="shared" si="293"/>
        <v>0.15089622974547251</v>
      </c>
      <c r="H1443">
        <v>2136504</v>
      </c>
      <c r="I1443" s="12">
        <f t="shared" si="288"/>
        <v>0.24414791640923678</v>
      </c>
      <c r="J1443" s="12">
        <f t="shared" si="289"/>
        <v>0.25117294421166542</v>
      </c>
      <c r="K1443" s="1">
        <v>2086437</v>
      </c>
      <c r="L1443">
        <v>38485</v>
      </c>
      <c r="M1443" s="12">
        <f t="shared" si="290"/>
        <v>1.8445320898737898E-2</v>
      </c>
      <c r="N1443">
        <v>19095</v>
      </c>
      <c r="O1443">
        <v>19390</v>
      </c>
      <c r="P1443" s="12">
        <f t="shared" si="294"/>
        <v>9.2933551312596539E-3</v>
      </c>
      <c r="Q1443" s="12">
        <f t="shared" si="295"/>
        <v>0.50383266207613353</v>
      </c>
      <c r="R1443">
        <v>6093</v>
      </c>
      <c r="S1443">
        <v>3771</v>
      </c>
      <c r="T1443">
        <v>3762</v>
      </c>
      <c r="U1443" s="30">
        <v>3761.6460000000002</v>
      </c>
      <c r="V1443">
        <f t="shared" si="287"/>
        <v>3761646</v>
      </c>
      <c r="W1443">
        <v>13453</v>
      </c>
      <c r="AA1443" s="1">
        <f t="shared" ref="AA1443:AA1447" si="298">AA1442+100</f>
        <v>5448</v>
      </c>
    </row>
    <row r="1444" spans="2:27">
      <c r="B1444" t="s">
        <v>268</v>
      </c>
      <c r="C1444">
        <v>1973</v>
      </c>
      <c r="D1444" s="1">
        <v>587283</v>
      </c>
      <c r="E1444" s="12">
        <f t="shared" si="292"/>
        <v>9.4386842379880445E-2</v>
      </c>
      <c r="F1444" s="1">
        <v>573133</v>
      </c>
      <c r="G1444" s="11">
        <f t="shared" si="293"/>
        <v>9.8749479988420749E-2</v>
      </c>
      <c r="H1444">
        <v>2321105</v>
      </c>
      <c r="I1444" s="12">
        <f t="shared" si="288"/>
        <v>0.24692247873318959</v>
      </c>
      <c r="J1444" s="12">
        <f t="shared" si="289"/>
        <v>0.25301871306985252</v>
      </c>
      <c r="K1444" s="1">
        <v>2230123</v>
      </c>
      <c r="L1444">
        <v>43507</v>
      </c>
      <c r="M1444" s="12">
        <f t="shared" si="290"/>
        <v>1.9508789425515993E-2</v>
      </c>
      <c r="N1444">
        <v>22918</v>
      </c>
      <c r="O1444">
        <v>20589</v>
      </c>
      <c r="P1444" s="12">
        <f t="shared" si="294"/>
        <v>9.2322262045636053E-3</v>
      </c>
      <c r="Q1444" s="12">
        <f t="shared" si="295"/>
        <v>0.47323419219895652</v>
      </c>
      <c r="R1444">
        <v>6517</v>
      </c>
      <c r="S1444">
        <v>8231</v>
      </c>
      <c r="T1444">
        <v>3788</v>
      </c>
      <c r="U1444" s="30">
        <v>3788.375</v>
      </c>
      <c r="V1444">
        <f t="shared" si="287"/>
        <v>3788375</v>
      </c>
      <c r="W1444">
        <v>15067</v>
      </c>
      <c r="AA1444" s="1">
        <f t="shared" si="298"/>
        <v>5548</v>
      </c>
    </row>
    <row r="1445" spans="2:27">
      <c r="B1445" t="s">
        <v>268</v>
      </c>
      <c r="C1445">
        <v>1974</v>
      </c>
      <c r="D1445" s="1">
        <v>619333</v>
      </c>
      <c r="E1445" s="12">
        <f t="shared" si="292"/>
        <v>5.4573348794363194E-2</v>
      </c>
      <c r="F1445" s="1">
        <v>612744</v>
      </c>
      <c r="G1445" s="11">
        <f t="shared" si="293"/>
        <v>6.9113102892347844E-2</v>
      </c>
      <c r="H1445">
        <v>2606229</v>
      </c>
      <c r="I1445" s="12">
        <f t="shared" si="288"/>
        <v>0.23510750590220583</v>
      </c>
      <c r="J1445" s="12">
        <f t="shared" si="289"/>
        <v>0.23763567975032124</v>
      </c>
      <c r="K1445" s="1">
        <v>2401410</v>
      </c>
      <c r="L1445">
        <v>56860</v>
      </c>
      <c r="M1445" s="12">
        <f t="shared" si="290"/>
        <v>2.3677755985025466E-2</v>
      </c>
      <c r="N1445">
        <v>33917</v>
      </c>
      <c r="O1445">
        <v>22943</v>
      </c>
      <c r="P1445" s="12">
        <f t="shared" si="294"/>
        <v>9.553970375737587E-3</v>
      </c>
      <c r="Q1445" s="12">
        <f t="shared" si="295"/>
        <v>0.40349982412944074</v>
      </c>
      <c r="R1445">
        <v>7258</v>
      </c>
      <c r="S1445">
        <v>8748</v>
      </c>
      <c r="T1445">
        <v>3820</v>
      </c>
      <c r="U1445" s="30">
        <v>3820.1089999999999</v>
      </c>
      <c r="V1445">
        <f t="shared" si="287"/>
        <v>3820109</v>
      </c>
      <c r="W1445">
        <v>17166</v>
      </c>
      <c r="AA1445" s="1">
        <f t="shared" si="298"/>
        <v>5648</v>
      </c>
    </row>
    <row r="1446" spans="2:27">
      <c r="B1446" t="s">
        <v>268</v>
      </c>
      <c r="C1446">
        <v>1975</v>
      </c>
      <c r="D1446" s="1">
        <v>688883</v>
      </c>
      <c r="E1446" s="12">
        <f t="shared" si="292"/>
        <v>0.11229823051573225</v>
      </c>
      <c r="F1446" s="1">
        <v>673195</v>
      </c>
      <c r="G1446" s="11">
        <f t="shared" si="293"/>
        <v>9.8656208791926159E-2</v>
      </c>
      <c r="H1446">
        <v>2882584</v>
      </c>
      <c r="I1446" s="12">
        <f t="shared" si="288"/>
        <v>0.23353872775259976</v>
      </c>
      <c r="J1446" s="12">
        <f t="shared" si="289"/>
        <v>0.23898106698711988</v>
      </c>
      <c r="K1446" s="1">
        <v>2796126</v>
      </c>
      <c r="L1446">
        <v>61335</v>
      </c>
      <c r="M1446" s="12">
        <f t="shared" si="290"/>
        <v>2.1935706759995795E-2</v>
      </c>
      <c r="N1446">
        <v>33023</v>
      </c>
      <c r="O1446">
        <v>28312</v>
      </c>
      <c r="P1446" s="12">
        <f t="shared" si="294"/>
        <v>1.0125437837922897E-2</v>
      </c>
      <c r="Q1446" s="12">
        <f t="shared" si="295"/>
        <v>0.46159615227847067</v>
      </c>
      <c r="R1446">
        <v>6570</v>
      </c>
      <c r="S1446">
        <v>6816</v>
      </c>
      <c r="T1446">
        <v>3886</v>
      </c>
      <c r="U1446" s="30">
        <v>3886.1039999999998</v>
      </c>
      <c r="V1446">
        <f t="shared" si="287"/>
        <v>3886104</v>
      </c>
      <c r="W1446">
        <v>19271</v>
      </c>
      <c r="AA1446" s="1">
        <f t="shared" si="298"/>
        <v>5748</v>
      </c>
    </row>
    <row r="1447" spans="2:27">
      <c r="B1447" t="s">
        <v>268</v>
      </c>
      <c r="C1447">
        <v>1976</v>
      </c>
      <c r="D1447" s="1">
        <v>828092</v>
      </c>
      <c r="E1447" s="12">
        <f t="shared" si="292"/>
        <v>0.20207930809731114</v>
      </c>
      <c r="F1447" s="1">
        <v>815654</v>
      </c>
      <c r="G1447" s="11">
        <f t="shared" si="293"/>
        <v>0.21161624789251257</v>
      </c>
      <c r="H1447">
        <v>3497916</v>
      </c>
      <c r="I1447" s="12">
        <f t="shared" si="288"/>
        <v>0.23318284372752232</v>
      </c>
      <c r="J1447" s="12">
        <f t="shared" si="289"/>
        <v>0.23673867525692441</v>
      </c>
      <c r="K1447" s="1">
        <v>3412868</v>
      </c>
      <c r="L1447">
        <v>78208</v>
      </c>
      <c r="M1447" s="12">
        <f t="shared" si="290"/>
        <v>2.291562404405913E-2</v>
      </c>
      <c r="N1447">
        <v>40114</v>
      </c>
      <c r="O1447">
        <v>38094</v>
      </c>
      <c r="P1447" s="12">
        <f t="shared" si="294"/>
        <v>1.1161873239750262E-2</v>
      </c>
      <c r="Q1447" s="12">
        <f t="shared" si="295"/>
        <v>0.48708572013093288</v>
      </c>
      <c r="R1447">
        <v>11837</v>
      </c>
      <c r="S1447">
        <v>7001</v>
      </c>
      <c r="T1447">
        <v>3951</v>
      </c>
      <c r="U1447" s="30">
        <v>3950.605</v>
      </c>
      <c r="V1447">
        <f t="shared" si="287"/>
        <v>3950605</v>
      </c>
      <c r="W1447">
        <v>21926</v>
      </c>
      <c r="AA1447" s="1">
        <f t="shared" si="298"/>
        <v>5848</v>
      </c>
    </row>
    <row r="1448" spans="2:27">
      <c r="B1448" t="s">
        <v>268</v>
      </c>
      <c r="C1448">
        <v>1977</v>
      </c>
      <c r="D1448" s="1">
        <v>980516</v>
      </c>
      <c r="E1448" s="12">
        <f t="shared" si="292"/>
        <v>0.18406650468788491</v>
      </c>
      <c r="F1448" s="1">
        <v>966730</v>
      </c>
      <c r="G1448" s="11">
        <f t="shared" si="293"/>
        <v>0.18522069406880859</v>
      </c>
      <c r="H1448">
        <v>3685114</v>
      </c>
      <c r="I1448" s="12">
        <f t="shared" si="288"/>
        <v>0.26233381111140658</v>
      </c>
      <c r="J1448" s="12">
        <f t="shared" si="289"/>
        <v>0.2660748079977987</v>
      </c>
      <c r="K1448" s="1">
        <v>3646738</v>
      </c>
      <c r="L1448">
        <v>163591</v>
      </c>
      <c r="M1448" s="12">
        <f t="shared" si="290"/>
        <v>4.4859542966892603E-2</v>
      </c>
      <c r="N1448">
        <v>45910</v>
      </c>
      <c r="O1448">
        <v>117681</v>
      </c>
      <c r="P1448" s="12">
        <f t="shared" si="294"/>
        <v>3.2270209705221486E-2</v>
      </c>
      <c r="Q1448" s="12">
        <f t="shared" si="295"/>
        <v>0.71936108954649092</v>
      </c>
      <c r="R1448">
        <v>11741</v>
      </c>
      <c r="S1448">
        <v>7977</v>
      </c>
      <c r="T1448">
        <v>4014</v>
      </c>
      <c r="U1448" s="30">
        <v>4014.4589999999998</v>
      </c>
      <c r="V1448">
        <f t="shared" si="287"/>
        <v>4014459</v>
      </c>
      <c r="W1448">
        <v>24525</v>
      </c>
      <c r="X1448" s="16">
        <v>5951</v>
      </c>
      <c r="Z1448" s="16">
        <v>5951</v>
      </c>
      <c r="AA1448" s="16">
        <v>5951</v>
      </c>
    </row>
    <row r="1449" spans="2:27">
      <c r="B1449" t="s">
        <v>268</v>
      </c>
      <c r="C1449">
        <v>1978</v>
      </c>
      <c r="D1449" s="1">
        <v>1055955</v>
      </c>
      <c r="E1449" s="12">
        <f t="shared" si="292"/>
        <v>7.6938061184111228E-2</v>
      </c>
      <c r="F1449" s="1">
        <v>1050687</v>
      </c>
      <c r="G1449" s="11">
        <f t="shared" si="293"/>
        <v>8.6846379030339385E-2</v>
      </c>
      <c r="H1449">
        <v>4115180</v>
      </c>
      <c r="I1449" s="12">
        <f t="shared" ref="I1449:I1479" si="299">(F1449/H1449)</f>
        <v>0.25531981590112707</v>
      </c>
      <c r="J1449" s="12">
        <f t="shared" si="289"/>
        <v>0.2565999543154856</v>
      </c>
      <c r="K1449" s="1">
        <v>3918088</v>
      </c>
      <c r="L1449">
        <v>109810</v>
      </c>
      <c r="M1449" s="12">
        <f t="shared" si="290"/>
        <v>2.8026425133891836E-2</v>
      </c>
      <c r="N1449">
        <v>43502</v>
      </c>
      <c r="O1449">
        <v>66308</v>
      </c>
      <c r="P1449" s="12">
        <f t="shared" si="294"/>
        <v>1.692356067551316E-2</v>
      </c>
      <c r="Q1449" s="12">
        <f t="shared" si="295"/>
        <v>0.60384300154812853</v>
      </c>
      <c r="R1449">
        <v>12784</v>
      </c>
      <c r="S1449">
        <v>8973</v>
      </c>
      <c r="T1449">
        <v>4069</v>
      </c>
      <c r="U1449" s="30">
        <v>4068.5790000000002</v>
      </c>
      <c r="V1449">
        <f t="shared" si="287"/>
        <v>4068579</v>
      </c>
      <c r="W1449">
        <v>28155</v>
      </c>
      <c r="X1449" s="16">
        <v>6101</v>
      </c>
      <c r="Z1449" s="16">
        <v>6101</v>
      </c>
      <c r="AA1449" s="16">
        <v>6101</v>
      </c>
    </row>
    <row r="1450" spans="2:27">
      <c r="B1450" t="s">
        <v>268</v>
      </c>
      <c r="C1450">
        <v>1979</v>
      </c>
      <c r="D1450" s="1">
        <v>1115093</v>
      </c>
      <c r="E1450" s="12">
        <f t="shared" si="292"/>
        <v>5.6004280485437354E-2</v>
      </c>
      <c r="F1450" s="1">
        <v>1110296</v>
      </c>
      <c r="G1450" s="11">
        <f t="shared" si="293"/>
        <v>5.673335636588251E-2</v>
      </c>
      <c r="H1450">
        <v>4546349</v>
      </c>
      <c r="I1450" s="12">
        <f t="shared" si="299"/>
        <v>0.24421706296634949</v>
      </c>
      <c r="J1450" s="12">
        <f t="shared" si="289"/>
        <v>0.24527219533740149</v>
      </c>
      <c r="K1450" s="1">
        <v>4123066</v>
      </c>
      <c r="L1450">
        <v>145322</v>
      </c>
      <c r="M1450" s="12">
        <f t="shared" si="290"/>
        <v>3.5246100838550731E-2</v>
      </c>
      <c r="N1450">
        <v>61205</v>
      </c>
      <c r="O1450">
        <v>84117</v>
      </c>
      <c r="P1450" s="12">
        <f t="shared" si="294"/>
        <v>2.0401565242952696E-2</v>
      </c>
      <c r="Q1450" s="12">
        <f t="shared" si="295"/>
        <v>0.57883183551010864</v>
      </c>
      <c r="R1450">
        <v>16838</v>
      </c>
      <c r="S1450">
        <v>9275</v>
      </c>
      <c r="T1450">
        <v>4138</v>
      </c>
      <c r="U1450" s="30">
        <v>4137.665</v>
      </c>
      <c r="V1450">
        <f t="shared" si="287"/>
        <v>4137665</v>
      </c>
      <c r="W1450">
        <v>32055</v>
      </c>
      <c r="X1450" s="16">
        <v>6746</v>
      </c>
      <c r="Z1450" s="16">
        <v>6746</v>
      </c>
      <c r="AA1450" s="16">
        <v>6746</v>
      </c>
    </row>
    <row r="1451" spans="2:27">
      <c r="B1451" t="s">
        <v>268</v>
      </c>
      <c r="C1451">
        <v>1980</v>
      </c>
      <c r="D1451" s="1">
        <v>1304273</v>
      </c>
      <c r="E1451" s="12">
        <f t="shared" si="292"/>
        <v>0.16965401092106219</v>
      </c>
      <c r="F1451" s="1">
        <v>1301830</v>
      </c>
      <c r="G1451" s="11">
        <f t="shared" si="293"/>
        <v>0.17250715124615418</v>
      </c>
      <c r="H1451">
        <v>5412418</v>
      </c>
      <c r="I1451" s="12">
        <f t="shared" si="299"/>
        <v>0.24052650774570628</v>
      </c>
      <c r="J1451" s="12">
        <f t="shared" si="289"/>
        <v>0.24097787717061026</v>
      </c>
      <c r="K1451" s="1">
        <v>4886708</v>
      </c>
      <c r="L1451">
        <v>147520</v>
      </c>
      <c r="M1451" s="12">
        <f t="shared" si="290"/>
        <v>3.0188012052285506E-2</v>
      </c>
      <c r="N1451">
        <v>59553</v>
      </c>
      <c r="O1451">
        <v>87967</v>
      </c>
      <c r="P1451" s="12">
        <f t="shared" si="294"/>
        <v>1.8001280207452543E-2</v>
      </c>
      <c r="Q1451" s="12">
        <f t="shared" si="295"/>
        <v>0.59630558568329717</v>
      </c>
      <c r="R1451">
        <v>17174</v>
      </c>
      <c r="S1451">
        <v>10708</v>
      </c>
      <c r="T1451">
        <v>4206</v>
      </c>
      <c r="U1451" s="30">
        <v>4223.1009999999997</v>
      </c>
      <c r="V1451">
        <f t="shared" si="287"/>
        <v>4223101</v>
      </c>
      <c r="W1451">
        <v>37022</v>
      </c>
      <c r="X1451" s="16">
        <v>7622</v>
      </c>
      <c r="Y1451">
        <v>7408</v>
      </c>
      <c r="Z1451" s="1">
        <f>(Y1451+X1451)/2</f>
        <v>7515</v>
      </c>
      <c r="AA1451" s="16">
        <v>7515</v>
      </c>
    </row>
    <row r="1452" spans="2:27">
      <c r="B1452" t="s">
        <v>268</v>
      </c>
      <c r="C1452">
        <v>1981</v>
      </c>
      <c r="D1452" s="1">
        <v>1369276</v>
      </c>
      <c r="E1452" s="12">
        <f t="shared" si="292"/>
        <v>4.9838492401514098E-2</v>
      </c>
      <c r="F1452" s="1">
        <v>1367168</v>
      </c>
      <c r="G1452" s="11">
        <f t="shared" si="293"/>
        <v>5.0189348839710254E-2</v>
      </c>
      <c r="H1452">
        <v>5895166</v>
      </c>
      <c r="I1452" s="12">
        <f t="shared" si="299"/>
        <v>0.23191340159038779</v>
      </c>
      <c r="J1452" s="12">
        <f t="shared" si="289"/>
        <v>0.23227098270006308</v>
      </c>
      <c r="K1452" s="1">
        <v>5825474</v>
      </c>
      <c r="L1452">
        <v>197789</v>
      </c>
      <c r="M1452" s="12">
        <f t="shared" si="290"/>
        <v>3.3952430308675313E-2</v>
      </c>
      <c r="N1452">
        <v>82959</v>
      </c>
      <c r="O1452">
        <v>114830</v>
      </c>
      <c r="P1452" s="12">
        <f t="shared" si="294"/>
        <v>1.9711700713109355E-2</v>
      </c>
      <c r="Q1452" s="12">
        <f t="shared" si="295"/>
        <v>0.58056818124364851</v>
      </c>
      <c r="R1452">
        <v>20495</v>
      </c>
      <c r="S1452">
        <v>20045</v>
      </c>
      <c r="T1452">
        <v>4283</v>
      </c>
      <c r="U1452" s="30">
        <v>4283.3029999999999</v>
      </c>
      <c r="V1452">
        <f t="shared" si="287"/>
        <v>4283303</v>
      </c>
      <c r="W1452">
        <v>42794</v>
      </c>
      <c r="X1452" s="16">
        <v>8577</v>
      </c>
      <c r="Z1452" s="16">
        <v>8577</v>
      </c>
      <c r="AA1452" s="16">
        <v>8577</v>
      </c>
    </row>
    <row r="1453" spans="2:27">
      <c r="B1453" t="s">
        <v>268</v>
      </c>
      <c r="C1453">
        <v>1982</v>
      </c>
      <c r="D1453" s="1">
        <v>1200100</v>
      </c>
      <c r="E1453" s="12">
        <f t="shared" si="292"/>
        <v>-0.12355142425632232</v>
      </c>
      <c r="F1453" s="1">
        <v>1192063</v>
      </c>
      <c r="G1453" s="11">
        <f t="shared" si="293"/>
        <v>-0.12807862676715664</v>
      </c>
      <c r="H1453">
        <v>6464075</v>
      </c>
      <c r="I1453" s="12">
        <f t="shared" si="299"/>
        <v>0.18441354718192471</v>
      </c>
      <c r="J1453" s="12">
        <f t="shared" si="289"/>
        <v>0.18565688052814983</v>
      </c>
      <c r="K1453" s="1">
        <v>6462588</v>
      </c>
      <c r="L1453">
        <v>224828</v>
      </c>
      <c r="M1453" s="12">
        <f t="shared" si="290"/>
        <v>3.478915877044924E-2</v>
      </c>
      <c r="N1453">
        <v>86758</v>
      </c>
      <c r="O1453">
        <v>138070</v>
      </c>
      <c r="P1453" s="12">
        <f t="shared" si="294"/>
        <v>2.1364505984289885E-2</v>
      </c>
      <c r="Q1453" s="12">
        <f t="shared" si="295"/>
        <v>0.61411390040386427</v>
      </c>
      <c r="R1453">
        <v>30568</v>
      </c>
      <c r="S1453">
        <v>25616</v>
      </c>
      <c r="T1453">
        <v>4353</v>
      </c>
      <c r="U1453" s="30">
        <v>4352.6080000000002</v>
      </c>
      <c r="V1453">
        <f t="shared" si="287"/>
        <v>4352608</v>
      </c>
      <c r="W1453">
        <v>45970</v>
      </c>
      <c r="X1453" s="16">
        <v>9436</v>
      </c>
      <c r="Z1453" s="16">
        <v>9436</v>
      </c>
      <c r="AA1453" s="16">
        <v>9436</v>
      </c>
    </row>
    <row r="1454" spans="2:27">
      <c r="B1454" t="s">
        <v>268</v>
      </c>
      <c r="C1454">
        <v>1983</v>
      </c>
      <c r="D1454" s="1">
        <v>1328821</v>
      </c>
      <c r="E1454" s="12">
        <f t="shared" si="292"/>
        <v>0.10725856178651778</v>
      </c>
      <c r="F1454" s="1">
        <v>1318674</v>
      </c>
      <c r="G1454" s="11">
        <f t="shared" si="293"/>
        <v>0.10621166834303221</v>
      </c>
      <c r="H1454">
        <v>6946637</v>
      </c>
      <c r="I1454" s="12">
        <f t="shared" si="299"/>
        <v>0.18982912163108567</v>
      </c>
      <c r="J1454" s="12">
        <f t="shared" si="289"/>
        <v>0.19128982844504469</v>
      </c>
      <c r="K1454" s="1">
        <v>7431319</v>
      </c>
      <c r="L1454">
        <v>242240</v>
      </c>
      <c r="M1454" s="12">
        <f t="shared" si="290"/>
        <v>3.2597174202856856E-2</v>
      </c>
      <c r="N1454">
        <v>90560</v>
      </c>
      <c r="O1454">
        <v>151680</v>
      </c>
      <c r="P1454" s="12">
        <f t="shared" si="294"/>
        <v>2.0410912248552376E-2</v>
      </c>
      <c r="Q1454" s="12">
        <f t="shared" si="295"/>
        <v>0.62615587846763543</v>
      </c>
      <c r="R1454">
        <v>34547</v>
      </c>
      <c r="S1454">
        <v>21061</v>
      </c>
      <c r="T1454">
        <v>4395</v>
      </c>
      <c r="U1454" s="30">
        <v>4395.3159999999998</v>
      </c>
      <c r="V1454">
        <f t="shared" si="287"/>
        <v>4395316</v>
      </c>
      <c r="W1454">
        <v>47781</v>
      </c>
      <c r="X1454" s="16">
        <v>10516</v>
      </c>
      <c r="Z1454" s="16">
        <v>10516</v>
      </c>
      <c r="AA1454" s="16">
        <v>10516</v>
      </c>
    </row>
    <row r="1455" spans="2:27">
      <c r="B1455" t="s">
        <v>268</v>
      </c>
      <c r="C1455">
        <v>1984</v>
      </c>
      <c r="D1455" s="1">
        <v>1467947</v>
      </c>
      <c r="E1455" s="12">
        <f t="shared" si="292"/>
        <v>0.10469882700529266</v>
      </c>
      <c r="F1455" s="1">
        <v>1462884</v>
      </c>
      <c r="G1455" s="11">
        <f t="shared" si="293"/>
        <v>0.10935985694720605</v>
      </c>
      <c r="H1455">
        <v>7201449</v>
      </c>
      <c r="I1455" s="12">
        <f t="shared" si="299"/>
        <v>0.20313745192113419</v>
      </c>
      <c r="J1455" s="12">
        <f t="shared" si="289"/>
        <v>0.20384050487617145</v>
      </c>
      <c r="K1455" s="1">
        <v>7663767</v>
      </c>
      <c r="L1455">
        <v>244715</v>
      </c>
      <c r="M1455" s="12">
        <f t="shared" si="290"/>
        <v>3.1931424846292952E-2</v>
      </c>
      <c r="N1455">
        <v>93901</v>
      </c>
      <c r="O1455">
        <v>150814</v>
      </c>
      <c r="P1455" s="12">
        <f t="shared" si="294"/>
        <v>1.967883418167593E-2</v>
      </c>
      <c r="Q1455" s="12">
        <f t="shared" si="295"/>
        <v>0.61628424902437529</v>
      </c>
      <c r="R1455">
        <v>49834</v>
      </c>
      <c r="S1455">
        <v>20304</v>
      </c>
      <c r="T1455">
        <v>4400</v>
      </c>
      <c r="U1455" s="30">
        <v>4400.4769999999999</v>
      </c>
      <c r="V1455">
        <f t="shared" si="287"/>
        <v>4400477</v>
      </c>
      <c r="W1455">
        <v>51025</v>
      </c>
      <c r="X1455" s="16">
        <v>10685</v>
      </c>
      <c r="Z1455" s="16">
        <v>10685</v>
      </c>
      <c r="AA1455" s="16">
        <v>10685</v>
      </c>
    </row>
    <row r="1456" spans="2:27">
      <c r="B1456" t="s">
        <v>268</v>
      </c>
      <c r="C1456">
        <v>1985</v>
      </c>
      <c r="D1456" s="1">
        <v>1585052</v>
      </c>
      <c r="E1456" s="12">
        <f t="shared" si="292"/>
        <v>7.9774678513597555E-2</v>
      </c>
      <c r="F1456" s="1">
        <v>1572808</v>
      </c>
      <c r="G1456" s="11">
        <f t="shared" si="293"/>
        <v>7.5141979815214324E-2</v>
      </c>
      <c r="H1456">
        <v>8156067</v>
      </c>
      <c r="I1456" s="12">
        <f t="shared" si="299"/>
        <v>0.19283902400507499</v>
      </c>
      <c r="J1456" s="12">
        <f t="shared" si="289"/>
        <v>0.19434023776410861</v>
      </c>
      <c r="K1456" s="1">
        <v>7580812</v>
      </c>
      <c r="L1456">
        <v>272069</v>
      </c>
      <c r="M1456" s="12">
        <f t="shared" si="290"/>
        <v>3.5889163324456533E-2</v>
      </c>
      <c r="N1456">
        <v>96547</v>
      </c>
      <c r="O1456">
        <v>175522</v>
      </c>
      <c r="P1456" s="12">
        <f t="shared" si="294"/>
        <v>2.3153456384355661E-2</v>
      </c>
      <c r="Q1456" s="12">
        <f t="shared" si="295"/>
        <v>0.64513781430445949</v>
      </c>
      <c r="R1456">
        <v>53970</v>
      </c>
      <c r="S1456">
        <v>21273</v>
      </c>
      <c r="T1456">
        <v>4408</v>
      </c>
      <c r="U1456" s="30">
        <v>4408.1180000000004</v>
      </c>
      <c r="V1456">
        <f t="shared" si="287"/>
        <v>4408118</v>
      </c>
      <c r="W1456">
        <v>53004</v>
      </c>
      <c r="X1456" s="16">
        <v>10977</v>
      </c>
      <c r="Z1456" s="16">
        <v>10977</v>
      </c>
      <c r="AA1456" s="16">
        <v>10977</v>
      </c>
    </row>
    <row r="1457" spans="2:27">
      <c r="B1457" t="s">
        <v>268</v>
      </c>
      <c r="C1457">
        <v>1986</v>
      </c>
      <c r="D1457" s="1">
        <v>1768820</v>
      </c>
      <c r="E1457" s="12">
        <f t="shared" si="292"/>
        <v>0.11593815218680523</v>
      </c>
      <c r="F1457" s="1">
        <v>1752156</v>
      </c>
      <c r="G1457" s="11">
        <f t="shared" si="293"/>
        <v>0.11403044745448904</v>
      </c>
      <c r="H1457">
        <v>8359377</v>
      </c>
      <c r="I1457" s="12">
        <f t="shared" si="299"/>
        <v>0.20960365826305</v>
      </c>
      <c r="J1457" s="12">
        <f t="shared" si="289"/>
        <v>0.21159710825340214</v>
      </c>
      <c r="K1457" s="1">
        <v>8217991</v>
      </c>
      <c r="L1457">
        <v>283259</v>
      </c>
      <c r="M1457" s="12">
        <f t="shared" si="290"/>
        <v>3.4468156511731393E-2</v>
      </c>
      <c r="N1457">
        <v>98374</v>
      </c>
      <c r="O1457">
        <v>184885</v>
      </c>
      <c r="P1457" s="12">
        <f t="shared" si="294"/>
        <v>2.249759095623249E-2</v>
      </c>
      <c r="Q1457" s="12">
        <f t="shared" si="295"/>
        <v>0.65270653359646114</v>
      </c>
      <c r="R1457">
        <v>60168</v>
      </c>
      <c r="S1457">
        <v>19561</v>
      </c>
      <c r="T1457">
        <v>4407</v>
      </c>
      <c r="U1457" s="30">
        <v>4406.9189999999999</v>
      </c>
      <c r="V1457">
        <f t="shared" si="287"/>
        <v>4406919</v>
      </c>
      <c r="W1457">
        <v>52874</v>
      </c>
      <c r="X1457" s="16">
        <v>11131</v>
      </c>
      <c r="Z1457" s="16">
        <v>11131</v>
      </c>
      <c r="AA1457" s="16">
        <v>11131</v>
      </c>
    </row>
    <row r="1458" spans="2:27">
      <c r="B1458" t="s">
        <v>268</v>
      </c>
      <c r="C1458">
        <v>1987</v>
      </c>
      <c r="D1458" s="1">
        <v>2476047</v>
      </c>
      <c r="E1458" s="12">
        <f t="shared" si="292"/>
        <v>0.39982983005619566</v>
      </c>
      <c r="F1458" s="1">
        <v>2450735</v>
      </c>
      <c r="G1458" s="11">
        <f t="shared" si="293"/>
        <v>0.39869680553558018</v>
      </c>
      <c r="H1458">
        <v>9277946</v>
      </c>
      <c r="I1458" s="12">
        <f t="shared" si="299"/>
        <v>0.26414628841340532</v>
      </c>
      <c r="J1458" s="12">
        <f t="shared" si="289"/>
        <v>0.26687447846754014</v>
      </c>
      <c r="K1458" s="1">
        <v>8459791</v>
      </c>
      <c r="L1458">
        <v>304563</v>
      </c>
      <c r="M1458" s="12">
        <f t="shared" si="290"/>
        <v>3.6001244002363653E-2</v>
      </c>
      <c r="N1458">
        <v>100531</v>
      </c>
      <c r="O1458">
        <v>204032</v>
      </c>
      <c r="P1458" s="12">
        <f t="shared" si="294"/>
        <v>2.4117853502527428E-2</v>
      </c>
      <c r="Q1458" s="12">
        <f t="shared" si="295"/>
        <v>0.66991722566431244</v>
      </c>
      <c r="R1458">
        <v>60013</v>
      </c>
      <c r="S1458">
        <v>19475</v>
      </c>
      <c r="T1458">
        <v>4344</v>
      </c>
      <c r="U1458" s="30">
        <v>4344.1480000000001</v>
      </c>
      <c r="V1458">
        <f t="shared" si="287"/>
        <v>4344148</v>
      </c>
      <c r="W1458">
        <v>53080</v>
      </c>
      <c r="X1458" s="16">
        <v>11504</v>
      </c>
      <c r="Z1458" s="16">
        <v>11504</v>
      </c>
      <c r="AA1458" s="16">
        <v>11504</v>
      </c>
    </row>
    <row r="1459" spans="2:27">
      <c r="B1459" t="s">
        <v>268</v>
      </c>
      <c r="C1459">
        <v>1988</v>
      </c>
      <c r="D1459" s="1">
        <v>1920062</v>
      </c>
      <c r="E1459" s="12">
        <f t="shared" si="292"/>
        <v>-0.22454541452565319</v>
      </c>
      <c r="F1459" s="1">
        <v>1894325</v>
      </c>
      <c r="G1459" s="11">
        <f t="shared" si="293"/>
        <v>-0.2270380110456659</v>
      </c>
      <c r="H1459">
        <v>7844780</v>
      </c>
      <c r="I1459" s="12">
        <f t="shared" si="299"/>
        <v>0.24147586038104318</v>
      </c>
      <c r="J1459" s="12">
        <f t="shared" si="289"/>
        <v>0.24475664072160086</v>
      </c>
      <c r="K1459" s="1">
        <v>8252127</v>
      </c>
      <c r="L1459">
        <v>327145</v>
      </c>
      <c r="M1459" s="12">
        <f t="shared" si="290"/>
        <v>3.9643718522509412E-2</v>
      </c>
      <c r="N1459">
        <v>99481</v>
      </c>
      <c r="O1459">
        <v>227664</v>
      </c>
      <c r="P1459" s="12">
        <f t="shared" si="294"/>
        <v>2.7588523540658064E-2</v>
      </c>
      <c r="Q1459" s="12">
        <f t="shared" si="295"/>
        <v>0.69591159883232201</v>
      </c>
      <c r="R1459">
        <v>64913</v>
      </c>
      <c r="S1459">
        <v>18638</v>
      </c>
      <c r="T1459">
        <v>4289</v>
      </c>
      <c r="U1459" s="30">
        <v>4288.8630000000003</v>
      </c>
      <c r="V1459">
        <f t="shared" si="287"/>
        <v>4288863</v>
      </c>
      <c r="W1459">
        <v>55880</v>
      </c>
      <c r="X1459" s="16">
        <v>12110</v>
      </c>
      <c r="Z1459" s="16">
        <v>12110</v>
      </c>
      <c r="AA1459" s="16">
        <v>12110</v>
      </c>
    </row>
    <row r="1460" spans="2:27">
      <c r="B1460" t="s">
        <v>268</v>
      </c>
      <c r="C1460">
        <v>1989</v>
      </c>
      <c r="D1460" s="1">
        <v>2109462</v>
      </c>
      <c r="E1460" s="12">
        <f t="shared" si="292"/>
        <v>9.8642647997825073E-2</v>
      </c>
      <c r="F1460" s="1">
        <v>2093236</v>
      </c>
      <c r="G1460" s="11">
        <f t="shared" si="293"/>
        <v>0.10500362926108245</v>
      </c>
      <c r="H1460">
        <v>9558235</v>
      </c>
      <c r="I1460" s="12">
        <f t="shared" si="299"/>
        <v>0.21899817277980715</v>
      </c>
      <c r="J1460" s="12">
        <f t="shared" si="289"/>
        <v>0.22069576653011774</v>
      </c>
      <c r="K1460" s="1">
        <v>8733646</v>
      </c>
      <c r="L1460">
        <v>338501</v>
      </c>
      <c r="M1460" s="12">
        <f t="shared" si="290"/>
        <v>3.8758268883350662E-2</v>
      </c>
      <c r="N1460">
        <v>98424</v>
      </c>
      <c r="O1460">
        <v>240077</v>
      </c>
      <c r="P1460" s="12">
        <f t="shared" si="294"/>
        <v>2.7488748685256994E-2</v>
      </c>
      <c r="Q1460" s="12">
        <f t="shared" si="295"/>
        <v>0.70923571865371149</v>
      </c>
      <c r="R1460">
        <v>68459</v>
      </c>
      <c r="S1460">
        <v>21345</v>
      </c>
      <c r="T1460">
        <v>4253</v>
      </c>
      <c r="U1460" s="30">
        <v>4252.8940000000002</v>
      </c>
      <c r="V1460">
        <f t="shared" si="287"/>
        <v>4252894</v>
      </c>
      <c r="W1460">
        <v>59385</v>
      </c>
      <c r="X1460" s="16">
        <v>13119</v>
      </c>
      <c r="Z1460" s="16">
        <v>13119</v>
      </c>
      <c r="AA1460" s="16">
        <v>13119</v>
      </c>
    </row>
    <row r="1461" spans="2:27">
      <c r="B1461" t="s">
        <v>268</v>
      </c>
      <c r="C1461">
        <v>1990</v>
      </c>
      <c r="D1461" s="1">
        <v>2415119</v>
      </c>
      <c r="E1461" s="12">
        <f t="shared" si="292"/>
        <v>0.1448980830183241</v>
      </c>
      <c r="F1461" s="1">
        <v>2399015</v>
      </c>
      <c r="G1461" s="11">
        <f t="shared" si="293"/>
        <v>0.14607956293509189</v>
      </c>
      <c r="H1461">
        <v>10190150</v>
      </c>
      <c r="I1461" s="12">
        <f t="shared" si="299"/>
        <v>0.23542489560997629</v>
      </c>
      <c r="J1461" s="12">
        <f t="shared" si="289"/>
        <v>0.23700524526135533</v>
      </c>
      <c r="K1461" s="1">
        <v>9420483</v>
      </c>
      <c r="L1461">
        <v>331982</v>
      </c>
      <c r="M1461" s="12">
        <f t="shared" si="290"/>
        <v>3.5240443616319887E-2</v>
      </c>
      <c r="N1461">
        <v>105829</v>
      </c>
      <c r="O1461">
        <v>226153</v>
      </c>
      <c r="P1461" s="12">
        <f t="shared" si="294"/>
        <v>2.4006518561734042E-2</v>
      </c>
      <c r="Q1461" s="12">
        <f t="shared" si="295"/>
        <v>0.68122066859046571</v>
      </c>
      <c r="R1461">
        <v>72840</v>
      </c>
      <c r="S1461">
        <v>19093</v>
      </c>
      <c r="T1461">
        <v>4222</v>
      </c>
      <c r="U1461" s="30">
        <v>4219.1790000000001</v>
      </c>
      <c r="V1461">
        <f t="shared" si="287"/>
        <v>4219179</v>
      </c>
      <c r="W1461">
        <v>64046</v>
      </c>
      <c r="X1461" s="16">
        <v>14106</v>
      </c>
      <c r="Z1461" s="16">
        <v>14106</v>
      </c>
      <c r="AA1461" s="16">
        <v>14106</v>
      </c>
    </row>
    <row r="1462" spans="2:27">
      <c r="B1462" t="s">
        <v>268</v>
      </c>
      <c r="C1462">
        <v>1991</v>
      </c>
      <c r="D1462" s="1">
        <v>2856778</v>
      </c>
      <c r="E1462" s="12">
        <f t="shared" si="292"/>
        <v>0.18287256238719499</v>
      </c>
      <c r="F1462" s="1">
        <v>2841098</v>
      </c>
      <c r="G1462" s="11">
        <f t="shared" si="293"/>
        <v>0.18427688030295766</v>
      </c>
      <c r="H1462">
        <v>10764100</v>
      </c>
      <c r="I1462" s="12">
        <f t="shared" si="299"/>
        <v>0.26394199236350463</v>
      </c>
      <c r="J1462" s="12">
        <f t="shared" si="289"/>
        <v>0.26539868637415109</v>
      </c>
      <c r="K1462" s="1">
        <v>10537155</v>
      </c>
      <c r="L1462">
        <v>372886</v>
      </c>
      <c r="M1462" s="12">
        <f t="shared" si="290"/>
        <v>3.5387730369345428E-2</v>
      </c>
      <c r="N1462">
        <v>114214</v>
      </c>
      <c r="O1462">
        <v>258672</v>
      </c>
      <c r="P1462" s="12">
        <f t="shared" si="294"/>
        <v>2.4548561732270237E-2</v>
      </c>
      <c r="Q1462" s="12">
        <f t="shared" si="295"/>
        <v>0.69370263297629842</v>
      </c>
      <c r="R1462">
        <v>76784</v>
      </c>
      <c r="S1462">
        <v>21482</v>
      </c>
      <c r="T1462">
        <v>4241</v>
      </c>
      <c r="U1462" s="30">
        <v>4240.95</v>
      </c>
      <c r="V1462">
        <f t="shared" si="287"/>
        <v>4240950</v>
      </c>
      <c r="W1462">
        <v>67759</v>
      </c>
      <c r="X1462" s="16">
        <v>14975</v>
      </c>
      <c r="Z1462" s="16">
        <v>14975</v>
      </c>
      <c r="AA1462" s="16">
        <v>14975</v>
      </c>
    </row>
    <row r="1463" spans="2:27">
      <c r="B1463" t="s">
        <v>268</v>
      </c>
      <c r="C1463">
        <v>1992</v>
      </c>
      <c r="D1463" s="1">
        <v>3695255</v>
      </c>
      <c r="E1463" s="12">
        <f t="shared" si="292"/>
        <v>0.29350443051577685</v>
      </c>
      <c r="F1463" s="1">
        <v>3676223</v>
      </c>
      <c r="G1463" s="11">
        <f t="shared" si="293"/>
        <v>0.2939444538695955</v>
      </c>
      <c r="H1463">
        <v>11509334</v>
      </c>
      <c r="I1463" s="12">
        <f t="shared" si="299"/>
        <v>0.31941231351874921</v>
      </c>
      <c r="J1463" s="12">
        <f t="shared" si="289"/>
        <v>0.32106592788079658</v>
      </c>
      <c r="K1463" s="1">
        <v>11749590</v>
      </c>
      <c r="L1463">
        <v>395432</v>
      </c>
      <c r="M1463" s="12">
        <f t="shared" si="290"/>
        <v>3.3654961577382701E-2</v>
      </c>
      <c r="N1463">
        <v>119440</v>
      </c>
      <c r="O1463">
        <v>275992</v>
      </c>
      <c r="P1463" s="12">
        <f t="shared" si="294"/>
        <v>2.3489500484697765E-2</v>
      </c>
      <c r="Q1463" s="12">
        <f t="shared" si="295"/>
        <v>0.69795059580408259</v>
      </c>
      <c r="R1463">
        <v>85859</v>
      </c>
      <c r="S1463">
        <v>24542</v>
      </c>
      <c r="T1463">
        <v>4271</v>
      </c>
      <c r="U1463" s="30">
        <v>4270.8490000000002</v>
      </c>
      <c r="V1463">
        <f t="shared" si="287"/>
        <v>4270849</v>
      </c>
      <c r="W1463">
        <v>72366</v>
      </c>
      <c r="X1463" s="16">
        <v>16233</v>
      </c>
      <c r="Z1463" s="16">
        <v>16233</v>
      </c>
      <c r="AA1463" s="16">
        <v>16233</v>
      </c>
    </row>
    <row r="1464" spans="2:27">
      <c r="B1464" t="s">
        <v>340</v>
      </c>
      <c r="C1464">
        <v>1993</v>
      </c>
      <c r="D1464" s="1">
        <v>4329914</v>
      </c>
      <c r="E1464" s="12">
        <f t="shared" si="292"/>
        <v>0.17174971686663032</v>
      </c>
      <c r="F1464" s="1">
        <v>4305785</v>
      </c>
      <c r="G1464" s="11">
        <f t="shared" si="293"/>
        <v>0.17125239682141155</v>
      </c>
      <c r="H1464">
        <v>13348275</v>
      </c>
      <c r="I1464" s="12">
        <f t="shared" si="299"/>
        <v>0.32257239231286439</v>
      </c>
      <c r="J1464" s="12">
        <f t="shared" si="289"/>
        <v>0.3243800416158642</v>
      </c>
      <c r="K1464" s="1">
        <v>12893236</v>
      </c>
      <c r="L1464">
        <v>423902</v>
      </c>
      <c r="M1464" s="12">
        <f t="shared" si="290"/>
        <v>3.2877859367500914E-2</v>
      </c>
      <c r="N1464">
        <v>124351</v>
      </c>
      <c r="O1464">
        <v>299551</v>
      </c>
      <c r="P1464" s="12">
        <f t="shared" si="294"/>
        <v>2.3233189867927648E-2</v>
      </c>
      <c r="Q1464" s="12">
        <f t="shared" si="295"/>
        <v>0.7066515373836405</v>
      </c>
      <c r="R1464">
        <v>95575</v>
      </c>
      <c r="S1464">
        <v>29418</v>
      </c>
      <c r="T1464">
        <v>4285</v>
      </c>
      <c r="U1464" s="30">
        <v>4284.7489999999998</v>
      </c>
      <c r="V1464">
        <f t="shared" si="287"/>
        <v>4284749</v>
      </c>
      <c r="W1464">
        <v>75792</v>
      </c>
      <c r="X1464" s="16">
        <v>16078</v>
      </c>
      <c r="Z1464" s="16">
        <v>16078</v>
      </c>
      <c r="AA1464" s="16">
        <v>16078</v>
      </c>
    </row>
    <row r="1465" spans="2:27">
      <c r="B1465" t="s">
        <v>268</v>
      </c>
      <c r="C1465">
        <v>1994</v>
      </c>
      <c r="D1465" s="1">
        <v>4702918</v>
      </c>
      <c r="E1465" s="12">
        <f t="shared" si="292"/>
        <v>8.6145821833874758E-2</v>
      </c>
      <c r="F1465" s="1">
        <v>4674760</v>
      </c>
      <c r="G1465" s="11">
        <f t="shared" si="293"/>
        <v>8.5692852755072532E-2</v>
      </c>
      <c r="H1465">
        <v>13524435</v>
      </c>
      <c r="I1465" s="12">
        <f t="shared" si="299"/>
        <v>0.34565288679342243</v>
      </c>
      <c r="J1465" s="12">
        <f t="shared" si="289"/>
        <v>0.3477348961342932</v>
      </c>
      <c r="K1465" s="1">
        <v>12935620</v>
      </c>
      <c r="L1465">
        <v>448156</v>
      </c>
      <c r="M1465" s="12">
        <f t="shared" si="290"/>
        <v>3.4645111714784446E-2</v>
      </c>
      <c r="N1465">
        <v>121458</v>
      </c>
      <c r="O1465">
        <v>326698</v>
      </c>
      <c r="P1465" s="12">
        <f t="shared" si="294"/>
        <v>2.5255689329154691E-2</v>
      </c>
      <c r="Q1465" s="12">
        <f t="shared" si="295"/>
        <v>0.72898276493006897</v>
      </c>
      <c r="R1465">
        <v>92690</v>
      </c>
      <c r="S1465">
        <v>29465</v>
      </c>
      <c r="T1465">
        <v>4307</v>
      </c>
      <c r="U1465" s="30">
        <v>4306.5</v>
      </c>
      <c r="V1465">
        <f t="shared" si="287"/>
        <v>4306500</v>
      </c>
      <c r="W1465">
        <v>81042</v>
      </c>
      <c r="X1465" s="16">
        <v>24063</v>
      </c>
      <c r="Y1465" s="2">
        <v>15982</v>
      </c>
      <c r="Z1465" s="7">
        <f>(Y1465+X1465)/2</f>
        <v>20022.5</v>
      </c>
      <c r="AA1465" s="16">
        <v>20023</v>
      </c>
    </row>
    <row r="1466" spans="2:27">
      <c r="B1466" t="s">
        <v>268</v>
      </c>
      <c r="C1466">
        <v>1995</v>
      </c>
      <c r="D1466" s="1">
        <v>4670057</v>
      </c>
      <c r="E1466" s="12">
        <f t="shared" si="292"/>
        <v>-6.9873640152773239E-3</v>
      </c>
      <c r="F1466" s="1">
        <v>4641743</v>
      </c>
      <c r="G1466" s="11">
        <f t="shared" si="293"/>
        <v>-7.0628224764479886E-3</v>
      </c>
      <c r="H1466">
        <v>13956017</v>
      </c>
      <c r="I1466" s="12">
        <f t="shared" si="299"/>
        <v>0.33259797548254633</v>
      </c>
      <c r="J1466" s="12">
        <f t="shared" si="289"/>
        <v>0.33462677782636696</v>
      </c>
      <c r="K1466" s="1">
        <v>14461235</v>
      </c>
      <c r="L1466">
        <v>492852</v>
      </c>
      <c r="M1466" s="12">
        <f t="shared" si="290"/>
        <v>3.4080906644556985E-2</v>
      </c>
      <c r="N1466">
        <v>139379</v>
      </c>
      <c r="O1466">
        <v>353473</v>
      </c>
      <c r="P1466" s="12">
        <f t="shared" si="294"/>
        <v>2.4442794823540313E-2</v>
      </c>
      <c r="Q1466" s="12">
        <f t="shared" si="295"/>
        <v>0.71719907801936489</v>
      </c>
      <c r="R1466">
        <v>98383</v>
      </c>
      <c r="S1466">
        <v>31064</v>
      </c>
      <c r="T1466">
        <v>4328</v>
      </c>
      <c r="U1466" s="30">
        <v>4327.9780000000001</v>
      </c>
      <c r="V1466">
        <f t="shared" si="287"/>
        <v>4327978</v>
      </c>
      <c r="W1466">
        <v>84804</v>
      </c>
      <c r="X1466" s="17">
        <v>25195</v>
      </c>
      <c r="Y1466">
        <v>16976</v>
      </c>
      <c r="Z1466" s="7">
        <f t="shared" ref="Z1466:Z1469" si="300">(Y1466+X1466)/2</f>
        <v>21085.5</v>
      </c>
      <c r="AA1466" s="16">
        <v>21086</v>
      </c>
    </row>
    <row r="1467" spans="2:27">
      <c r="B1467" t="s">
        <v>268</v>
      </c>
      <c r="C1467">
        <v>1996</v>
      </c>
      <c r="D1467" s="1">
        <v>4110590</v>
      </c>
      <c r="E1467" s="12">
        <f t="shared" si="292"/>
        <v>-0.11979875192101509</v>
      </c>
      <c r="F1467" s="1">
        <v>4084300</v>
      </c>
      <c r="G1467" s="11">
        <f t="shared" si="293"/>
        <v>-0.12009346489023627</v>
      </c>
      <c r="H1467">
        <v>14296187</v>
      </c>
      <c r="I1467" s="12">
        <f t="shared" si="299"/>
        <v>0.28569156237254034</v>
      </c>
      <c r="J1467" s="12">
        <f t="shared" si="289"/>
        <v>0.28753051425530457</v>
      </c>
      <c r="K1467" s="1">
        <v>14029815</v>
      </c>
      <c r="L1467">
        <v>550563</v>
      </c>
      <c r="M1467" s="12">
        <f t="shared" si="290"/>
        <v>3.9242356367493084E-2</v>
      </c>
      <c r="N1467">
        <v>166195</v>
      </c>
      <c r="O1467">
        <v>384368</v>
      </c>
      <c r="P1467" s="12">
        <f t="shared" si="294"/>
        <v>2.7396512356007544E-2</v>
      </c>
      <c r="Q1467" s="12">
        <f t="shared" si="295"/>
        <v>0.69813627141671342</v>
      </c>
      <c r="R1467">
        <v>104990</v>
      </c>
      <c r="S1467">
        <v>29796</v>
      </c>
      <c r="T1467">
        <v>4339</v>
      </c>
      <c r="U1467" s="30">
        <v>4338.7629999999999</v>
      </c>
      <c r="V1467">
        <f t="shared" si="287"/>
        <v>4338763</v>
      </c>
      <c r="W1467">
        <v>88662</v>
      </c>
      <c r="X1467" s="17">
        <v>26779</v>
      </c>
      <c r="Y1467">
        <v>17664</v>
      </c>
      <c r="Z1467" s="7">
        <f t="shared" si="300"/>
        <v>22221.5</v>
      </c>
      <c r="AA1467" s="16">
        <v>22222</v>
      </c>
    </row>
    <row r="1468" spans="2:27">
      <c r="B1468" t="s">
        <v>268</v>
      </c>
      <c r="C1468">
        <v>1997</v>
      </c>
      <c r="D1468" s="1">
        <v>4329084</v>
      </c>
      <c r="E1468" s="12">
        <f t="shared" si="292"/>
        <v>5.3153926808560327E-2</v>
      </c>
      <c r="F1468" s="1">
        <v>4287358</v>
      </c>
      <c r="G1468" s="11">
        <f t="shared" si="293"/>
        <v>4.9716720123399359E-2</v>
      </c>
      <c r="H1468">
        <v>16007250</v>
      </c>
      <c r="I1468" s="12">
        <f t="shared" si="299"/>
        <v>0.26783851067485048</v>
      </c>
      <c r="J1468" s="12">
        <f t="shared" si="289"/>
        <v>0.27044520451670334</v>
      </c>
      <c r="K1468" s="1">
        <v>14285704</v>
      </c>
      <c r="L1468">
        <v>608741</v>
      </c>
      <c r="M1468" s="12">
        <f t="shared" si="290"/>
        <v>4.2611900680568492E-2</v>
      </c>
      <c r="N1468">
        <v>191760</v>
      </c>
      <c r="O1468">
        <v>416981</v>
      </c>
      <c r="P1468" s="12">
        <f t="shared" si="294"/>
        <v>2.918869101585753E-2</v>
      </c>
      <c r="Q1468" s="12">
        <f t="shared" si="295"/>
        <v>0.68498918259161123</v>
      </c>
      <c r="R1468">
        <v>113622</v>
      </c>
      <c r="S1468">
        <v>29970</v>
      </c>
      <c r="T1468">
        <v>4351</v>
      </c>
      <c r="U1468" s="30">
        <v>4351.3900000000003</v>
      </c>
      <c r="V1468">
        <f t="shared" si="287"/>
        <v>4351390</v>
      </c>
      <c r="W1468">
        <v>93229</v>
      </c>
      <c r="X1468" s="16">
        <v>29265</v>
      </c>
      <c r="Y1468">
        <v>18470</v>
      </c>
      <c r="Z1468" s="7">
        <f t="shared" si="300"/>
        <v>23867.5</v>
      </c>
      <c r="AA1468" s="16">
        <v>23868</v>
      </c>
    </row>
    <row r="1469" spans="2:27">
      <c r="B1469" t="s">
        <v>34</v>
      </c>
      <c r="C1469">
        <v>1998</v>
      </c>
      <c r="D1469" s="1">
        <v>4026348</v>
      </c>
      <c r="E1469" s="12">
        <f t="shared" si="292"/>
        <v>-6.9930728994863578E-2</v>
      </c>
      <c r="F1469" s="1">
        <v>3972738</v>
      </c>
      <c r="G1469" s="11">
        <f t="shared" si="293"/>
        <v>-7.338318843446244E-2</v>
      </c>
      <c r="H1469">
        <v>17605336</v>
      </c>
      <c r="I1469" s="12">
        <f t="shared" si="299"/>
        <v>0.22565533540512944</v>
      </c>
      <c r="J1469" s="12">
        <f t="shared" si="289"/>
        <v>0.22870043491359665</v>
      </c>
      <c r="K1469" s="1">
        <v>14918718</v>
      </c>
      <c r="L1469">
        <v>655297</v>
      </c>
      <c r="M1469" s="12">
        <f t="shared" si="290"/>
        <v>4.3924484664164841E-2</v>
      </c>
      <c r="N1469">
        <v>207625</v>
      </c>
      <c r="O1469">
        <v>447672</v>
      </c>
      <c r="P1469" s="12">
        <f t="shared" si="294"/>
        <v>3.0007404121453331E-2</v>
      </c>
      <c r="Q1469" s="12">
        <f t="shared" si="295"/>
        <v>0.68315893404059536</v>
      </c>
      <c r="R1469">
        <v>119165</v>
      </c>
      <c r="S1469">
        <v>33618</v>
      </c>
      <c r="T1469">
        <v>4363</v>
      </c>
      <c r="U1469" s="30">
        <v>4362.7579999999998</v>
      </c>
      <c r="V1469">
        <f t="shared" si="287"/>
        <v>4362758</v>
      </c>
      <c r="W1469">
        <v>98217</v>
      </c>
      <c r="X1469" s="16">
        <v>32228</v>
      </c>
      <c r="Y1469">
        <v>18975</v>
      </c>
      <c r="Z1469" s="7">
        <f t="shared" si="300"/>
        <v>25601.5</v>
      </c>
      <c r="AA1469" s="16">
        <v>25602</v>
      </c>
    </row>
    <row r="1470" spans="2:27">
      <c r="B1470" t="s">
        <v>34</v>
      </c>
      <c r="C1470">
        <v>1999</v>
      </c>
      <c r="D1470" s="1">
        <v>4588811</v>
      </c>
      <c r="E1470" s="12">
        <f t="shared" si="292"/>
        <v>0.13969557524585555</v>
      </c>
      <c r="F1470" s="1">
        <v>4529930</v>
      </c>
      <c r="G1470" s="11">
        <f t="shared" si="293"/>
        <v>0.14025390045857541</v>
      </c>
      <c r="H1470">
        <v>17785900</v>
      </c>
      <c r="I1470" s="12">
        <f t="shared" si="299"/>
        <v>0.25469220000112447</v>
      </c>
      <c r="J1470" s="12">
        <f t="shared" si="289"/>
        <v>0.25800274374645082</v>
      </c>
      <c r="K1470" s="1">
        <v>15705909</v>
      </c>
      <c r="L1470">
        <v>717984</v>
      </c>
      <c r="M1470" s="12">
        <f t="shared" si="290"/>
        <v>4.5714259518503511E-2</v>
      </c>
      <c r="N1470">
        <v>222250</v>
      </c>
      <c r="O1470">
        <v>495734</v>
      </c>
      <c r="P1470" s="12">
        <f t="shared" si="294"/>
        <v>3.156353446336662E-2</v>
      </c>
      <c r="Q1470" s="12">
        <f t="shared" si="295"/>
        <v>0.69045271203815128</v>
      </c>
      <c r="R1470">
        <v>117620</v>
      </c>
      <c r="S1470">
        <v>35868</v>
      </c>
      <c r="T1470">
        <v>4372</v>
      </c>
      <c r="U1470" s="30">
        <v>4372.0349999999999</v>
      </c>
      <c r="V1470">
        <f t="shared" si="287"/>
        <v>4372035</v>
      </c>
      <c r="W1470">
        <v>100180</v>
      </c>
      <c r="X1470" s="16">
        <v>34066</v>
      </c>
      <c r="AA1470" s="16">
        <v>34066</v>
      </c>
    </row>
    <row r="1471" spans="2:27">
      <c r="B1471" t="s">
        <v>213</v>
      </c>
      <c r="C1471">
        <v>2000</v>
      </c>
      <c r="D1471" s="1">
        <v>4785120</v>
      </c>
      <c r="E1471" s="12">
        <f t="shared" si="292"/>
        <v>4.277992708786655E-2</v>
      </c>
      <c r="F1471" s="1">
        <v>4729876</v>
      </c>
      <c r="G1471" s="11">
        <f t="shared" si="293"/>
        <v>4.4138871903097843E-2</v>
      </c>
      <c r="H1471">
        <v>18788200</v>
      </c>
      <c r="I1471" s="12">
        <f t="shared" si="299"/>
        <v>0.25174716045177292</v>
      </c>
      <c r="J1471" s="12">
        <f t="shared" si="289"/>
        <v>0.25468751663278016</v>
      </c>
      <c r="K1471" s="1">
        <v>16553676</v>
      </c>
      <c r="L1471">
        <v>775303</v>
      </c>
      <c r="M1471" s="12">
        <f t="shared" si="290"/>
        <v>4.6835699816765775E-2</v>
      </c>
      <c r="N1471">
        <v>244348</v>
      </c>
      <c r="O1471">
        <v>530955</v>
      </c>
      <c r="P1471" s="12">
        <f t="shared" si="294"/>
        <v>3.2074748835243604E-2</v>
      </c>
      <c r="Q1471" s="12">
        <f t="shared" si="295"/>
        <v>0.6848354772263231</v>
      </c>
      <c r="R1471">
        <v>135387</v>
      </c>
      <c r="S1471">
        <v>36708</v>
      </c>
      <c r="T1471">
        <v>4469</v>
      </c>
      <c r="U1471" s="30">
        <v>4471.8850000000002</v>
      </c>
      <c r="V1471">
        <f t="shared" si="287"/>
        <v>4471885</v>
      </c>
      <c r="W1471">
        <v>105332</v>
      </c>
      <c r="X1471" s="16">
        <v>35207</v>
      </c>
      <c r="AA1471" s="16">
        <v>35207</v>
      </c>
    </row>
    <row r="1472" spans="2:27">
      <c r="B1472" t="s">
        <v>106</v>
      </c>
      <c r="C1472">
        <v>2001</v>
      </c>
      <c r="D1472" s="1">
        <v>5280258</v>
      </c>
      <c r="E1472" s="12">
        <f t="shared" si="292"/>
        <v>0.10347452101514695</v>
      </c>
      <c r="F1472" s="1">
        <v>5224516</v>
      </c>
      <c r="G1472" s="11">
        <f t="shared" si="293"/>
        <v>0.10457779442843745</v>
      </c>
      <c r="H1472">
        <v>17811457</v>
      </c>
      <c r="I1472" s="12">
        <f t="shared" si="299"/>
        <v>0.29332333677138261</v>
      </c>
      <c r="J1472" s="12">
        <f t="shared" si="289"/>
        <v>0.29645289545936643</v>
      </c>
      <c r="K1472" s="1">
        <v>16410263</v>
      </c>
      <c r="L1472">
        <v>821586</v>
      </c>
      <c r="M1472" s="12">
        <f t="shared" si="290"/>
        <v>5.0065376770622137E-2</v>
      </c>
      <c r="N1472">
        <v>240529</v>
      </c>
      <c r="O1472">
        <v>581057</v>
      </c>
      <c r="P1472" s="12">
        <f t="shared" si="294"/>
        <v>3.5408146718916081E-2</v>
      </c>
      <c r="Q1472" s="12">
        <f t="shared" si="295"/>
        <v>0.70723819539281341</v>
      </c>
      <c r="R1472">
        <v>127527</v>
      </c>
      <c r="S1472">
        <v>36786</v>
      </c>
      <c r="T1472">
        <v>4461</v>
      </c>
      <c r="U1472" s="30">
        <v>4477.875</v>
      </c>
      <c r="V1472">
        <f t="shared" si="287"/>
        <v>4477875</v>
      </c>
      <c r="W1472">
        <v>113172</v>
      </c>
      <c r="X1472" s="16">
        <v>35810</v>
      </c>
      <c r="AA1472" s="16">
        <v>35810</v>
      </c>
    </row>
    <row r="1473" spans="1:27">
      <c r="B1473" t="s">
        <v>323</v>
      </c>
      <c r="C1473">
        <v>2002</v>
      </c>
      <c r="D1473" s="1">
        <v>6048661</v>
      </c>
      <c r="E1473" s="12">
        <f t="shared" si="292"/>
        <v>0.14552376039201115</v>
      </c>
      <c r="F1473" s="1">
        <v>5994423</v>
      </c>
      <c r="G1473" s="11">
        <f t="shared" si="293"/>
        <v>0.14736427259482027</v>
      </c>
      <c r="H1473">
        <v>18093632</v>
      </c>
      <c r="I1473" s="12">
        <f t="shared" si="299"/>
        <v>0.33130015024070347</v>
      </c>
      <c r="J1473" s="12">
        <f t="shared" si="289"/>
        <v>0.33429777946185707</v>
      </c>
      <c r="K1473" s="1">
        <v>17993401</v>
      </c>
      <c r="L1473">
        <v>877857</v>
      </c>
      <c r="M1473" s="12">
        <f t="shared" si="290"/>
        <v>4.8787719453370709E-2</v>
      </c>
      <c r="N1473">
        <v>250114</v>
      </c>
      <c r="O1473">
        <v>627743</v>
      </c>
      <c r="P1473" s="12">
        <f t="shared" si="294"/>
        <v>3.4887401220036168E-2</v>
      </c>
      <c r="Q1473" s="12">
        <f t="shared" si="295"/>
        <v>0.71508571441590141</v>
      </c>
      <c r="R1473">
        <v>143206</v>
      </c>
      <c r="S1473">
        <v>36019</v>
      </c>
      <c r="T1473">
        <v>4466</v>
      </c>
      <c r="U1473" s="30">
        <v>4497.2669999999998</v>
      </c>
      <c r="V1473">
        <f t="shared" si="287"/>
        <v>4497267</v>
      </c>
      <c r="W1473">
        <v>115863</v>
      </c>
      <c r="X1473" s="16">
        <v>36032</v>
      </c>
      <c r="AA1473" s="16">
        <v>36032</v>
      </c>
    </row>
    <row r="1474" spans="1:27">
      <c r="B1474" t="s">
        <v>268</v>
      </c>
      <c r="C1474">
        <v>2003</v>
      </c>
      <c r="D1474" s="1">
        <v>6501978</v>
      </c>
      <c r="E1474" s="12">
        <f t="shared" si="292"/>
        <v>7.4945016756601174E-2</v>
      </c>
      <c r="F1474" s="1">
        <v>6425520</v>
      </c>
      <c r="G1474" s="11">
        <f t="shared" si="293"/>
        <v>7.191634624383364E-2</v>
      </c>
      <c r="H1474">
        <v>19437629</v>
      </c>
      <c r="I1474" s="12">
        <f t="shared" si="299"/>
        <v>0.33057118231858423</v>
      </c>
      <c r="J1474" s="12">
        <f t="shared" si="289"/>
        <v>0.33450468675989237</v>
      </c>
      <c r="K1474" s="1">
        <v>18681314</v>
      </c>
      <c r="L1474">
        <v>881731</v>
      </c>
      <c r="M1474" s="12">
        <f t="shared" si="290"/>
        <v>4.7198553592108138E-2</v>
      </c>
      <c r="N1474">
        <v>262317</v>
      </c>
      <c r="O1474">
        <v>619414</v>
      </c>
      <c r="P1474" s="12">
        <f t="shared" si="294"/>
        <v>3.3156875367546412E-2</v>
      </c>
      <c r="Q1474" s="12">
        <f t="shared" si="295"/>
        <v>0.70249770054585814</v>
      </c>
      <c r="R1474">
        <v>152982</v>
      </c>
      <c r="S1474">
        <v>40596</v>
      </c>
      <c r="T1474">
        <v>4475</v>
      </c>
      <c r="U1474" s="30">
        <v>4521.0420000000004</v>
      </c>
      <c r="V1474">
        <f t="shared" si="287"/>
        <v>4521042</v>
      </c>
      <c r="W1474">
        <v>119481</v>
      </c>
      <c r="X1474" s="16">
        <v>36047</v>
      </c>
      <c r="AA1474" s="16">
        <v>36047</v>
      </c>
    </row>
    <row r="1475" spans="1:27">
      <c r="B1475" t="s">
        <v>268</v>
      </c>
      <c r="C1475">
        <v>2004</v>
      </c>
      <c r="D1475" s="1">
        <v>6995885</v>
      </c>
      <c r="E1475" s="12">
        <f t="shared" si="292"/>
        <v>7.5962576311393235E-2</v>
      </c>
      <c r="F1475" s="1">
        <v>6900021</v>
      </c>
      <c r="G1475" s="11">
        <f t="shared" si="293"/>
        <v>7.3846319052777054E-2</v>
      </c>
      <c r="H1475">
        <v>23451376</v>
      </c>
      <c r="I1475" s="12">
        <f t="shared" si="299"/>
        <v>0.29422670123919381</v>
      </c>
      <c r="J1475" s="12">
        <f t="shared" si="289"/>
        <v>0.29831447843401598</v>
      </c>
      <c r="K1475" s="1">
        <v>20482301</v>
      </c>
      <c r="L1475">
        <v>867850</v>
      </c>
      <c r="M1475" s="12">
        <f t="shared" si="290"/>
        <v>4.2370727781024214E-2</v>
      </c>
      <c r="N1475">
        <v>259125</v>
      </c>
      <c r="O1475">
        <v>608725</v>
      </c>
      <c r="P1475" s="12">
        <f t="shared" si="294"/>
        <v>2.9719561293430851E-2</v>
      </c>
      <c r="Q1475" s="12">
        <f t="shared" si="295"/>
        <v>0.70141729561560173</v>
      </c>
      <c r="R1475">
        <v>166183</v>
      </c>
      <c r="S1475">
        <v>39960</v>
      </c>
      <c r="T1475">
        <v>4489</v>
      </c>
      <c r="U1475" s="30">
        <v>4552.2380000000003</v>
      </c>
      <c r="V1475">
        <f t="shared" si="287"/>
        <v>4552238</v>
      </c>
      <c r="W1475">
        <v>125957</v>
      </c>
      <c r="X1475" s="16">
        <v>36939</v>
      </c>
      <c r="AA1475" s="16">
        <v>36939</v>
      </c>
    </row>
    <row r="1476" spans="1:27">
      <c r="B1476" t="s">
        <v>268</v>
      </c>
      <c r="C1476">
        <v>2005</v>
      </c>
      <c r="D1476" s="1">
        <v>7088626</v>
      </c>
      <c r="E1476" s="12">
        <f t="shared" si="292"/>
        <v>1.3256507218171825E-2</v>
      </c>
      <c r="F1476" s="1">
        <v>7046211</v>
      </c>
      <c r="G1476" s="11">
        <f t="shared" si="293"/>
        <v>2.1186892039893792E-2</v>
      </c>
      <c r="H1476">
        <v>24851601</v>
      </c>
      <c r="I1476" s="12">
        <f t="shared" si="299"/>
        <v>0.28353147147340729</v>
      </c>
      <c r="J1476" s="12">
        <f t="shared" si="289"/>
        <v>0.28523820256087323</v>
      </c>
      <c r="K1476" s="1">
        <v>21411326</v>
      </c>
      <c r="L1476">
        <v>911004</v>
      </c>
      <c r="M1476" s="12">
        <f t="shared" si="290"/>
        <v>4.2547761871450651E-2</v>
      </c>
      <c r="N1476">
        <v>273865</v>
      </c>
      <c r="O1476">
        <v>637139</v>
      </c>
      <c r="P1476" s="12">
        <f t="shared" si="294"/>
        <v>2.9757101451820405E-2</v>
      </c>
      <c r="Q1476" s="12">
        <f t="shared" si="295"/>
        <v>0.69938112236609284</v>
      </c>
      <c r="R1476">
        <v>172056</v>
      </c>
      <c r="S1476">
        <v>40586</v>
      </c>
      <c r="T1476">
        <v>4496</v>
      </c>
      <c r="U1476" s="30">
        <v>4576.6279999999997</v>
      </c>
      <c r="V1476">
        <f t="shared" si="287"/>
        <v>4576628</v>
      </c>
      <c r="W1476">
        <v>111948</v>
      </c>
      <c r="X1476" s="16">
        <v>36083</v>
      </c>
      <c r="AA1476" s="16">
        <v>36083</v>
      </c>
    </row>
    <row r="1477" spans="1:27">
      <c r="B1477" t="s">
        <v>268</v>
      </c>
      <c r="C1477">
        <v>2006</v>
      </c>
      <c r="D1477" s="1">
        <v>9079426</v>
      </c>
      <c r="E1477" s="12">
        <f t="shared" si="292"/>
        <v>0.28084427080791113</v>
      </c>
      <c r="F1477" s="1">
        <v>9026421</v>
      </c>
      <c r="G1477" s="11">
        <f t="shared" si="293"/>
        <v>0.28103189075660662</v>
      </c>
      <c r="H1477">
        <v>27769117</v>
      </c>
      <c r="I1477" s="12">
        <f t="shared" si="299"/>
        <v>0.3250525034699519</v>
      </c>
      <c r="J1477" s="12">
        <f t="shared" si="289"/>
        <v>0.32696127860313312</v>
      </c>
      <c r="K1477" s="1">
        <v>24220667</v>
      </c>
      <c r="L1477">
        <v>955508</v>
      </c>
      <c r="M1477" s="12">
        <f t="shared" si="290"/>
        <v>3.9450110932122556E-2</v>
      </c>
      <c r="N1477">
        <v>300131</v>
      </c>
      <c r="O1477">
        <v>655377</v>
      </c>
      <c r="P1477" s="12">
        <f t="shared" si="294"/>
        <v>2.7058585958842505E-2</v>
      </c>
      <c r="Q1477" s="12">
        <f t="shared" si="295"/>
        <v>0.68589378634192488</v>
      </c>
      <c r="R1477">
        <v>175616</v>
      </c>
      <c r="S1477">
        <v>45988</v>
      </c>
      <c r="T1477">
        <v>4240</v>
      </c>
      <c r="U1477" s="30">
        <v>4302.665</v>
      </c>
      <c r="V1477">
        <f t="shared" ref="V1477:V1487" si="301">(U1477*1000)</f>
        <v>4302665</v>
      </c>
      <c r="W1477">
        <v>143222</v>
      </c>
      <c r="X1477" s="16">
        <v>37012</v>
      </c>
      <c r="AA1477" s="16">
        <v>37012</v>
      </c>
    </row>
    <row r="1478" spans="1:27">
      <c r="B1478" t="s">
        <v>26</v>
      </c>
      <c r="C1478">
        <v>2007</v>
      </c>
      <c r="D1478" s="1">
        <v>12394930</v>
      </c>
      <c r="E1478" s="12">
        <f t="shared" si="292"/>
        <v>0.36516669666122065</v>
      </c>
      <c r="F1478" s="1">
        <v>12327714</v>
      </c>
      <c r="G1478" s="11">
        <f t="shared" si="293"/>
        <v>0.36573665243400455</v>
      </c>
      <c r="H1478">
        <v>33373086</v>
      </c>
      <c r="I1478" s="12">
        <f t="shared" si="299"/>
        <v>0.36939089181024493</v>
      </c>
      <c r="J1478" s="12">
        <f t="shared" si="289"/>
        <v>0.3714049698610431</v>
      </c>
      <c r="K1478" s="1">
        <v>27838774</v>
      </c>
      <c r="L1478">
        <v>967820</v>
      </c>
      <c r="M1478" s="12">
        <f t="shared" si="290"/>
        <v>3.4765180391923868E-2</v>
      </c>
      <c r="N1478">
        <v>316352</v>
      </c>
      <c r="O1478">
        <v>651468</v>
      </c>
      <c r="P1478" s="12">
        <f t="shared" si="294"/>
        <v>2.3401461572984499E-2</v>
      </c>
      <c r="Q1478" s="12">
        <f t="shared" si="295"/>
        <v>0.67312930090306045</v>
      </c>
      <c r="R1478">
        <v>201375</v>
      </c>
      <c r="S1478">
        <v>50524</v>
      </c>
      <c r="T1478">
        <v>4376</v>
      </c>
      <c r="U1478" s="30">
        <v>4375.5810000000001</v>
      </c>
      <c r="V1478">
        <f t="shared" si="301"/>
        <v>4375581</v>
      </c>
      <c r="W1478">
        <v>154652</v>
      </c>
      <c r="X1478" s="16">
        <v>37540</v>
      </c>
      <c r="AA1478" s="16">
        <v>37540</v>
      </c>
    </row>
    <row r="1479" spans="1:27">
      <c r="B1479" t="s">
        <v>26</v>
      </c>
      <c r="C1479">
        <v>2008</v>
      </c>
      <c r="D1479" s="1">
        <v>14180841</v>
      </c>
      <c r="E1479" s="12">
        <f t="shared" si="292"/>
        <v>0.14408399240657269</v>
      </c>
      <c r="F1479" s="1">
        <v>14111261</v>
      </c>
      <c r="G1479" s="11">
        <f t="shared" si="293"/>
        <v>0.14467783726974848</v>
      </c>
      <c r="H1479">
        <v>30307726</v>
      </c>
      <c r="I1479" s="12">
        <f t="shared" si="299"/>
        <v>0.4655994646381586</v>
      </c>
      <c r="J1479" s="12">
        <f t="shared" si="289"/>
        <v>0.46789524888802281</v>
      </c>
      <c r="K1479" s="1">
        <v>33003929</v>
      </c>
      <c r="L1479">
        <v>1122639</v>
      </c>
      <c r="M1479" s="12">
        <f t="shared" si="290"/>
        <v>3.4015313752492921E-2</v>
      </c>
      <c r="N1479">
        <v>349563</v>
      </c>
      <c r="O1479">
        <v>773076</v>
      </c>
      <c r="P1479" s="12">
        <f t="shared" si="294"/>
        <v>2.3423756607887505E-2</v>
      </c>
      <c r="Q1479" s="12">
        <f t="shared" si="295"/>
        <v>0.68862385860459152</v>
      </c>
      <c r="R1479">
        <v>232806</v>
      </c>
      <c r="S1479">
        <v>60156</v>
      </c>
      <c r="T1479">
        <v>4452</v>
      </c>
      <c r="U1479" s="30">
        <v>4435.5860000000002</v>
      </c>
      <c r="V1479">
        <f t="shared" si="301"/>
        <v>4435586</v>
      </c>
      <c r="W1479">
        <v>160659</v>
      </c>
      <c r="X1479" s="16">
        <v>38381</v>
      </c>
      <c r="AA1479" s="16">
        <v>38381</v>
      </c>
    </row>
    <row r="1480" spans="1:27">
      <c r="A1480">
        <v>18</v>
      </c>
      <c r="B1480" t="s">
        <v>169</v>
      </c>
      <c r="C1480">
        <v>2009</v>
      </c>
      <c r="D1480" s="10">
        <v>12521094</v>
      </c>
      <c r="E1480" s="12">
        <f t="shared" si="292"/>
        <v>-0.11704150691767858</v>
      </c>
      <c r="F1480" s="4"/>
      <c r="G1480" s="4"/>
      <c r="H1480" s="10">
        <v>23951567</v>
      </c>
      <c r="I1480" s="3"/>
      <c r="J1480" s="12">
        <f t="shared" si="289"/>
        <v>0.52276721602390352</v>
      </c>
      <c r="K1480" s="10">
        <v>33406414</v>
      </c>
      <c r="L1480" s="3"/>
      <c r="M1480" s="3"/>
      <c r="N1480" s="10">
        <v>343922</v>
      </c>
      <c r="O1480" s="10">
        <v>832499</v>
      </c>
      <c r="P1480" s="12">
        <f t="shared" si="294"/>
        <v>2.4920334160978788E-2</v>
      </c>
      <c r="Q1480" s="3"/>
      <c r="R1480" s="3"/>
      <c r="U1480" s="30">
        <v>4491.6480000000001</v>
      </c>
      <c r="V1480">
        <f t="shared" si="301"/>
        <v>4491648</v>
      </c>
      <c r="X1480" s="16">
        <v>39780</v>
      </c>
      <c r="AA1480" s="16">
        <v>39780</v>
      </c>
    </row>
    <row r="1481" spans="1:27">
      <c r="B1481" t="s">
        <v>169</v>
      </c>
      <c r="C1481">
        <v>2010</v>
      </c>
      <c r="D1481" s="10">
        <v>13255001</v>
      </c>
      <c r="E1481" s="12">
        <f t="shared" si="292"/>
        <v>5.8613648296227151E-2</v>
      </c>
      <c r="F1481" s="4"/>
      <c r="G1481" s="4"/>
      <c r="H1481" s="10">
        <v>32176876</v>
      </c>
      <c r="I1481" s="3"/>
      <c r="J1481" s="12">
        <f t="shared" si="289"/>
        <v>0.41194182430886084</v>
      </c>
      <c r="K1481" s="10">
        <v>33615486</v>
      </c>
      <c r="L1481" s="3"/>
      <c r="M1481" s="3"/>
      <c r="N1481" s="10">
        <v>356710</v>
      </c>
      <c r="O1481" s="10">
        <v>774510</v>
      </c>
      <c r="P1481" s="12">
        <f t="shared" si="294"/>
        <v>2.3040273759540469E-2</v>
      </c>
      <c r="Q1481" s="3"/>
      <c r="R1481" s="3"/>
      <c r="U1481" s="30">
        <v>4544.8710000000001</v>
      </c>
      <c r="V1481">
        <f t="shared" si="301"/>
        <v>4544871</v>
      </c>
      <c r="X1481" s="16">
        <v>39445</v>
      </c>
      <c r="AA1481" s="16">
        <v>39445</v>
      </c>
    </row>
    <row r="1482" spans="1:27">
      <c r="B1482" t="s">
        <v>169</v>
      </c>
      <c r="C1482">
        <v>2011</v>
      </c>
      <c r="D1482" s="10">
        <v>12532918</v>
      </c>
      <c r="E1482" s="12">
        <f t="shared" si="292"/>
        <v>-5.4476268994623239E-2</v>
      </c>
      <c r="F1482" s="4"/>
      <c r="G1482" s="4"/>
      <c r="H1482" s="10">
        <v>33974652</v>
      </c>
      <c r="I1482" s="3"/>
      <c r="J1482" s="12">
        <f t="shared" ref="J1482:J1487" si="302">D1482/H1482</f>
        <v>0.36889025382805979</v>
      </c>
      <c r="K1482" s="10">
        <v>33382176</v>
      </c>
      <c r="L1482" s="3"/>
      <c r="M1482" s="3"/>
      <c r="N1482" s="10">
        <v>402723</v>
      </c>
      <c r="O1482" s="10">
        <v>757363</v>
      </c>
      <c r="P1482" s="12">
        <f t="shared" si="294"/>
        <v>2.2687646245709087E-2</v>
      </c>
      <c r="Q1482" s="3"/>
      <c r="R1482" s="3"/>
      <c r="U1482" s="30">
        <v>4574.3879999999999</v>
      </c>
      <c r="V1482">
        <f t="shared" si="301"/>
        <v>4574388</v>
      </c>
      <c r="X1482" s="16">
        <v>39710</v>
      </c>
      <c r="AA1482" s="16">
        <v>39710</v>
      </c>
    </row>
    <row r="1483" spans="1:27">
      <c r="B1483" t="s">
        <v>169</v>
      </c>
      <c r="C1483">
        <v>2012</v>
      </c>
      <c r="D1483" s="21"/>
      <c r="E1483" s="12"/>
      <c r="F1483" s="4"/>
      <c r="G1483" s="4"/>
      <c r="H1483" s="21"/>
      <c r="I1483" s="4"/>
      <c r="J1483" s="12"/>
      <c r="K1483" s="21"/>
      <c r="L1483" s="4"/>
      <c r="M1483" s="4"/>
      <c r="N1483" s="21"/>
      <c r="O1483" s="21"/>
      <c r="P1483" s="12"/>
      <c r="Q1483" s="4"/>
      <c r="R1483" s="4"/>
      <c r="U1483" s="30">
        <v>4602.6809999999996</v>
      </c>
      <c r="V1483">
        <f t="shared" si="301"/>
        <v>4602681</v>
      </c>
      <c r="X1483" s="16">
        <v>40172</v>
      </c>
      <c r="AA1483" s="16">
        <v>40172</v>
      </c>
    </row>
    <row r="1484" spans="1:27">
      <c r="B1484" t="s">
        <v>169</v>
      </c>
      <c r="C1484">
        <v>2013</v>
      </c>
      <c r="D1484" s="21">
        <v>10660261</v>
      </c>
      <c r="E1484" s="12"/>
      <c r="F1484" s="21">
        <v>10592657</v>
      </c>
      <c r="G1484" s="4"/>
      <c r="H1484" s="21">
        <v>31238181</v>
      </c>
      <c r="I1484" s="4"/>
      <c r="J1484" s="12">
        <f t="shared" si="302"/>
        <v>0.34125741828565498</v>
      </c>
      <c r="K1484" s="21">
        <v>32037578</v>
      </c>
      <c r="L1484" s="4"/>
      <c r="M1484" s="4"/>
      <c r="N1484" s="21">
        <v>356701</v>
      </c>
      <c r="O1484" s="21">
        <v>701296</v>
      </c>
      <c r="P1484" s="12">
        <f t="shared" si="294"/>
        <v>2.1889794540648485E-2</v>
      </c>
      <c r="Q1484" s="4"/>
      <c r="R1484" s="4"/>
      <c r="U1484" s="30">
        <v>4626.7950000000001</v>
      </c>
      <c r="V1484">
        <f t="shared" si="301"/>
        <v>4626795</v>
      </c>
      <c r="X1484" s="16">
        <v>39299</v>
      </c>
      <c r="AA1484" s="16">
        <v>39299</v>
      </c>
    </row>
    <row r="1485" spans="1:27">
      <c r="B1485" t="s">
        <v>169</v>
      </c>
      <c r="C1485">
        <v>2014</v>
      </c>
      <c r="D1485" s="21">
        <v>10214940</v>
      </c>
      <c r="E1485" s="12">
        <f t="shared" ref="E1485:E1487" si="303">(D1485-D1484)/(D1484)</f>
        <v>-4.1773930300580818E-2</v>
      </c>
      <c r="F1485" s="21">
        <v>10170139</v>
      </c>
      <c r="G1485" s="4"/>
      <c r="H1485" s="21">
        <v>33275548</v>
      </c>
      <c r="I1485" s="4"/>
      <c r="J1485" s="12">
        <f t="shared" si="302"/>
        <v>0.30698036888829</v>
      </c>
      <c r="K1485" s="21">
        <v>31803632</v>
      </c>
      <c r="L1485" s="4"/>
      <c r="M1485" s="4"/>
      <c r="N1485" s="21">
        <v>349895</v>
      </c>
      <c r="O1485" s="21">
        <v>698086</v>
      </c>
      <c r="P1485" s="12">
        <f t="shared" si="294"/>
        <v>2.1949882956764182E-2</v>
      </c>
      <c r="Q1485" s="4"/>
      <c r="R1485" s="4"/>
      <c r="U1485" s="30">
        <v>4648.7969999999996</v>
      </c>
      <c r="V1485">
        <f t="shared" si="301"/>
        <v>4648797</v>
      </c>
      <c r="X1485" s="16">
        <v>38030</v>
      </c>
      <c r="AA1485" s="16">
        <v>38030</v>
      </c>
    </row>
    <row r="1486" spans="1:27">
      <c r="B1486" t="s">
        <v>169</v>
      </c>
      <c r="C1486">
        <v>2015</v>
      </c>
      <c r="D1486" s="10">
        <v>9910427</v>
      </c>
      <c r="E1486" s="12">
        <f t="shared" si="303"/>
        <v>-2.9810551995410644E-2</v>
      </c>
      <c r="F1486" s="3"/>
      <c r="G1486" s="3"/>
      <c r="H1486" s="10">
        <v>28060553</v>
      </c>
      <c r="I1486" s="3"/>
      <c r="J1486" s="12">
        <f t="shared" si="302"/>
        <v>0.35318003176915297</v>
      </c>
      <c r="K1486" s="10">
        <v>31155710</v>
      </c>
      <c r="L1486" s="3"/>
      <c r="M1486" s="3"/>
      <c r="N1486" s="10">
        <v>369059</v>
      </c>
      <c r="O1486" s="10">
        <v>701803</v>
      </c>
      <c r="P1486" s="12">
        <f t="shared" si="294"/>
        <v>2.2525662230133737E-2</v>
      </c>
      <c r="Q1486" s="3"/>
      <c r="R1486" s="3"/>
      <c r="U1486" s="30">
        <v>4671.2110000000002</v>
      </c>
      <c r="V1486">
        <f t="shared" si="301"/>
        <v>4671211</v>
      </c>
      <c r="X1486" s="16">
        <v>36377</v>
      </c>
      <c r="AA1486" s="16">
        <v>36377</v>
      </c>
    </row>
    <row r="1487" spans="1:27">
      <c r="B1487" t="s">
        <v>268</v>
      </c>
      <c r="C1487">
        <v>2016</v>
      </c>
      <c r="D1487" s="1">
        <v>10361925</v>
      </c>
      <c r="E1487" s="12">
        <f t="shared" si="303"/>
        <v>4.5557875558742321E-2</v>
      </c>
      <c r="F1487" s="3"/>
      <c r="G1487" s="3"/>
      <c r="H1487" s="1">
        <v>26842105</v>
      </c>
      <c r="I1487" s="3"/>
      <c r="J1487" s="12">
        <f t="shared" si="302"/>
        <v>0.38603250378463239</v>
      </c>
      <c r="K1487" s="1">
        <v>31444186</v>
      </c>
      <c r="L1487" s="3"/>
      <c r="M1487" s="3"/>
      <c r="N1487" s="1">
        <v>330826</v>
      </c>
      <c r="O1487" s="1">
        <v>661918</v>
      </c>
      <c r="P1487" s="12">
        <f t="shared" ref="P1487" si="304">(O1487/K1487)</f>
        <v>2.1050568776052908E-2</v>
      </c>
      <c r="Q1487" s="3"/>
      <c r="R1487" s="3"/>
      <c r="U1487" s="30">
        <v>4686.1570000000002</v>
      </c>
      <c r="V1487">
        <f t="shared" si="301"/>
        <v>4686157</v>
      </c>
      <c r="X1487" s="16">
        <v>35682</v>
      </c>
      <c r="AA1487" s="16">
        <v>35682</v>
      </c>
    </row>
    <row r="1488" spans="1:27"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U1488" s="30"/>
    </row>
    <row r="1489" spans="2:27"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</row>
    <row r="1490" spans="2:27">
      <c r="B1490" t="s">
        <v>269</v>
      </c>
      <c r="C1490">
        <v>1880</v>
      </c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X1490" s="16">
        <v>213</v>
      </c>
      <c r="Z1490" s="16">
        <v>213</v>
      </c>
      <c r="AA1490" s="16">
        <v>213</v>
      </c>
    </row>
    <row r="1491" spans="2:27">
      <c r="B1491" t="s">
        <v>269</v>
      </c>
      <c r="C1491">
        <v>1890</v>
      </c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X1491" s="16">
        <v>170</v>
      </c>
      <c r="Z1491" s="16">
        <v>170</v>
      </c>
      <c r="AA1491" s="16">
        <v>170</v>
      </c>
    </row>
    <row r="1492" spans="2:27">
      <c r="B1492" t="s">
        <v>269</v>
      </c>
      <c r="C1492">
        <v>1904</v>
      </c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U1492" s="30">
        <v>719</v>
      </c>
      <c r="V1492">
        <f>(U1492*1000)</f>
        <v>719000</v>
      </c>
      <c r="X1492" s="16">
        <v>183</v>
      </c>
      <c r="Z1492" s="16">
        <v>183</v>
      </c>
      <c r="AA1492" s="16">
        <v>183</v>
      </c>
    </row>
    <row r="1493" spans="2:27">
      <c r="B1493" t="s">
        <v>269</v>
      </c>
      <c r="C1493">
        <v>1910</v>
      </c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U1493" s="30">
        <v>745</v>
      </c>
      <c r="V1493">
        <f t="shared" ref="V1493:V1561" si="305">(U1493*1000)</f>
        <v>745000</v>
      </c>
      <c r="X1493" s="16">
        <v>201</v>
      </c>
      <c r="Z1493" s="16">
        <v>201</v>
      </c>
      <c r="AA1493" s="16">
        <v>201</v>
      </c>
    </row>
    <row r="1494" spans="2:27">
      <c r="B1494" t="s">
        <v>269</v>
      </c>
      <c r="C1494">
        <v>1923</v>
      </c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U1494" s="30">
        <v>781</v>
      </c>
      <c r="V1494">
        <f t="shared" si="305"/>
        <v>781000</v>
      </c>
      <c r="X1494" s="16">
        <v>379</v>
      </c>
      <c r="Z1494" s="16">
        <v>379</v>
      </c>
      <c r="AA1494" s="16">
        <v>379</v>
      </c>
    </row>
    <row r="1495" spans="2:27">
      <c r="B1495" t="s">
        <v>269</v>
      </c>
      <c r="C1495">
        <v>1930</v>
      </c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U1495" s="30">
        <v>800</v>
      </c>
      <c r="V1495">
        <f t="shared" si="305"/>
        <v>800000</v>
      </c>
      <c r="X1495" s="16">
        <v>433</v>
      </c>
      <c r="Z1495" s="16">
        <v>433</v>
      </c>
      <c r="AA1495" s="16">
        <v>433</v>
      </c>
    </row>
    <row r="1496" spans="2:27">
      <c r="B1496" t="s">
        <v>269</v>
      </c>
      <c r="C1496">
        <v>1940</v>
      </c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U1496" s="30">
        <v>849</v>
      </c>
      <c r="V1496">
        <f t="shared" si="305"/>
        <v>849000</v>
      </c>
      <c r="X1496" s="16">
        <v>608</v>
      </c>
      <c r="Z1496" s="16">
        <v>608</v>
      </c>
      <c r="AA1496" s="16">
        <v>608</v>
      </c>
    </row>
    <row r="1497" spans="2:27">
      <c r="B1497" t="s">
        <v>269</v>
      </c>
      <c r="C1497">
        <v>1941</v>
      </c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U1497" s="30">
        <v>852</v>
      </c>
      <c r="V1497">
        <f t="shared" si="305"/>
        <v>852000</v>
      </c>
      <c r="Z1497" s="16"/>
      <c r="AA1497" s="16">
        <f>AA1496+(AA1498-AA1496)/2</f>
        <v>618.5</v>
      </c>
    </row>
    <row r="1498" spans="2:27">
      <c r="B1498" t="s">
        <v>269</v>
      </c>
      <c r="C1498">
        <v>1942</v>
      </c>
      <c r="D1498" s="1">
        <v>6624</v>
      </c>
      <c r="E1498" s="1"/>
      <c r="F1498" s="1">
        <v>5432</v>
      </c>
      <c r="G1498" s="1"/>
      <c r="H1498">
        <v>47895</v>
      </c>
      <c r="I1498" s="12">
        <f t="shared" ref="I1498:I1533" si="306">(F1498/H1498)</f>
        <v>0.11341476145735463</v>
      </c>
      <c r="J1498" s="12">
        <f>D1498/H1498</f>
        <v>0.13830253679924837</v>
      </c>
      <c r="K1498" s="1">
        <v>39125</v>
      </c>
      <c r="L1498">
        <v>1893</v>
      </c>
      <c r="M1498" s="12">
        <f>(L1498/K1498)</f>
        <v>4.8383386581469651E-2</v>
      </c>
      <c r="N1498" s="3"/>
      <c r="O1498" s="3"/>
      <c r="P1498" s="3"/>
      <c r="Q1498" s="3"/>
      <c r="R1498" s="3"/>
      <c r="T1498">
        <v>839</v>
      </c>
      <c r="U1498" s="30">
        <v>839</v>
      </c>
      <c r="V1498">
        <f t="shared" si="305"/>
        <v>839000</v>
      </c>
      <c r="W1498">
        <v>716</v>
      </c>
      <c r="AA1498" s="1">
        <f>AA1496+21</f>
        <v>629</v>
      </c>
    </row>
    <row r="1499" spans="2:27">
      <c r="B1499" t="s">
        <v>269</v>
      </c>
      <c r="C1499">
        <v>1943</v>
      </c>
      <c r="D1499" s="1"/>
      <c r="E1499" s="1"/>
      <c r="F1499" s="1"/>
      <c r="G1499" s="1"/>
      <c r="I1499" s="12"/>
      <c r="J1499" s="12"/>
      <c r="K1499" s="1"/>
      <c r="M1499" s="12"/>
      <c r="N1499" s="3"/>
      <c r="O1499" s="3"/>
      <c r="P1499" s="3"/>
      <c r="Q1499" s="3"/>
      <c r="R1499" s="3"/>
      <c r="U1499" s="30">
        <v>806</v>
      </c>
      <c r="V1499">
        <f t="shared" si="305"/>
        <v>806000</v>
      </c>
      <c r="AA1499" s="1">
        <f>AA1498+(AA1500-AA1498)/2</f>
        <v>639.5</v>
      </c>
    </row>
    <row r="1500" spans="2:27">
      <c r="B1500" t="s">
        <v>269</v>
      </c>
      <c r="C1500">
        <v>1944</v>
      </c>
      <c r="D1500" s="1">
        <v>8036</v>
      </c>
      <c r="E1500" s="12">
        <f>(D1500-D1498)/(D1498)</f>
        <v>0.21316425120772947</v>
      </c>
      <c r="F1500" s="1">
        <v>6562</v>
      </c>
      <c r="G1500" s="11">
        <f>(F1500-F1498)/(F1498)</f>
        <v>0.20802650957290134</v>
      </c>
      <c r="H1500">
        <v>57431</v>
      </c>
      <c r="I1500" s="12">
        <f t="shared" si="306"/>
        <v>0.11425884975013495</v>
      </c>
      <c r="J1500" s="12">
        <f t="shared" ref="J1500:J1566" si="307">D1500/H1500</f>
        <v>0.13992443105639812</v>
      </c>
      <c r="K1500" s="1">
        <v>41934</v>
      </c>
      <c r="L1500">
        <v>1304</v>
      </c>
      <c r="M1500" s="12">
        <f t="shared" ref="M1500:M1564" si="308">(L1500/K1500)</f>
        <v>3.1096484952544474E-2</v>
      </c>
      <c r="N1500" s="3"/>
      <c r="O1500" s="3"/>
      <c r="P1500" s="3"/>
      <c r="Q1500" s="3"/>
      <c r="R1500" s="3"/>
      <c r="T1500">
        <v>801</v>
      </c>
      <c r="U1500" s="30">
        <v>801</v>
      </c>
      <c r="V1500">
        <f t="shared" si="305"/>
        <v>801000</v>
      </c>
      <c r="W1500">
        <v>886</v>
      </c>
      <c r="AA1500" s="1">
        <f>AA1498+21</f>
        <v>650</v>
      </c>
    </row>
    <row r="1501" spans="2:27">
      <c r="B1501" t="s">
        <v>269</v>
      </c>
      <c r="C1501">
        <v>1945</v>
      </c>
      <c r="D1501" s="1"/>
      <c r="E1501" s="12"/>
      <c r="F1501" s="1"/>
      <c r="G1501" s="11"/>
      <c r="I1501" s="12"/>
      <c r="J1501" s="12"/>
      <c r="K1501" s="1"/>
      <c r="M1501" s="12"/>
      <c r="N1501" s="3"/>
      <c r="O1501" s="3"/>
      <c r="P1501" s="3"/>
      <c r="Q1501" s="3"/>
      <c r="R1501" s="3"/>
      <c r="U1501" s="30">
        <v>800</v>
      </c>
      <c r="V1501">
        <f t="shared" si="305"/>
        <v>800000</v>
      </c>
      <c r="AA1501" s="1">
        <f>AA1500+(AA1502-AA1500)/2</f>
        <v>660.5</v>
      </c>
    </row>
    <row r="1502" spans="2:27">
      <c r="B1502" t="s">
        <v>269</v>
      </c>
      <c r="C1502">
        <v>1946</v>
      </c>
      <c r="D1502" s="1">
        <v>7565</v>
      </c>
      <c r="E1502" s="12">
        <f>(D1502-D1500)/(D1500)</f>
        <v>-5.86112493777999E-2</v>
      </c>
      <c r="F1502" s="1">
        <v>5422</v>
      </c>
      <c r="G1502" s="11">
        <f>(F1502-F1500)/(F1500)</f>
        <v>-0.17372752209692166</v>
      </c>
      <c r="H1502">
        <v>64152</v>
      </c>
      <c r="I1502" s="12">
        <f t="shared" si="306"/>
        <v>8.4518019703204883E-2</v>
      </c>
      <c r="J1502" s="12">
        <f t="shared" si="307"/>
        <v>0.11792305773787255</v>
      </c>
      <c r="K1502" s="1">
        <v>57718</v>
      </c>
      <c r="L1502">
        <v>1427</v>
      </c>
      <c r="M1502" s="12">
        <f t="shared" si="308"/>
        <v>2.4723656398350603E-2</v>
      </c>
      <c r="N1502" s="3"/>
      <c r="O1502" s="3"/>
      <c r="P1502" s="3"/>
      <c r="Q1502" s="3"/>
      <c r="R1502" s="3"/>
      <c r="T1502">
        <v>832</v>
      </c>
      <c r="U1502" s="30">
        <v>832</v>
      </c>
      <c r="V1502">
        <f t="shared" si="305"/>
        <v>832000</v>
      </c>
      <c r="W1502">
        <v>942</v>
      </c>
      <c r="AA1502" s="1">
        <f>AA1500+21</f>
        <v>671</v>
      </c>
    </row>
    <row r="1503" spans="2:27">
      <c r="B1503" t="s">
        <v>269</v>
      </c>
      <c r="C1503">
        <v>1947</v>
      </c>
      <c r="D1503" s="1"/>
      <c r="E1503" s="12"/>
      <c r="F1503" s="1"/>
      <c r="G1503" s="11"/>
      <c r="I1503" s="12"/>
      <c r="J1503" s="12"/>
      <c r="K1503" s="1"/>
      <c r="M1503" s="12"/>
      <c r="N1503" s="3"/>
      <c r="O1503" s="3"/>
      <c r="P1503" s="3"/>
      <c r="Q1503" s="3"/>
      <c r="R1503" s="3"/>
      <c r="U1503" s="30">
        <v>854</v>
      </c>
      <c r="V1503">
        <f t="shared" si="305"/>
        <v>854000</v>
      </c>
      <c r="AA1503" s="1">
        <f>AA1502+(AA1504-AA1502)/2</f>
        <v>681.5</v>
      </c>
    </row>
    <row r="1504" spans="2:27">
      <c r="B1504" t="s">
        <v>269</v>
      </c>
      <c r="C1504">
        <v>1948</v>
      </c>
      <c r="D1504" s="1">
        <v>12706</v>
      </c>
      <c r="E1504" s="12">
        <f>(D1504-D1502)/(D1502)</f>
        <v>0.67957699933906146</v>
      </c>
      <c r="F1504" s="1">
        <v>9863</v>
      </c>
      <c r="G1504" s="11">
        <f>(F1504-F1502)/(F1502)</f>
        <v>0.81907045370711917</v>
      </c>
      <c r="H1504">
        <v>83751</v>
      </c>
      <c r="I1504" s="12">
        <f t="shared" si="306"/>
        <v>0.11776575802079975</v>
      </c>
      <c r="J1504" s="12">
        <f t="shared" si="307"/>
        <v>0.15171162135377489</v>
      </c>
      <c r="K1504" s="1">
        <v>90395</v>
      </c>
      <c r="L1504">
        <v>2172</v>
      </c>
      <c r="M1504" s="12">
        <f t="shared" si="308"/>
        <v>2.4027877648100007E-2</v>
      </c>
      <c r="N1504" s="3"/>
      <c r="O1504" s="3"/>
      <c r="P1504" s="3"/>
      <c r="Q1504" s="3"/>
      <c r="R1504" s="3"/>
      <c r="T1504">
        <v>878</v>
      </c>
      <c r="U1504" s="30">
        <v>878</v>
      </c>
      <c r="V1504">
        <f t="shared" si="305"/>
        <v>878000</v>
      </c>
      <c r="W1504">
        <v>1081</v>
      </c>
      <c r="AA1504" s="1">
        <f t="shared" ref="AA1504" si="309">AA1502+21</f>
        <v>692</v>
      </c>
    </row>
    <row r="1505" spans="2:27">
      <c r="B1505" t="s">
        <v>269</v>
      </c>
      <c r="C1505">
        <v>1949</v>
      </c>
      <c r="D1505" s="1"/>
      <c r="E1505" s="12"/>
      <c r="F1505" s="1"/>
      <c r="G1505" s="11"/>
      <c r="I1505" s="12"/>
      <c r="J1505" s="12"/>
      <c r="K1505" s="1"/>
      <c r="M1505" s="12"/>
      <c r="N1505" s="3"/>
      <c r="O1505" s="3"/>
      <c r="P1505" s="3"/>
      <c r="Q1505" s="3"/>
      <c r="R1505" s="3"/>
      <c r="U1505" s="30">
        <v>903</v>
      </c>
      <c r="V1505">
        <f t="shared" si="305"/>
        <v>903000</v>
      </c>
      <c r="AA1505" s="1">
        <f>AA1504+(AA1506-AA1504)/2</f>
        <v>697.5</v>
      </c>
    </row>
    <row r="1506" spans="2:27">
      <c r="B1506" t="s">
        <v>269</v>
      </c>
      <c r="C1506">
        <v>1950</v>
      </c>
      <c r="D1506" s="1">
        <v>17166</v>
      </c>
      <c r="E1506" s="12">
        <f>(D1506-D1504)/(D1504)</f>
        <v>0.35101526837714464</v>
      </c>
      <c r="F1506" s="1">
        <v>14595</v>
      </c>
      <c r="G1506" s="11">
        <f>(F1506-F1504)/(F1504)</f>
        <v>0.47977288857345635</v>
      </c>
      <c r="H1506">
        <v>91912</v>
      </c>
      <c r="I1506" s="12">
        <f t="shared" si="306"/>
        <v>0.15879319348942467</v>
      </c>
      <c r="J1506" s="12">
        <f t="shared" si="307"/>
        <v>0.1867656018800592</v>
      </c>
      <c r="K1506" s="1">
        <v>94741</v>
      </c>
      <c r="L1506">
        <v>2035</v>
      </c>
      <c r="M1506" s="12">
        <f t="shared" si="308"/>
        <v>2.147961283921428E-2</v>
      </c>
      <c r="N1506" s="3"/>
      <c r="O1506" s="3"/>
      <c r="P1506" s="3"/>
      <c r="Q1506" s="3"/>
      <c r="R1506" s="3"/>
      <c r="T1506">
        <v>917</v>
      </c>
      <c r="U1506" s="30">
        <v>917</v>
      </c>
      <c r="V1506">
        <f t="shared" si="305"/>
        <v>917000</v>
      </c>
      <c r="W1506">
        <v>1089</v>
      </c>
      <c r="X1506" s="16">
        <v>703</v>
      </c>
      <c r="Z1506" s="16">
        <v>703</v>
      </c>
      <c r="AA1506" s="16">
        <v>703</v>
      </c>
    </row>
    <row r="1507" spans="2:27">
      <c r="B1507" t="s">
        <v>269</v>
      </c>
      <c r="C1507">
        <v>1951</v>
      </c>
      <c r="D1507" s="1">
        <v>18004</v>
      </c>
      <c r="E1507" s="12">
        <f t="shared" ref="E1507:E1567" si="310">(D1507-D1506)/(D1506)</f>
        <v>4.8817429803099152E-2</v>
      </c>
      <c r="F1507" s="1">
        <v>14734</v>
      </c>
      <c r="G1507" s="11">
        <f t="shared" ref="G1507:G1564" si="311">(F1507-F1506)/(F1506)</f>
        <v>9.5238095238095247E-3</v>
      </c>
      <c r="H1507">
        <v>95497</v>
      </c>
      <c r="I1507" s="12">
        <f t="shared" si="306"/>
        <v>0.15428756924301287</v>
      </c>
      <c r="J1507" s="12">
        <f t="shared" si="307"/>
        <v>0.1885294826015477</v>
      </c>
      <c r="K1507" s="1">
        <v>90367</v>
      </c>
      <c r="L1507">
        <v>2324</v>
      </c>
      <c r="M1507" s="12">
        <f t="shared" si="308"/>
        <v>2.5717352573395157E-2</v>
      </c>
      <c r="N1507">
        <v>804</v>
      </c>
      <c r="O1507">
        <v>1136</v>
      </c>
      <c r="P1507" s="12">
        <f>(O1507/K1507)</f>
        <v>1.25709606382861E-2</v>
      </c>
      <c r="Q1507" s="12">
        <f>(O1507/L1507)</f>
        <v>0.48881239242685026</v>
      </c>
      <c r="R1507" s="2">
        <v>288</v>
      </c>
      <c r="S1507" s="2">
        <v>410</v>
      </c>
      <c r="T1507">
        <v>916</v>
      </c>
      <c r="U1507" s="30">
        <v>916</v>
      </c>
      <c r="V1507">
        <f t="shared" si="305"/>
        <v>916000</v>
      </c>
      <c r="W1507">
        <v>1202</v>
      </c>
      <c r="AA1507" s="1">
        <f>AA1506+12</f>
        <v>715</v>
      </c>
    </row>
    <row r="1508" spans="2:27">
      <c r="B1508" t="s">
        <v>269</v>
      </c>
      <c r="C1508">
        <v>1952</v>
      </c>
      <c r="D1508" s="1">
        <v>19039</v>
      </c>
      <c r="E1508" s="12">
        <f t="shared" si="310"/>
        <v>5.7487225061097533E-2</v>
      </c>
      <c r="F1508" s="1">
        <v>14351</v>
      </c>
      <c r="G1508" s="11">
        <f t="shared" si="311"/>
        <v>-2.5994298900502241E-2</v>
      </c>
      <c r="H1508">
        <v>111664</v>
      </c>
      <c r="I1508" s="12">
        <f t="shared" si="306"/>
        <v>0.12851948703252614</v>
      </c>
      <c r="J1508" s="12">
        <f t="shared" si="307"/>
        <v>0.17050257916606965</v>
      </c>
      <c r="K1508" s="1">
        <v>96155</v>
      </c>
      <c r="L1508">
        <v>2528</v>
      </c>
      <c r="M1508" s="12">
        <f t="shared" si="308"/>
        <v>2.6290884509385888E-2</v>
      </c>
      <c r="N1508">
        <v>1007</v>
      </c>
      <c r="O1508">
        <v>1078</v>
      </c>
      <c r="P1508" s="12">
        <f t="shared" ref="P1508:P1571" si="312">(O1508/K1508)</f>
        <v>1.1211065467214393E-2</v>
      </c>
      <c r="Q1508" s="12">
        <f t="shared" ref="Q1508:Q1564" si="313">(O1508/L1508)</f>
        <v>0.42642405063291139</v>
      </c>
      <c r="R1508" s="2">
        <v>318</v>
      </c>
      <c r="S1508" s="2">
        <v>67</v>
      </c>
      <c r="T1508">
        <v>915</v>
      </c>
      <c r="U1508" s="30">
        <v>915</v>
      </c>
      <c r="V1508">
        <f t="shared" si="305"/>
        <v>915000</v>
      </c>
      <c r="W1508">
        <v>1311</v>
      </c>
      <c r="AA1508" s="1">
        <f t="shared" ref="AA1508:AA1515" si="314">AA1507+12</f>
        <v>727</v>
      </c>
    </row>
    <row r="1509" spans="2:27">
      <c r="B1509" t="s">
        <v>269</v>
      </c>
      <c r="C1509">
        <v>1953</v>
      </c>
      <c r="D1509" s="1">
        <v>17955</v>
      </c>
      <c r="E1509" s="12">
        <f t="shared" si="310"/>
        <v>-5.693576343295341E-2</v>
      </c>
      <c r="F1509" s="1">
        <v>15065</v>
      </c>
      <c r="G1509" s="11">
        <f t="shared" si="311"/>
        <v>4.9752630478712284E-2</v>
      </c>
      <c r="H1509">
        <v>113617</v>
      </c>
      <c r="I1509" s="12">
        <f t="shared" si="306"/>
        <v>0.13259459411883784</v>
      </c>
      <c r="J1509" s="12">
        <f t="shared" si="307"/>
        <v>0.15803092847021133</v>
      </c>
      <c r="K1509" s="1">
        <v>107042</v>
      </c>
      <c r="L1509">
        <v>2830</v>
      </c>
      <c r="M1509" s="12">
        <f t="shared" si="308"/>
        <v>2.6438220511574895E-2</v>
      </c>
      <c r="N1509">
        <v>1091</v>
      </c>
      <c r="O1509">
        <v>1107</v>
      </c>
      <c r="P1509" s="12">
        <f t="shared" si="312"/>
        <v>1.0341735019898731E-2</v>
      </c>
      <c r="Q1509" s="12">
        <f t="shared" si="313"/>
        <v>0.39116607773851592</v>
      </c>
      <c r="R1509" s="2">
        <v>314</v>
      </c>
      <c r="S1509" s="2">
        <v>422</v>
      </c>
      <c r="T1509">
        <v>913</v>
      </c>
      <c r="U1509" s="30">
        <v>913</v>
      </c>
      <c r="V1509">
        <f t="shared" si="305"/>
        <v>913000</v>
      </c>
      <c r="W1509">
        <v>1316</v>
      </c>
      <c r="AA1509" s="1">
        <f t="shared" si="314"/>
        <v>739</v>
      </c>
    </row>
    <row r="1510" spans="2:27">
      <c r="B1510" t="s">
        <v>269</v>
      </c>
      <c r="C1510">
        <v>1954</v>
      </c>
      <c r="D1510" s="1">
        <v>18639</v>
      </c>
      <c r="E1510" s="12">
        <f t="shared" si="310"/>
        <v>3.8095238095238099E-2</v>
      </c>
      <c r="F1510" s="1">
        <v>15630</v>
      </c>
      <c r="G1510" s="11">
        <f t="shared" si="311"/>
        <v>3.750414868901427E-2</v>
      </c>
      <c r="H1510">
        <v>115433</v>
      </c>
      <c r="I1510" s="12">
        <f t="shared" si="306"/>
        <v>0.13540322091602922</v>
      </c>
      <c r="J1510" s="12">
        <f t="shared" si="307"/>
        <v>0.16147029012500758</v>
      </c>
      <c r="K1510" s="1">
        <v>116799</v>
      </c>
      <c r="L1510">
        <v>3464</v>
      </c>
      <c r="M1510" s="12">
        <f t="shared" si="308"/>
        <v>2.9657788165994573E-2</v>
      </c>
      <c r="N1510">
        <v>1117</v>
      </c>
      <c r="O1510">
        <v>1294</v>
      </c>
      <c r="P1510" s="12">
        <f t="shared" si="312"/>
        <v>1.1078861976558019E-2</v>
      </c>
      <c r="Q1510" s="12">
        <f t="shared" si="313"/>
        <v>0.37355658198614317</v>
      </c>
      <c r="R1510" s="2">
        <v>368</v>
      </c>
      <c r="S1510" s="2">
        <v>151</v>
      </c>
      <c r="T1510">
        <v>927</v>
      </c>
      <c r="U1510" s="30">
        <v>927</v>
      </c>
      <c r="V1510">
        <f t="shared" si="305"/>
        <v>927000</v>
      </c>
      <c r="W1510">
        <v>1335</v>
      </c>
      <c r="AA1510" s="1">
        <f t="shared" si="314"/>
        <v>751</v>
      </c>
    </row>
    <row r="1511" spans="2:27">
      <c r="B1511" t="s">
        <v>269</v>
      </c>
      <c r="C1511">
        <v>1955</v>
      </c>
      <c r="D1511" s="1">
        <v>19944</v>
      </c>
      <c r="E1511" s="12">
        <f t="shared" si="310"/>
        <v>7.0014485755673594E-2</v>
      </c>
      <c r="F1511" s="1">
        <v>16961</v>
      </c>
      <c r="G1511" s="11">
        <f t="shared" si="311"/>
        <v>8.5156749840051185E-2</v>
      </c>
      <c r="H1511">
        <v>121220</v>
      </c>
      <c r="I1511" s="12">
        <f t="shared" si="306"/>
        <v>0.13991915525490842</v>
      </c>
      <c r="J1511" s="12">
        <f t="shared" si="307"/>
        <v>0.16452730572512786</v>
      </c>
      <c r="K1511" s="1">
        <v>140671</v>
      </c>
      <c r="L1511">
        <v>3370</v>
      </c>
      <c r="M1511" s="12">
        <f t="shared" si="308"/>
        <v>2.3956607971792339E-2</v>
      </c>
      <c r="N1511">
        <v>1212</v>
      </c>
      <c r="O1511">
        <v>1403</v>
      </c>
      <c r="P1511" s="12">
        <f t="shared" si="312"/>
        <v>9.9736264048737831E-3</v>
      </c>
      <c r="Q1511" s="12">
        <f t="shared" si="313"/>
        <v>0.41632047477744805</v>
      </c>
      <c r="R1511" s="2">
        <v>369</v>
      </c>
      <c r="S1511" s="2">
        <v>515</v>
      </c>
      <c r="T1511">
        <v>934</v>
      </c>
      <c r="U1511" s="30">
        <v>934</v>
      </c>
      <c r="V1511">
        <f t="shared" si="305"/>
        <v>934000</v>
      </c>
      <c r="W1511">
        <v>1472</v>
      </c>
      <c r="AA1511" s="1">
        <f t="shared" si="314"/>
        <v>763</v>
      </c>
    </row>
    <row r="1512" spans="2:27">
      <c r="B1512" t="s">
        <v>269</v>
      </c>
      <c r="C1512">
        <v>1956</v>
      </c>
      <c r="D1512" s="1">
        <v>21565</v>
      </c>
      <c r="E1512" s="12">
        <f t="shared" si="310"/>
        <v>8.1277577216205377E-2</v>
      </c>
      <c r="F1512" s="1">
        <v>18535</v>
      </c>
      <c r="G1512" s="11">
        <f t="shared" si="311"/>
        <v>9.2801132008725903E-2</v>
      </c>
      <c r="H1512">
        <v>134200</v>
      </c>
      <c r="I1512" s="12">
        <f t="shared" si="306"/>
        <v>0.13811475409836066</v>
      </c>
      <c r="J1512" s="12">
        <f t="shared" si="307"/>
        <v>0.16069299552906111</v>
      </c>
      <c r="K1512" s="1">
        <v>146393</v>
      </c>
      <c r="L1512">
        <v>3955</v>
      </c>
      <c r="M1512" s="12">
        <f t="shared" si="308"/>
        <v>2.701631908629511E-2</v>
      </c>
      <c r="N1512">
        <v>1500</v>
      </c>
      <c r="O1512">
        <v>1486</v>
      </c>
      <c r="P1512" s="12">
        <f t="shared" si="312"/>
        <v>1.0150758574522006E-2</v>
      </c>
      <c r="Q1512" s="12">
        <f t="shared" si="313"/>
        <v>0.37572692793931733</v>
      </c>
      <c r="R1512" s="2">
        <v>506</v>
      </c>
      <c r="S1512" s="2">
        <v>103</v>
      </c>
      <c r="T1512">
        <v>938</v>
      </c>
      <c r="U1512" s="30">
        <v>938</v>
      </c>
      <c r="V1512">
        <f t="shared" si="305"/>
        <v>938000</v>
      </c>
      <c r="W1512">
        <v>1560</v>
      </c>
      <c r="AA1512" s="1">
        <f t="shared" si="314"/>
        <v>775</v>
      </c>
    </row>
    <row r="1513" spans="2:27">
      <c r="B1513" t="s">
        <v>269</v>
      </c>
      <c r="C1513">
        <v>1957</v>
      </c>
      <c r="D1513" s="1">
        <v>24609</v>
      </c>
      <c r="E1513" s="12">
        <f t="shared" si="310"/>
        <v>0.1411546487363784</v>
      </c>
      <c r="F1513" s="1">
        <v>21042</v>
      </c>
      <c r="G1513" s="11">
        <f t="shared" si="311"/>
        <v>0.13525762071756137</v>
      </c>
      <c r="H1513">
        <v>145070</v>
      </c>
      <c r="I1513" s="12">
        <f t="shared" si="306"/>
        <v>0.1450472185841318</v>
      </c>
      <c r="J1513" s="12">
        <f t="shared" si="307"/>
        <v>0.16963534845247122</v>
      </c>
      <c r="K1513" s="1">
        <v>139032</v>
      </c>
      <c r="L1513">
        <v>4855</v>
      </c>
      <c r="M1513" s="12">
        <f t="shared" si="308"/>
        <v>3.4920018413027214E-2</v>
      </c>
      <c r="N1513">
        <v>1430</v>
      </c>
      <c r="O1513" s="2">
        <v>1585</v>
      </c>
      <c r="P1513" s="12">
        <f t="shared" si="312"/>
        <v>1.140025317912423E-2</v>
      </c>
      <c r="Q1513" s="12">
        <f t="shared" si="313"/>
        <v>0.32646755921730175</v>
      </c>
      <c r="R1513" s="2">
        <v>406</v>
      </c>
      <c r="S1513" s="2">
        <v>567</v>
      </c>
      <c r="T1513">
        <v>943</v>
      </c>
      <c r="U1513" s="30">
        <v>943</v>
      </c>
      <c r="V1513">
        <f t="shared" si="305"/>
        <v>943000</v>
      </c>
      <c r="W1513">
        <v>1616</v>
      </c>
      <c r="AA1513" s="1">
        <f t="shared" si="314"/>
        <v>787</v>
      </c>
    </row>
    <row r="1514" spans="2:27">
      <c r="B1514" t="s">
        <v>269</v>
      </c>
      <c r="C1514">
        <v>1958</v>
      </c>
      <c r="D1514" s="1">
        <v>28632</v>
      </c>
      <c r="E1514" s="12">
        <f t="shared" si="310"/>
        <v>0.16347677678897965</v>
      </c>
      <c r="F1514" s="1">
        <v>25733</v>
      </c>
      <c r="G1514" s="11">
        <f t="shared" si="311"/>
        <v>0.22293508221651934</v>
      </c>
      <c r="H1514">
        <v>158893</v>
      </c>
      <c r="I1514" s="12">
        <f t="shared" si="306"/>
        <v>0.16195175369588338</v>
      </c>
      <c r="J1514" s="12">
        <f t="shared" si="307"/>
        <v>0.18019673616836487</v>
      </c>
      <c r="K1514" s="1">
        <v>163125</v>
      </c>
      <c r="L1514">
        <v>5288</v>
      </c>
      <c r="M1514" s="12">
        <f t="shared" si="308"/>
        <v>3.2416858237547891E-2</v>
      </c>
      <c r="N1514">
        <v>1757</v>
      </c>
      <c r="O1514" s="2">
        <v>2298</v>
      </c>
      <c r="P1514" s="12">
        <f t="shared" si="312"/>
        <v>1.408735632183908E-2</v>
      </c>
      <c r="Q1514" s="12">
        <f t="shared" si="313"/>
        <v>0.43456883509833588</v>
      </c>
      <c r="R1514" s="2">
        <v>442</v>
      </c>
      <c r="S1514" s="2">
        <v>166</v>
      </c>
      <c r="T1514">
        <v>944</v>
      </c>
      <c r="U1514" s="30">
        <v>944</v>
      </c>
      <c r="V1514">
        <f t="shared" si="305"/>
        <v>944000</v>
      </c>
      <c r="W1514">
        <v>1679</v>
      </c>
      <c r="AA1514" s="1">
        <f t="shared" si="314"/>
        <v>799</v>
      </c>
    </row>
    <row r="1515" spans="2:27">
      <c r="B1515" t="s">
        <v>269</v>
      </c>
      <c r="C1515">
        <v>1959</v>
      </c>
      <c r="D1515" s="1">
        <v>41890</v>
      </c>
      <c r="E1515" s="12">
        <f t="shared" si="310"/>
        <v>0.46304833752444818</v>
      </c>
      <c r="F1515" s="1">
        <v>38576</v>
      </c>
      <c r="G1515" s="11">
        <f t="shared" si="311"/>
        <v>0.49908677573543697</v>
      </c>
      <c r="H1515">
        <v>175923</v>
      </c>
      <c r="I1515" s="12">
        <f t="shared" si="306"/>
        <v>0.21927775219840498</v>
      </c>
      <c r="J1515" s="12">
        <f t="shared" si="307"/>
        <v>0.23811553918475697</v>
      </c>
      <c r="K1515" s="1">
        <v>179541</v>
      </c>
      <c r="L1515">
        <v>5194</v>
      </c>
      <c r="M1515" s="12">
        <f t="shared" si="308"/>
        <v>2.8929325335160214E-2</v>
      </c>
      <c r="N1515">
        <v>2030</v>
      </c>
      <c r="O1515">
        <v>2203</v>
      </c>
      <c r="P1515" s="12">
        <f t="shared" si="312"/>
        <v>1.2270177842386976E-2</v>
      </c>
      <c r="Q1515" s="12">
        <f t="shared" si="313"/>
        <v>0.4241432422025414</v>
      </c>
      <c r="R1515">
        <v>443</v>
      </c>
      <c r="S1515">
        <v>586</v>
      </c>
      <c r="T1515">
        <v>957</v>
      </c>
      <c r="U1515" s="30">
        <v>957</v>
      </c>
      <c r="V1515">
        <f t="shared" si="305"/>
        <v>957000</v>
      </c>
      <c r="W1515">
        <v>1748</v>
      </c>
      <c r="AA1515" s="1">
        <f t="shared" si="314"/>
        <v>811</v>
      </c>
    </row>
    <row r="1516" spans="2:27">
      <c r="B1516" t="s">
        <v>269</v>
      </c>
      <c r="C1516">
        <v>1960</v>
      </c>
      <c r="D1516" s="1">
        <v>43484</v>
      </c>
      <c r="E1516" s="12">
        <f t="shared" si="310"/>
        <v>3.8052041059918836E-2</v>
      </c>
      <c r="F1516" s="1">
        <v>39054</v>
      </c>
      <c r="G1516" s="11">
        <f t="shared" si="311"/>
        <v>1.2391124014931563E-2</v>
      </c>
      <c r="H1516">
        <v>187742</v>
      </c>
      <c r="I1516" s="12">
        <f t="shared" si="306"/>
        <v>0.20801951614449618</v>
      </c>
      <c r="J1516" s="12">
        <f t="shared" si="307"/>
        <v>0.23161572796710378</v>
      </c>
      <c r="K1516" s="1">
        <v>181352</v>
      </c>
      <c r="L1516">
        <v>4410</v>
      </c>
      <c r="M1516" s="12">
        <f t="shared" si="308"/>
        <v>2.4317349684591292E-2</v>
      </c>
      <c r="N1516">
        <v>2145</v>
      </c>
      <c r="O1516">
        <v>2265</v>
      </c>
      <c r="P1516" s="12">
        <f t="shared" si="312"/>
        <v>1.2489523137324099E-2</v>
      </c>
      <c r="Q1516" s="12">
        <f t="shared" si="313"/>
        <v>0.51360544217687076</v>
      </c>
      <c r="R1516">
        <v>491</v>
      </c>
      <c r="S1516">
        <v>219</v>
      </c>
      <c r="T1516">
        <v>975</v>
      </c>
      <c r="U1516" s="30">
        <v>975</v>
      </c>
      <c r="V1516">
        <f t="shared" si="305"/>
        <v>975000</v>
      </c>
      <c r="W1516">
        <v>1854</v>
      </c>
      <c r="X1516" s="16">
        <v>831</v>
      </c>
      <c r="Z1516" s="16">
        <v>831</v>
      </c>
      <c r="AA1516" s="16">
        <v>831</v>
      </c>
    </row>
    <row r="1517" spans="2:27">
      <c r="B1517" t="s">
        <v>269</v>
      </c>
      <c r="C1517">
        <v>1961</v>
      </c>
      <c r="D1517" s="1">
        <v>41283</v>
      </c>
      <c r="E1517" s="12">
        <f t="shared" si="310"/>
        <v>-5.0616318645938733E-2</v>
      </c>
      <c r="F1517" s="1">
        <v>37452</v>
      </c>
      <c r="G1517" s="11">
        <f t="shared" si="311"/>
        <v>-4.1020125979413118E-2</v>
      </c>
      <c r="H1517">
        <v>193589</v>
      </c>
      <c r="I1517" s="12">
        <f t="shared" si="306"/>
        <v>0.19346140534844439</v>
      </c>
      <c r="J1517" s="12">
        <f t="shared" si="307"/>
        <v>0.21325075288368658</v>
      </c>
      <c r="K1517" s="1">
        <v>190455</v>
      </c>
      <c r="L1517">
        <v>4865</v>
      </c>
      <c r="M1517" s="12">
        <f t="shared" si="308"/>
        <v>2.5544091780210547E-2</v>
      </c>
      <c r="N1517">
        <v>2235</v>
      </c>
      <c r="O1517">
        <v>2630</v>
      </c>
      <c r="P1517" s="12">
        <f t="shared" si="312"/>
        <v>1.3809036255283401E-2</v>
      </c>
      <c r="Q1517" s="12">
        <f t="shared" si="313"/>
        <v>0.54059609455292912</v>
      </c>
      <c r="R1517">
        <v>482</v>
      </c>
      <c r="S1517">
        <v>801</v>
      </c>
      <c r="T1517">
        <v>995</v>
      </c>
      <c r="U1517" s="30">
        <v>995</v>
      </c>
      <c r="V1517">
        <f t="shared" si="305"/>
        <v>995000</v>
      </c>
      <c r="W1517">
        <v>1873</v>
      </c>
      <c r="AA1517" s="1">
        <f>AA1516-31</f>
        <v>800</v>
      </c>
    </row>
    <row r="1518" spans="2:27">
      <c r="B1518" t="s">
        <v>269</v>
      </c>
      <c r="C1518">
        <v>1962</v>
      </c>
      <c r="D1518" s="1">
        <v>42768</v>
      </c>
      <c r="E1518" s="12">
        <f t="shared" si="310"/>
        <v>3.5971223021582732E-2</v>
      </c>
      <c r="F1518" s="1">
        <v>38979</v>
      </c>
      <c r="G1518" s="11">
        <f t="shared" si="311"/>
        <v>4.0772188401153479E-2</v>
      </c>
      <c r="H1518">
        <v>201246</v>
      </c>
      <c r="I1518" s="12">
        <f t="shared" si="306"/>
        <v>0.19368832175546347</v>
      </c>
      <c r="J1518" s="12">
        <f t="shared" si="307"/>
        <v>0.21251602516323306</v>
      </c>
      <c r="K1518" s="1">
        <v>200322</v>
      </c>
      <c r="L1518">
        <v>5158</v>
      </c>
      <c r="M1518" s="12">
        <f t="shared" si="308"/>
        <v>2.5748544842803086E-2</v>
      </c>
      <c r="N1518">
        <v>2119</v>
      </c>
      <c r="O1518">
        <v>3039</v>
      </c>
      <c r="P1518" s="12">
        <f t="shared" si="312"/>
        <v>1.5170575373648427E-2</v>
      </c>
      <c r="Q1518" s="12">
        <f t="shared" si="313"/>
        <v>0.5891818534315626</v>
      </c>
      <c r="R1518">
        <v>521</v>
      </c>
      <c r="S1518">
        <v>205</v>
      </c>
      <c r="T1518">
        <v>994</v>
      </c>
      <c r="U1518" s="30">
        <v>994</v>
      </c>
      <c r="V1518">
        <f t="shared" si="305"/>
        <v>994000</v>
      </c>
      <c r="W1518">
        <v>1952</v>
      </c>
      <c r="AA1518" s="1">
        <f t="shared" ref="AA1518:AA1525" si="315">AA1517-31</f>
        <v>769</v>
      </c>
    </row>
    <row r="1519" spans="2:27">
      <c r="B1519" t="s">
        <v>269</v>
      </c>
      <c r="C1519">
        <v>1963</v>
      </c>
      <c r="D1519" s="1">
        <v>46934</v>
      </c>
      <c r="E1519" s="12">
        <f t="shared" si="310"/>
        <v>9.7409277964833521E-2</v>
      </c>
      <c r="F1519" s="1">
        <v>43148</v>
      </c>
      <c r="G1519" s="11">
        <f t="shared" si="311"/>
        <v>0.10695502706585597</v>
      </c>
      <c r="H1519">
        <v>213619</v>
      </c>
      <c r="I1519" s="12">
        <f t="shared" si="306"/>
        <v>0.20198577841858636</v>
      </c>
      <c r="J1519" s="12">
        <f t="shared" si="307"/>
        <v>0.2197089210229427</v>
      </c>
      <c r="K1519" s="1">
        <v>211908</v>
      </c>
      <c r="L1519">
        <v>5989</v>
      </c>
      <c r="M1519" s="12">
        <f t="shared" si="308"/>
        <v>2.8262264756403723E-2</v>
      </c>
      <c r="N1519">
        <v>2467</v>
      </c>
      <c r="O1519">
        <v>3522</v>
      </c>
      <c r="P1519" s="12">
        <f t="shared" si="312"/>
        <v>1.662042018234328E-2</v>
      </c>
      <c r="Q1519" s="12">
        <f t="shared" si="313"/>
        <v>0.58807814326264818</v>
      </c>
      <c r="R1519">
        <v>624</v>
      </c>
      <c r="S1519">
        <v>745</v>
      </c>
      <c r="T1519">
        <v>993</v>
      </c>
      <c r="U1519" s="30">
        <v>993</v>
      </c>
      <c r="V1519">
        <f t="shared" si="305"/>
        <v>993000</v>
      </c>
      <c r="W1519">
        <v>2016</v>
      </c>
      <c r="AA1519" s="1">
        <f t="shared" si="315"/>
        <v>738</v>
      </c>
    </row>
    <row r="1520" spans="2:27">
      <c r="B1520" t="s">
        <v>269</v>
      </c>
      <c r="C1520">
        <v>1964</v>
      </c>
      <c r="D1520" s="1">
        <v>51833</v>
      </c>
      <c r="E1520" s="12">
        <f t="shared" si="310"/>
        <v>0.10438061959347168</v>
      </c>
      <c r="F1520" s="1">
        <v>48155</v>
      </c>
      <c r="G1520" s="11">
        <f t="shared" si="311"/>
        <v>0.11604245851487902</v>
      </c>
      <c r="H1520">
        <v>235059</v>
      </c>
      <c r="I1520" s="12">
        <f t="shared" si="306"/>
        <v>0.20486345981221735</v>
      </c>
      <c r="J1520" s="12">
        <f t="shared" si="307"/>
        <v>0.22051059521226585</v>
      </c>
      <c r="K1520" s="1">
        <v>223596</v>
      </c>
      <c r="L1520">
        <v>5476</v>
      </c>
      <c r="M1520" s="12">
        <f t="shared" si="308"/>
        <v>2.4490599116263261E-2</v>
      </c>
      <c r="N1520">
        <v>2418</v>
      </c>
      <c r="O1520">
        <v>3058</v>
      </c>
      <c r="P1520" s="12">
        <f t="shared" si="312"/>
        <v>1.3676452172668562E-2</v>
      </c>
      <c r="Q1520" s="12">
        <f t="shared" si="313"/>
        <v>0.55843681519357191</v>
      </c>
      <c r="R1520">
        <v>749</v>
      </c>
      <c r="S1520">
        <v>281</v>
      </c>
      <c r="T1520">
        <v>993</v>
      </c>
      <c r="U1520" s="30">
        <v>993</v>
      </c>
      <c r="V1520">
        <f t="shared" si="305"/>
        <v>993000</v>
      </c>
      <c r="W1520">
        <v>2180</v>
      </c>
      <c r="AA1520" s="1">
        <f t="shared" si="315"/>
        <v>707</v>
      </c>
    </row>
    <row r="1521" spans="2:27">
      <c r="B1521" t="s">
        <v>269</v>
      </c>
      <c r="C1521">
        <v>1965</v>
      </c>
      <c r="D1521" s="1">
        <v>54364</v>
      </c>
      <c r="E1521" s="12">
        <f t="shared" si="310"/>
        <v>4.8829896012193001E-2</v>
      </c>
      <c r="F1521" s="1">
        <v>50181</v>
      </c>
      <c r="G1521" s="11">
        <f t="shared" si="311"/>
        <v>4.2072474301733984E-2</v>
      </c>
      <c r="H1521">
        <v>251721</v>
      </c>
      <c r="I1521" s="12">
        <f t="shared" si="306"/>
        <v>0.19935166315086941</v>
      </c>
      <c r="J1521" s="12">
        <f t="shared" si="307"/>
        <v>0.2159692675621025</v>
      </c>
      <c r="K1521" s="1">
        <v>227398</v>
      </c>
      <c r="L1521">
        <v>6605</v>
      </c>
      <c r="M1521" s="12">
        <f t="shared" si="308"/>
        <v>2.9045989850394461E-2</v>
      </c>
      <c r="N1521">
        <v>2552</v>
      </c>
      <c r="O1521">
        <v>4053</v>
      </c>
      <c r="P1521" s="12">
        <f t="shared" si="312"/>
        <v>1.7823375755283689E-2</v>
      </c>
      <c r="Q1521" s="12">
        <f t="shared" si="313"/>
        <v>0.61362604087812267</v>
      </c>
      <c r="R1521">
        <v>922</v>
      </c>
      <c r="S1521">
        <v>1186</v>
      </c>
      <c r="T1521">
        <v>997</v>
      </c>
      <c r="U1521" s="30">
        <v>997</v>
      </c>
      <c r="V1521">
        <f t="shared" si="305"/>
        <v>997000</v>
      </c>
      <c r="W1521">
        <v>2358</v>
      </c>
      <c r="AA1521" s="1">
        <f t="shared" si="315"/>
        <v>676</v>
      </c>
    </row>
    <row r="1522" spans="2:27">
      <c r="B1522" t="s">
        <v>269</v>
      </c>
      <c r="C1522">
        <v>1966</v>
      </c>
      <c r="D1522" s="1">
        <v>69743</v>
      </c>
      <c r="E1522" s="12">
        <f t="shared" si="310"/>
        <v>0.28288941211095581</v>
      </c>
      <c r="F1522" s="1">
        <v>65866</v>
      </c>
      <c r="G1522" s="11">
        <f t="shared" si="311"/>
        <v>0.31256850202267789</v>
      </c>
      <c r="H1522">
        <v>282725</v>
      </c>
      <c r="I1522" s="12">
        <f t="shared" si="306"/>
        <v>0.23296843222212396</v>
      </c>
      <c r="J1522" s="12">
        <f t="shared" si="307"/>
        <v>0.24668140419135201</v>
      </c>
      <c r="K1522" s="1">
        <v>255069</v>
      </c>
      <c r="L1522">
        <v>7269</v>
      </c>
      <c r="M1522" s="12">
        <f t="shared" si="308"/>
        <v>2.8498171083118685E-2</v>
      </c>
      <c r="N1522">
        <v>2861</v>
      </c>
      <c r="O1522">
        <v>4408</v>
      </c>
      <c r="P1522" s="12">
        <f t="shared" si="312"/>
        <v>1.7281598312613451E-2</v>
      </c>
      <c r="Q1522" s="12">
        <f t="shared" si="313"/>
        <v>0.60641078552758287</v>
      </c>
      <c r="R1522">
        <v>1236</v>
      </c>
      <c r="S1522">
        <v>530</v>
      </c>
      <c r="T1522">
        <v>999</v>
      </c>
      <c r="U1522" s="30">
        <v>999</v>
      </c>
      <c r="V1522">
        <f t="shared" si="305"/>
        <v>999000</v>
      </c>
      <c r="W1522">
        <v>2511</v>
      </c>
      <c r="AA1522" s="1">
        <f t="shared" si="315"/>
        <v>645</v>
      </c>
    </row>
    <row r="1523" spans="2:27">
      <c r="B1523" t="s">
        <v>269</v>
      </c>
      <c r="C1523">
        <v>1967</v>
      </c>
      <c r="D1523" s="1">
        <v>69114</v>
      </c>
      <c r="E1523" s="12">
        <f t="shared" si="310"/>
        <v>-9.0188262621338344E-3</v>
      </c>
      <c r="F1523" s="1">
        <v>65300</v>
      </c>
      <c r="G1523" s="11">
        <f t="shared" si="311"/>
        <v>-8.5932043846597642E-3</v>
      </c>
      <c r="H1523">
        <v>294689</v>
      </c>
      <c r="I1523" s="12">
        <f t="shared" si="306"/>
        <v>0.22158954015928656</v>
      </c>
      <c r="J1523" s="12">
        <f t="shared" si="307"/>
        <v>0.23453199814041242</v>
      </c>
      <c r="K1523" s="1">
        <v>288444</v>
      </c>
      <c r="L1523">
        <v>8086</v>
      </c>
      <c r="M1523" s="12">
        <f t="shared" si="308"/>
        <v>2.803317108346854E-2</v>
      </c>
      <c r="N1523">
        <v>3261</v>
      </c>
      <c r="O1523">
        <v>4825</v>
      </c>
      <c r="P1523" s="12">
        <f t="shared" si="312"/>
        <v>1.6727683709836225E-2</v>
      </c>
      <c r="Q1523" s="12">
        <f t="shared" si="313"/>
        <v>0.59671036359139251</v>
      </c>
      <c r="R1523">
        <v>1506</v>
      </c>
      <c r="S1523">
        <v>1537</v>
      </c>
      <c r="T1523">
        <v>1004</v>
      </c>
      <c r="U1523" s="30">
        <v>1004</v>
      </c>
      <c r="V1523">
        <f t="shared" si="305"/>
        <v>1004000</v>
      </c>
      <c r="W1523">
        <v>2641</v>
      </c>
      <c r="AA1523" s="1">
        <f t="shared" si="315"/>
        <v>614</v>
      </c>
    </row>
    <row r="1524" spans="2:27">
      <c r="B1524" t="s">
        <v>269</v>
      </c>
      <c r="C1524">
        <v>1968</v>
      </c>
      <c r="D1524" s="1">
        <v>68842</v>
      </c>
      <c r="E1524" s="12">
        <f t="shared" si="310"/>
        <v>-3.9355268107763982E-3</v>
      </c>
      <c r="F1524" s="1">
        <v>64904</v>
      </c>
      <c r="G1524" s="11">
        <f t="shared" si="311"/>
        <v>-6.0643185298621749E-3</v>
      </c>
      <c r="H1524">
        <v>313210</v>
      </c>
      <c r="I1524" s="12">
        <f t="shared" si="306"/>
        <v>0.20722199163500526</v>
      </c>
      <c r="J1524" s="12">
        <f t="shared" si="307"/>
        <v>0.21979502570160594</v>
      </c>
      <c r="K1524" s="1">
        <v>311171</v>
      </c>
      <c r="L1524">
        <v>8464</v>
      </c>
      <c r="M1524" s="12">
        <f t="shared" si="308"/>
        <v>2.7200478193662007E-2</v>
      </c>
      <c r="N1524">
        <v>3568</v>
      </c>
      <c r="O1524">
        <v>4896</v>
      </c>
      <c r="P1524" s="12">
        <f t="shared" si="312"/>
        <v>1.5734114040190119E-2</v>
      </c>
      <c r="Q1524" s="12">
        <f t="shared" si="313"/>
        <v>0.57844990548204156</v>
      </c>
      <c r="R1524">
        <v>1876</v>
      </c>
      <c r="S1524">
        <v>488</v>
      </c>
      <c r="T1524">
        <v>994</v>
      </c>
      <c r="U1524" s="30">
        <v>994</v>
      </c>
      <c r="V1524">
        <f t="shared" si="305"/>
        <v>994000</v>
      </c>
      <c r="W1524">
        <v>2823</v>
      </c>
      <c r="AA1524" s="1">
        <f t="shared" si="315"/>
        <v>583</v>
      </c>
    </row>
    <row r="1525" spans="2:27">
      <c r="B1525" t="s">
        <v>269</v>
      </c>
      <c r="C1525">
        <v>1969</v>
      </c>
      <c r="D1525" s="1">
        <v>76529</v>
      </c>
      <c r="E1525" s="12">
        <f t="shared" si="310"/>
        <v>0.11166148572092618</v>
      </c>
      <c r="F1525" s="1">
        <v>72504</v>
      </c>
      <c r="G1525" s="11">
        <f t="shared" si="311"/>
        <v>0.117096018735363</v>
      </c>
      <c r="H1525">
        <v>340557</v>
      </c>
      <c r="I1525" s="12">
        <f t="shared" si="306"/>
        <v>0.2128982813449731</v>
      </c>
      <c r="J1525" s="12">
        <f t="shared" si="307"/>
        <v>0.22471715454387958</v>
      </c>
      <c r="K1525" s="1">
        <v>340043</v>
      </c>
      <c r="L1525">
        <v>9214</v>
      </c>
      <c r="M1525" s="12">
        <f t="shared" si="308"/>
        <v>2.7096573080463354E-2</v>
      </c>
      <c r="N1525">
        <v>3688</v>
      </c>
      <c r="O1525">
        <v>5526</v>
      </c>
      <c r="P1525" s="12">
        <f t="shared" si="312"/>
        <v>1.6250885917369274E-2</v>
      </c>
      <c r="Q1525" s="12">
        <f t="shared" si="313"/>
        <v>0.5997395268070328</v>
      </c>
      <c r="R1525">
        <v>1823</v>
      </c>
      <c r="S1525">
        <v>1262</v>
      </c>
      <c r="T1525">
        <v>992</v>
      </c>
      <c r="U1525" s="30">
        <v>992</v>
      </c>
      <c r="V1525">
        <f t="shared" si="305"/>
        <v>992000</v>
      </c>
      <c r="W1525">
        <v>3113</v>
      </c>
      <c r="AA1525" s="1">
        <f t="shared" si="315"/>
        <v>552</v>
      </c>
    </row>
    <row r="1526" spans="2:27">
      <c r="B1526" t="s">
        <v>269</v>
      </c>
      <c r="C1526">
        <v>1970</v>
      </c>
      <c r="D1526" s="1">
        <v>96479</v>
      </c>
      <c r="E1526" s="12">
        <f t="shared" si="310"/>
        <v>0.26068549177436007</v>
      </c>
      <c r="F1526" s="1">
        <v>90708</v>
      </c>
      <c r="G1526" s="11">
        <f t="shared" si="311"/>
        <v>0.251075802714333</v>
      </c>
      <c r="H1526">
        <v>420181</v>
      </c>
      <c r="I1526" s="12">
        <f t="shared" si="306"/>
        <v>0.21587839526299379</v>
      </c>
      <c r="J1526" s="12">
        <f t="shared" si="307"/>
        <v>0.22961295251332164</v>
      </c>
      <c r="K1526" s="1">
        <v>433326</v>
      </c>
      <c r="L1526">
        <v>11769</v>
      </c>
      <c r="M1526" s="12">
        <f t="shared" si="308"/>
        <v>2.7159690394760527E-2</v>
      </c>
      <c r="N1526">
        <v>5378</v>
      </c>
      <c r="O1526">
        <v>6391</v>
      </c>
      <c r="P1526" s="12">
        <f t="shared" si="312"/>
        <v>1.4748711132034542E-2</v>
      </c>
      <c r="Q1526" s="12">
        <f t="shared" si="313"/>
        <v>0.54303679157107654</v>
      </c>
      <c r="R1526">
        <v>2589</v>
      </c>
      <c r="S1526">
        <v>691</v>
      </c>
      <c r="T1526">
        <v>994</v>
      </c>
      <c r="U1526" s="30">
        <v>993.72199999999998</v>
      </c>
      <c r="V1526">
        <f t="shared" si="305"/>
        <v>993722</v>
      </c>
      <c r="W1526">
        <v>3402</v>
      </c>
      <c r="X1526" s="16">
        <v>513</v>
      </c>
      <c r="Z1526" s="16">
        <v>513</v>
      </c>
      <c r="AA1526" s="16">
        <v>513</v>
      </c>
    </row>
    <row r="1527" spans="2:27">
      <c r="B1527" t="s">
        <v>269</v>
      </c>
      <c r="C1527">
        <v>1971</v>
      </c>
      <c r="D1527" s="1">
        <v>131867</v>
      </c>
      <c r="E1527" s="12">
        <f t="shared" si="310"/>
        <v>0.36679484654691696</v>
      </c>
      <c r="F1527" s="1">
        <v>126818</v>
      </c>
      <c r="G1527" s="11">
        <f t="shared" si="311"/>
        <v>0.39809057635489703</v>
      </c>
      <c r="H1527">
        <v>483316</v>
      </c>
      <c r="I1527" s="12">
        <f t="shared" si="306"/>
        <v>0.26239147886682834</v>
      </c>
      <c r="J1527" s="12">
        <f t="shared" si="307"/>
        <v>0.27283806039940744</v>
      </c>
      <c r="K1527" s="1">
        <v>516744</v>
      </c>
      <c r="L1527">
        <v>11586</v>
      </c>
      <c r="M1527" s="12">
        <f t="shared" si="308"/>
        <v>2.242116018763643E-2</v>
      </c>
      <c r="N1527">
        <v>5258</v>
      </c>
      <c r="O1527">
        <v>6328</v>
      </c>
      <c r="P1527" s="12">
        <f t="shared" si="312"/>
        <v>1.2245908999427183E-2</v>
      </c>
      <c r="Q1527" s="12">
        <f t="shared" si="313"/>
        <v>0.54617641981702059</v>
      </c>
      <c r="R1527">
        <v>2131</v>
      </c>
      <c r="S1527">
        <v>1502</v>
      </c>
      <c r="T1527">
        <v>1015</v>
      </c>
      <c r="U1527" s="30">
        <v>1015.39</v>
      </c>
      <c r="V1527">
        <f t="shared" si="305"/>
        <v>1015390</v>
      </c>
      <c r="W1527">
        <v>3646</v>
      </c>
      <c r="AA1527" s="1">
        <f>AA1526+21</f>
        <v>534</v>
      </c>
    </row>
    <row r="1528" spans="2:27">
      <c r="B1528" t="s">
        <v>269</v>
      </c>
      <c r="C1528">
        <v>1972</v>
      </c>
      <c r="D1528" s="1">
        <v>165469</v>
      </c>
      <c r="E1528" s="12">
        <f t="shared" si="310"/>
        <v>0.25481735384895388</v>
      </c>
      <c r="F1528" s="1">
        <v>161331</v>
      </c>
      <c r="G1528" s="11">
        <f t="shared" si="311"/>
        <v>0.27214590988660914</v>
      </c>
      <c r="H1528">
        <v>580638</v>
      </c>
      <c r="I1528" s="12">
        <f t="shared" si="306"/>
        <v>0.27785126016554207</v>
      </c>
      <c r="J1528" s="12">
        <f t="shared" si="307"/>
        <v>0.28497790361636682</v>
      </c>
      <c r="K1528" s="1">
        <v>570303</v>
      </c>
      <c r="L1528">
        <v>12862</v>
      </c>
      <c r="M1528" s="12">
        <f t="shared" si="308"/>
        <v>2.255292362130306E-2</v>
      </c>
      <c r="N1528">
        <v>5542</v>
      </c>
      <c r="O1528">
        <v>7320</v>
      </c>
      <c r="P1528" s="12">
        <f t="shared" si="312"/>
        <v>1.2835282297305116E-2</v>
      </c>
      <c r="Q1528" s="12">
        <f t="shared" si="313"/>
        <v>0.56911833307417203</v>
      </c>
      <c r="R1528">
        <v>2430</v>
      </c>
      <c r="S1528">
        <v>772</v>
      </c>
      <c r="T1528">
        <v>1034</v>
      </c>
      <c r="U1528" s="30">
        <v>1034.2919999999999</v>
      </c>
      <c r="V1528">
        <f t="shared" si="305"/>
        <v>1034291.9999999999</v>
      </c>
      <c r="W1528">
        <v>3993</v>
      </c>
      <c r="AA1528" s="1">
        <f t="shared" ref="AA1528:AA1532" si="316">AA1527+21</f>
        <v>555</v>
      </c>
    </row>
    <row r="1529" spans="2:27">
      <c r="B1529" t="s">
        <v>269</v>
      </c>
      <c r="C1529">
        <v>1973</v>
      </c>
      <c r="D1529" s="1">
        <v>176411</v>
      </c>
      <c r="E1529" s="12">
        <f t="shared" si="310"/>
        <v>6.6127189987248369E-2</v>
      </c>
      <c r="F1529" s="1">
        <v>171507</v>
      </c>
      <c r="G1529" s="11">
        <f t="shared" si="311"/>
        <v>6.3075292411253883E-2</v>
      </c>
      <c r="H1529">
        <v>639694</v>
      </c>
      <c r="I1529" s="12">
        <f t="shared" si="306"/>
        <v>0.26810787657848911</v>
      </c>
      <c r="J1529" s="12">
        <f t="shared" si="307"/>
        <v>0.27577404196381394</v>
      </c>
      <c r="K1529" s="1">
        <v>624766</v>
      </c>
      <c r="L1529">
        <v>13574</v>
      </c>
      <c r="M1529" s="12">
        <f t="shared" si="308"/>
        <v>2.1726534414484782E-2</v>
      </c>
      <c r="N1529">
        <v>5496</v>
      </c>
      <c r="O1529">
        <v>8078</v>
      </c>
      <c r="P1529" s="12">
        <f t="shared" si="312"/>
        <v>1.2929640857537061E-2</v>
      </c>
      <c r="Q1529" s="12">
        <f t="shared" si="313"/>
        <v>0.59510829527036979</v>
      </c>
      <c r="R1529">
        <v>2800</v>
      </c>
      <c r="S1529">
        <v>1964</v>
      </c>
      <c r="T1529">
        <v>1046</v>
      </c>
      <c r="U1529" s="30">
        <v>1045.655</v>
      </c>
      <c r="V1529">
        <f t="shared" si="305"/>
        <v>1045655</v>
      </c>
      <c r="W1529">
        <v>4508</v>
      </c>
      <c r="AA1529" s="1">
        <f t="shared" si="316"/>
        <v>576</v>
      </c>
    </row>
    <row r="1530" spans="2:27">
      <c r="B1530" t="s">
        <v>269</v>
      </c>
      <c r="C1530">
        <v>1974</v>
      </c>
      <c r="D1530" s="1">
        <v>205275</v>
      </c>
      <c r="E1530" s="12">
        <f t="shared" si="310"/>
        <v>0.16361791498262579</v>
      </c>
      <c r="F1530" s="1">
        <v>198717</v>
      </c>
      <c r="G1530" s="11">
        <f t="shared" si="311"/>
        <v>0.15865241651944237</v>
      </c>
      <c r="H1530">
        <v>714581</v>
      </c>
      <c r="I1530" s="12">
        <f t="shared" si="306"/>
        <v>0.27808883807434009</v>
      </c>
      <c r="J1530" s="12">
        <f t="shared" si="307"/>
        <v>0.28726624413467472</v>
      </c>
      <c r="K1530" s="1">
        <v>659273</v>
      </c>
      <c r="L1530">
        <v>15599</v>
      </c>
      <c r="M1530" s="12">
        <f t="shared" si="308"/>
        <v>2.366091133718505E-2</v>
      </c>
      <c r="N1530">
        <v>6177</v>
      </c>
      <c r="O1530">
        <v>9422</v>
      </c>
      <c r="P1530" s="12">
        <f t="shared" si="312"/>
        <v>1.4291499879412625E-2</v>
      </c>
      <c r="Q1530" s="12">
        <f t="shared" si="313"/>
        <v>0.60401307776139501</v>
      </c>
      <c r="R1530">
        <v>3232</v>
      </c>
      <c r="S1530">
        <v>1897</v>
      </c>
      <c r="T1530">
        <v>1059</v>
      </c>
      <c r="U1530" s="30">
        <v>1059.04</v>
      </c>
      <c r="V1530">
        <f t="shared" si="305"/>
        <v>1059040</v>
      </c>
      <c r="W1530">
        <v>5032</v>
      </c>
      <c r="AA1530" s="1">
        <f t="shared" si="316"/>
        <v>597</v>
      </c>
    </row>
    <row r="1531" spans="2:27">
      <c r="B1531" t="s">
        <v>269</v>
      </c>
      <c r="C1531">
        <v>1975</v>
      </c>
      <c r="D1531" s="1">
        <v>240662</v>
      </c>
      <c r="E1531" s="12">
        <f t="shared" si="310"/>
        <v>0.17238825965168675</v>
      </c>
      <c r="F1531" s="1">
        <v>233583</v>
      </c>
      <c r="G1531" s="11">
        <f t="shared" si="311"/>
        <v>0.17545554733616148</v>
      </c>
      <c r="H1531">
        <v>801433</v>
      </c>
      <c r="I1531" s="12">
        <f t="shared" si="306"/>
        <v>0.29145667822512922</v>
      </c>
      <c r="J1531" s="12">
        <f t="shared" si="307"/>
        <v>0.30028960624281753</v>
      </c>
      <c r="K1531" s="1">
        <v>863261</v>
      </c>
      <c r="L1531">
        <v>16756</v>
      </c>
      <c r="M1531" s="12">
        <f t="shared" si="308"/>
        <v>1.9410120461830199E-2</v>
      </c>
      <c r="N1531">
        <v>6960</v>
      </c>
      <c r="O1531">
        <v>9796</v>
      </c>
      <c r="P1531" s="12">
        <f t="shared" si="312"/>
        <v>1.1347668897355492E-2</v>
      </c>
      <c r="Q1531" s="12">
        <f t="shared" si="313"/>
        <v>0.58462640248269282</v>
      </c>
      <c r="R1531">
        <v>3612</v>
      </c>
      <c r="S1531">
        <v>2988</v>
      </c>
      <c r="T1531">
        <v>1072</v>
      </c>
      <c r="U1531" s="30">
        <v>1071.9949999999999</v>
      </c>
      <c r="V1531">
        <f t="shared" si="305"/>
        <v>1071995</v>
      </c>
      <c r="W1531">
        <v>5394</v>
      </c>
      <c r="AA1531" s="1">
        <f t="shared" si="316"/>
        <v>618</v>
      </c>
    </row>
    <row r="1532" spans="2:27">
      <c r="B1532" t="s">
        <v>269</v>
      </c>
      <c r="C1532">
        <v>1976</v>
      </c>
      <c r="D1532" s="1">
        <v>262740</v>
      </c>
      <c r="E1532" s="12">
        <f t="shared" si="310"/>
        <v>9.1738620970489737E-2</v>
      </c>
      <c r="F1532" s="1">
        <v>254715</v>
      </c>
      <c r="G1532" s="11">
        <f t="shared" si="311"/>
        <v>9.0468912549286545E-2</v>
      </c>
      <c r="H1532">
        <v>1051158</v>
      </c>
      <c r="I1532" s="12">
        <f t="shared" si="306"/>
        <v>0.24231847162843265</v>
      </c>
      <c r="J1532" s="12">
        <f t="shared" si="307"/>
        <v>0.24995290907741749</v>
      </c>
      <c r="K1532" s="1">
        <v>1036176</v>
      </c>
      <c r="L1532">
        <v>17046</v>
      </c>
      <c r="M1532" s="12">
        <f t="shared" si="308"/>
        <v>1.6450873210728679E-2</v>
      </c>
      <c r="N1532">
        <v>7632</v>
      </c>
      <c r="O1532">
        <v>9414</v>
      </c>
      <c r="P1532" s="12">
        <f t="shared" si="312"/>
        <v>9.0853291332746566E-3</v>
      </c>
      <c r="Q1532" s="12">
        <f t="shared" si="313"/>
        <v>0.55227032734952486</v>
      </c>
      <c r="R1532">
        <v>4148</v>
      </c>
      <c r="S1532">
        <v>2485</v>
      </c>
      <c r="T1532">
        <v>1088</v>
      </c>
      <c r="U1532" s="30">
        <v>1088.412</v>
      </c>
      <c r="V1532">
        <f t="shared" si="305"/>
        <v>1088412</v>
      </c>
      <c r="W1532">
        <v>6211</v>
      </c>
      <c r="AA1532" s="1">
        <f t="shared" si="316"/>
        <v>639</v>
      </c>
    </row>
    <row r="1533" spans="2:27">
      <c r="B1533" t="s">
        <v>269</v>
      </c>
      <c r="C1533">
        <v>1977</v>
      </c>
      <c r="D1533" s="1">
        <v>282023</v>
      </c>
      <c r="E1533" s="12">
        <f t="shared" si="310"/>
        <v>7.3391946410900508E-2</v>
      </c>
      <c r="F1533" s="1">
        <v>273963</v>
      </c>
      <c r="G1533" s="11">
        <f t="shared" si="311"/>
        <v>7.5566809964077497E-2</v>
      </c>
      <c r="H1533">
        <v>1024998</v>
      </c>
      <c r="I1533" s="12">
        <f t="shared" si="306"/>
        <v>0.26728149713462857</v>
      </c>
      <c r="J1533" s="12">
        <f t="shared" si="307"/>
        <v>0.27514492711205291</v>
      </c>
      <c r="K1533" s="1">
        <v>981474</v>
      </c>
      <c r="L1533">
        <v>17294</v>
      </c>
      <c r="M1533" s="12">
        <f t="shared" si="308"/>
        <v>1.7620436201060852E-2</v>
      </c>
      <c r="N1533">
        <v>7194</v>
      </c>
      <c r="O1533">
        <v>10100</v>
      </c>
      <c r="P1533" s="12">
        <f t="shared" si="312"/>
        <v>1.0290644479629619E-2</v>
      </c>
      <c r="Q1533" s="12">
        <f t="shared" si="313"/>
        <v>0.58401757835087309</v>
      </c>
      <c r="R1533">
        <v>5875</v>
      </c>
      <c r="S1533">
        <v>3231</v>
      </c>
      <c r="T1533">
        <v>1104</v>
      </c>
      <c r="U1533" s="30">
        <v>1103.578</v>
      </c>
      <c r="V1533">
        <f t="shared" si="305"/>
        <v>1103578</v>
      </c>
      <c r="W1533">
        <v>6761</v>
      </c>
      <c r="X1533" s="16">
        <v>666</v>
      </c>
      <c r="Z1533" s="16">
        <v>666</v>
      </c>
      <c r="AA1533" s="16">
        <v>666</v>
      </c>
    </row>
    <row r="1534" spans="2:27">
      <c r="B1534" t="s">
        <v>269</v>
      </c>
      <c r="C1534">
        <v>1978</v>
      </c>
      <c r="D1534" s="1">
        <v>331941</v>
      </c>
      <c r="E1534" s="12">
        <f t="shared" si="310"/>
        <v>0.17699974824748335</v>
      </c>
      <c r="F1534" s="1">
        <v>323439</v>
      </c>
      <c r="G1534" s="11">
        <f t="shared" si="311"/>
        <v>0.18059372981022984</v>
      </c>
      <c r="H1534">
        <v>1161242</v>
      </c>
      <c r="I1534" s="12">
        <f t="shared" ref="I1534:I1564" si="317">(F1534/H1534)</f>
        <v>0.27852850654730021</v>
      </c>
      <c r="J1534" s="12">
        <f t="shared" si="307"/>
        <v>0.28584997786852351</v>
      </c>
      <c r="K1534" s="1">
        <v>1118225</v>
      </c>
      <c r="L1534">
        <v>19561</v>
      </c>
      <c r="M1534" s="12">
        <f t="shared" si="308"/>
        <v>1.749290169688569E-2</v>
      </c>
      <c r="N1534">
        <v>8516</v>
      </c>
      <c r="O1534">
        <v>11045</v>
      </c>
      <c r="P1534" s="12">
        <f t="shared" si="312"/>
        <v>9.877260837487984E-3</v>
      </c>
      <c r="Q1534" s="12">
        <f t="shared" si="313"/>
        <v>0.56464393435918414</v>
      </c>
      <c r="R1534">
        <v>6689</v>
      </c>
      <c r="S1534">
        <v>2679</v>
      </c>
      <c r="T1534">
        <v>1114</v>
      </c>
      <c r="U1534" s="30">
        <v>1113.566</v>
      </c>
      <c r="V1534">
        <f t="shared" si="305"/>
        <v>1113566</v>
      </c>
      <c r="W1534">
        <v>7474</v>
      </c>
      <c r="X1534" s="16">
        <v>666</v>
      </c>
      <c r="Z1534" s="16">
        <v>666</v>
      </c>
      <c r="AA1534" s="16">
        <v>666</v>
      </c>
    </row>
    <row r="1535" spans="2:27">
      <c r="B1535" t="s">
        <v>269</v>
      </c>
      <c r="C1535">
        <v>1979</v>
      </c>
      <c r="D1535" s="1">
        <v>368998</v>
      </c>
      <c r="E1535" s="12">
        <f t="shared" si="310"/>
        <v>0.11163730903985949</v>
      </c>
      <c r="F1535" s="1">
        <v>359027</v>
      </c>
      <c r="G1535" s="11">
        <f t="shared" si="311"/>
        <v>0.11003002111681028</v>
      </c>
      <c r="H1535">
        <v>1233664</v>
      </c>
      <c r="I1535" s="12">
        <f t="shared" si="317"/>
        <v>0.29102494682506747</v>
      </c>
      <c r="J1535" s="12">
        <f t="shared" si="307"/>
        <v>0.29910737445528118</v>
      </c>
      <c r="K1535" s="1">
        <v>1182604</v>
      </c>
      <c r="L1535">
        <v>22187</v>
      </c>
      <c r="M1535" s="12">
        <f t="shared" si="308"/>
        <v>1.876114066923501E-2</v>
      </c>
      <c r="N1535">
        <v>9260</v>
      </c>
      <c r="O1535">
        <v>12927</v>
      </c>
      <c r="P1535" s="12">
        <f t="shared" si="312"/>
        <v>1.0930962519998241E-2</v>
      </c>
      <c r="Q1535" s="12">
        <f t="shared" si="313"/>
        <v>0.5826384819939604</v>
      </c>
      <c r="R1535">
        <v>7554</v>
      </c>
      <c r="S1535">
        <v>3923</v>
      </c>
      <c r="T1535">
        <v>1123</v>
      </c>
      <c r="U1535" s="30">
        <v>1122.5630000000001</v>
      </c>
      <c r="V1535">
        <f t="shared" si="305"/>
        <v>1122563</v>
      </c>
      <c r="W1535">
        <v>8338</v>
      </c>
      <c r="X1535" s="16">
        <v>676</v>
      </c>
      <c r="Z1535" s="16">
        <v>676</v>
      </c>
      <c r="AA1535" s="16">
        <v>676</v>
      </c>
    </row>
    <row r="1536" spans="2:27">
      <c r="B1536" t="s">
        <v>269</v>
      </c>
      <c r="C1536">
        <v>1980</v>
      </c>
      <c r="D1536" s="1">
        <v>411739</v>
      </c>
      <c r="E1536" s="12">
        <f t="shared" si="310"/>
        <v>0.11582989609699781</v>
      </c>
      <c r="F1536" s="1">
        <v>401483</v>
      </c>
      <c r="G1536" s="11">
        <f t="shared" si="311"/>
        <v>0.11825294476459988</v>
      </c>
      <c r="H1536">
        <v>1369397</v>
      </c>
      <c r="I1536" s="12">
        <f t="shared" si="317"/>
        <v>0.2931823276960589</v>
      </c>
      <c r="J1536" s="12">
        <f t="shared" si="307"/>
        <v>0.30067175552451186</v>
      </c>
      <c r="K1536" s="1">
        <v>1325879</v>
      </c>
      <c r="L1536">
        <v>27864</v>
      </c>
      <c r="M1536" s="12">
        <f t="shared" si="308"/>
        <v>2.1015492363933661E-2</v>
      </c>
      <c r="N1536">
        <v>11513</v>
      </c>
      <c r="O1536">
        <v>16351</v>
      </c>
      <c r="P1536" s="12">
        <f t="shared" si="312"/>
        <v>1.2332196226050793E-2</v>
      </c>
      <c r="Q1536" s="12">
        <f t="shared" si="313"/>
        <v>0.58681452770600062</v>
      </c>
      <c r="R1536">
        <v>8269</v>
      </c>
      <c r="S1536">
        <v>3270</v>
      </c>
      <c r="T1536">
        <v>1125</v>
      </c>
      <c r="U1536" s="30">
        <v>1126.8599999999999</v>
      </c>
      <c r="V1536">
        <f t="shared" si="305"/>
        <v>1126860</v>
      </c>
      <c r="W1536">
        <v>9391</v>
      </c>
      <c r="X1536" s="16">
        <v>653</v>
      </c>
      <c r="Y1536">
        <v>627</v>
      </c>
      <c r="Z1536" s="1">
        <f>(Y1536+X1536)/2</f>
        <v>640</v>
      </c>
      <c r="AA1536" s="16">
        <v>640</v>
      </c>
    </row>
    <row r="1537" spans="2:27">
      <c r="B1537" t="s">
        <v>269</v>
      </c>
      <c r="C1537">
        <v>1981</v>
      </c>
      <c r="D1537" s="1">
        <v>461056</v>
      </c>
      <c r="E1537" s="12">
        <f t="shared" si="310"/>
        <v>0.11977733467075016</v>
      </c>
      <c r="F1537" s="1">
        <v>441829</v>
      </c>
      <c r="G1537" s="11">
        <f t="shared" si="311"/>
        <v>0.10049242433677141</v>
      </c>
      <c r="H1537">
        <v>1504186</v>
      </c>
      <c r="I1537" s="12">
        <f t="shared" si="317"/>
        <v>0.29373295589774134</v>
      </c>
      <c r="J1537" s="12">
        <f t="shared" si="307"/>
        <v>0.30651528467888944</v>
      </c>
      <c r="K1537" s="1">
        <v>1420421</v>
      </c>
      <c r="L1537">
        <v>30887</v>
      </c>
      <c r="M1537" s="12">
        <f t="shared" si="308"/>
        <v>2.174496152901147E-2</v>
      </c>
      <c r="N1537">
        <v>12614</v>
      </c>
      <c r="O1537">
        <v>18273</v>
      </c>
      <c r="P1537" s="12">
        <f t="shared" si="312"/>
        <v>1.2864495807933E-2</v>
      </c>
      <c r="Q1537" s="12">
        <f t="shared" si="313"/>
        <v>0.59160811992100237</v>
      </c>
      <c r="R1537">
        <v>9643</v>
      </c>
      <c r="S1537">
        <v>4510</v>
      </c>
      <c r="T1537">
        <v>1133</v>
      </c>
      <c r="U1537" s="30">
        <v>1133.0329999999999</v>
      </c>
      <c r="V1537">
        <f t="shared" si="305"/>
        <v>1133033</v>
      </c>
      <c r="W1537">
        <v>10384</v>
      </c>
      <c r="X1537" s="16">
        <v>802</v>
      </c>
      <c r="Z1537" s="16">
        <v>802</v>
      </c>
      <c r="AA1537" s="16">
        <v>802</v>
      </c>
    </row>
    <row r="1538" spans="2:27">
      <c r="B1538" t="s">
        <v>269</v>
      </c>
      <c r="C1538">
        <v>1982</v>
      </c>
      <c r="D1538" s="1">
        <v>422505</v>
      </c>
      <c r="E1538" s="12">
        <f t="shared" si="310"/>
        <v>-8.3614571765685736E-2</v>
      </c>
      <c r="F1538" s="1">
        <v>398946</v>
      </c>
      <c r="G1538" s="11">
        <f t="shared" si="311"/>
        <v>-9.7057911544964223E-2</v>
      </c>
      <c r="H1538">
        <v>1571826</v>
      </c>
      <c r="I1538" s="12">
        <f t="shared" si="317"/>
        <v>0.25381053628073336</v>
      </c>
      <c r="J1538" s="12">
        <f t="shared" si="307"/>
        <v>0.26879883651243841</v>
      </c>
      <c r="K1538" s="1">
        <v>1527076</v>
      </c>
      <c r="L1538">
        <v>35385</v>
      </c>
      <c r="M1538" s="12">
        <f t="shared" si="308"/>
        <v>2.3171734740117717E-2</v>
      </c>
      <c r="N1538">
        <v>15443</v>
      </c>
      <c r="O1538">
        <v>19942</v>
      </c>
      <c r="P1538" s="12">
        <f t="shared" si="312"/>
        <v>1.3058944021122721E-2</v>
      </c>
      <c r="Q1538" s="12">
        <f t="shared" si="313"/>
        <v>0.5635721350854882</v>
      </c>
      <c r="R1538">
        <v>10409</v>
      </c>
      <c r="S1538">
        <v>4230</v>
      </c>
      <c r="T1538">
        <v>1137</v>
      </c>
      <c r="U1538" s="30">
        <v>1136.684</v>
      </c>
      <c r="V1538">
        <f t="shared" si="305"/>
        <v>1136684</v>
      </c>
      <c r="W1538">
        <v>11254</v>
      </c>
      <c r="X1538" s="16">
        <v>893</v>
      </c>
      <c r="Z1538" s="16">
        <v>893</v>
      </c>
      <c r="AA1538" s="16">
        <v>893</v>
      </c>
    </row>
    <row r="1539" spans="2:27">
      <c r="B1539" t="s">
        <v>269</v>
      </c>
      <c r="C1539">
        <v>1983</v>
      </c>
      <c r="D1539" s="1">
        <v>425260</v>
      </c>
      <c r="E1539" s="12">
        <f t="shared" si="310"/>
        <v>6.5206328919184386E-3</v>
      </c>
      <c r="F1539" s="1">
        <v>407361</v>
      </c>
      <c r="G1539" s="11">
        <f t="shared" si="311"/>
        <v>2.1093080266502234E-2</v>
      </c>
      <c r="H1539">
        <v>1684821</v>
      </c>
      <c r="I1539" s="12">
        <f t="shared" si="317"/>
        <v>0.24178295498453545</v>
      </c>
      <c r="J1539" s="12">
        <f t="shared" si="307"/>
        <v>0.25240663548234499</v>
      </c>
      <c r="K1539" s="1">
        <v>1671195</v>
      </c>
      <c r="L1539">
        <v>38101</v>
      </c>
      <c r="M1539" s="12">
        <f t="shared" si="308"/>
        <v>2.2798656051508052E-2</v>
      </c>
      <c r="N1539">
        <v>15049</v>
      </c>
      <c r="O1539">
        <v>23052</v>
      </c>
      <c r="P1539" s="12">
        <f t="shared" si="312"/>
        <v>1.3793722456086812E-2</v>
      </c>
      <c r="Q1539" s="12">
        <f t="shared" si="313"/>
        <v>0.60502349019710766</v>
      </c>
      <c r="R1539">
        <v>16606</v>
      </c>
      <c r="S1539">
        <v>5930</v>
      </c>
      <c r="T1539">
        <v>1145</v>
      </c>
      <c r="U1539" s="30">
        <v>1144.7719999999999</v>
      </c>
      <c r="V1539">
        <f t="shared" si="305"/>
        <v>1144772</v>
      </c>
      <c r="W1539">
        <v>12075</v>
      </c>
      <c r="X1539" s="16">
        <v>947</v>
      </c>
      <c r="Z1539" s="16">
        <v>947</v>
      </c>
      <c r="AA1539" s="16">
        <v>947</v>
      </c>
    </row>
    <row r="1540" spans="2:27">
      <c r="B1540" t="s">
        <v>269</v>
      </c>
      <c r="C1540">
        <v>1984</v>
      </c>
      <c r="D1540" s="1">
        <v>463289</v>
      </c>
      <c r="E1540" s="12">
        <f t="shared" si="310"/>
        <v>8.9425292762074962E-2</v>
      </c>
      <c r="F1540" s="1">
        <v>444106</v>
      </c>
      <c r="G1540" s="11">
        <f t="shared" si="311"/>
        <v>9.0202547617469514E-2</v>
      </c>
      <c r="H1540">
        <v>1873308</v>
      </c>
      <c r="I1540" s="12">
        <f t="shared" si="317"/>
        <v>0.23707046572160051</v>
      </c>
      <c r="J1540" s="12">
        <f t="shared" si="307"/>
        <v>0.24731063978801138</v>
      </c>
      <c r="K1540" s="1">
        <v>1775406</v>
      </c>
      <c r="L1540">
        <v>40236</v>
      </c>
      <c r="M1540" s="12">
        <f t="shared" si="308"/>
        <v>2.2662985255203598E-2</v>
      </c>
      <c r="N1540">
        <v>15870</v>
      </c>
      <c r="O1540">
        <v>24366</v>
      </c>
      <c r="P1540" s="12">
        <f t="shared" si="312"/>
        <v>1.3724184778016972E-2</v>
      </c>
      <c r="Q1540" s="12">
        <f t="shared" si="313"/>
        <v>0.60557709513868174</v>
      </c>
      <c r="R1540">
        <v>16705</v>
      </c>
      <c r="S1540">
        <v>5969</v>
      </c>
      <c r="T1540">
        <v>1156</v>
      </c>
      <c r="U1540" s="30">
        <v>1155.635</v>
      </c>
      <c r="V1540">
        <f t="shared" si="305"/>
        <v>1155635</v>
      </c>
      <c r="W1540">
        <v>13438</v>
      </c>
      <c r="X1540" s="16">
        <v>982</v>
      </c>
      <c r="Z1540" s="16">
        <v>982</v>
      </c>
      <c r="AA1540" s="16">
        <v>982</v>
      </c>
    </row>
    <row r="1541" spans="2:27">
      <c r="B1541" t="s">
        <v>269</v>
      </c>
      <c r="C1541">
        <v>1985</v>
      </c>
      <c r="D1541" s="1">
        <v>568508</v>
      </c>
      <c r="E1541" s="12">
        <f t="shared" si="310"/>
        <v>0.22711309787195466</v>
      </c>
      <c r="F1541" s="1">
        <v>564417</v>
      </c>
      <c r="G1541" s="11">
        <f t="shared" si="311"/>
        <v>0.27090604495323189</v>
      </c>
      <c r="H1541">
        <v>2136786</v>
      </c>
      <c r="I1541" s="12">
        <f t="shared" si="317"/>
        <v>0.26414296986221364</v>
      </c>
      <c r="J1541" s="12">
        <f t="shared" si="307"/>
        <v>0.26605752752030387</v>
      </c>
      <c r="K1541" s="1">
        <v>1947767</v>
      </c>
      <c r="L1541">
        <v>44137</v>
      </c>
      <c r="M1541" s="12">
        <f t="shared" si="308"/>
        <v>2.2660307932108922E-2</v>
      </c>
      <c r="N1541">
        <v>17001</v>
      </c>
      <c r="O1541">
        <v>27136</v>
      </c>
      <c r="P1541" s="12">
        <f t="shared" si="312"/>
        <v>1.393185119164664E-2</v>
      </c>
      <c r="Q1541" s="12">
        <f t="shared" si="313"/>
        <v>0.61481296871105873</v>
      </c>
      <c r="R1541">
        <v>20139</v>
      </c>
      <c r="S1541">
        <v>7988</v>
      </c>
      <c r="T1541">
        <v>1163</v>
      </c>
      <c r="U1541" s="30">
        <v>1162.9359999999999</v>
      </c>
      <c r="V1541">
        <f t="shared" si="305"/>
        <v>1162936</v>
      </c>
      <c r="W1541">
        <v>14492</v>
      </c>
      <c r="X1541" s="16">
        <v>1118</v>
      </c>
      <c r="Z1541" s="16">
        <v>1118</v>
      </c>
      <c r="AA1541" s="16">
        <v>1118</v>
      </c>
    </row>
    <row r="1542" spans="2:27">
      <c r="B1542" t="s">
        <v>269</v>
      </c>
      <c r="C1542">
        <v>1986</v>
      </c>
      <c r="D1542" s="1">
        <v>610973</v>
      </c>
      <c r="E1542" s="12">
        <f t="shared" si="310"/>
        <v>7.4695518796569271E-2</v>
      </c>
      <c r="F1542" s="1">
        <v>608288</v>
      </c>
      <c r="G1542" s="11">
        <f t="shared" si="311"/>
        <v>7.772799189251918E-2</v>
      </c>
      <c r="H1542">
        <v>2388932</v>
      </c>
      <c r="I1542" s="12">
        <f t="shared" si="317"/>
        <v>0.25462759090673154</v>
      </c>
      <c r="J1542" s="12">
        <f t="shared" si="307"/>
        <v>0.25575152411203</v>
      </c>
      <c r="K1542" s="1">
        <v>2156438</v>
      </c>
      <c r="L1542">
        <v>51634</v>
      </c>
      <c r="M1542" s="12">
        <f t="shared" si="308"/>
        <v>2.3944115249313915E-2</v>
      </c>
      <c r="N1542">
        <v>19598</v>
      </c>
      <c r="O1542">
        <v>32036</v>
      </c>
      <c r="P1542" s="12">
        <f t="shared" si="312"/>
        <v>1.485598009309797E-2</v>
      </c>
      <c r="Q1542" s="12">
        <f t="shared" si="313"/>
        <v>0.62044389355850793</v>
      </c>
      <c r="R1542">
        <v>23019</v>
      </c>
      <c r="S1542">
        <v>7744</v>
      </c>
      <c r="T1542">
        <v>1170</v>
      </c>
      <c r="U1542" s="30">
        <v>1170.126</v>
      </c>
      <c r="V1542">
        <f t="shared" si="305"/>
        <v>1170126</v>
      </c>
      <c r="W1542">
        <v>15687</v>
      </c>
      <c r="X1542" s="16">
        <v>1210</v>
      </c>
      <c r="Z1542" s="16">
        <v>1210</v>
      </c>
      <c r="AA1542" s="16">
        <v>1210</v>
      </c>
    </row>
    <row r="1543" spans="2:27">
      <c r="B1543" t="s">
        <v>269</v>
      </c>
      <c r="C1543">
        <v>1987</v>
      </c>
      <c r="D1543" s="1">
        <v>611499</v>
      </c>
      <c r="E1543" s="12">
        <f t="shared" si="310"/>
        <v>8.6092184106335303E-4</v>
      </c>
      <c r="F1543" s="1">
        <v>608374</v>
      </c>
      <c r="G1543" s="11">
        <f t="shared" si="311"/>
        <v>1.4138039875848284E-4</v>
      </c>
      <c r="H1543">
        <v>2672090</v>
      </c>
      <c r="I1543" s="12">
        <f t="shared" si="317"/>
        <v>0.22767721147117051</v>
      </c>
      <c r="J1543" s="12">
        <f t="shared" si="307"/>
        <v>0.22884670800758958</v>
      </c>
      <c r="K1543" s="1">
        <v>2287295</v>
      </c>
      <c r="L1543">
        <v>58565</v>
      </c>
      <c r="M1543" s="12">
        <f t="shared" si="308"/>
        <v>2.5604480401522321E-2</v>
      </c>
      <c r="N1543">
        <v>21635</v>
      </c>
      <c r="O1543">
        <v>36930</v>
      </c>
      <c r="P1543" s="12">
        <f t="shared" si="312"/>
        <v>1.6145709232958581E-2</v>
      </c>
      <c r="Q1543" s="12">
        <f t="shared" si="313"/>
        <v>0.63058140527618889</v>
      </c>
      <c r="R1543">
        <v>24965</v>
      </c>
      <c r="S1543">
        <v>10201</v>
      </c>
      <c r="T1543">
        <v>1185</v>
      </c>
      <c r="U1543" s="30">
        <v>1184.5740000000001</v>
      </c>
      <c r="V1543">
        <f t="shared" si="305"/>
        <v>1184574</v>
      </c>
      <c r="W1543">
        <v>17098</v>
      </c>
      <c r="X1543" s="16">
        <v>1258</v>
      </c>
      <c r="Z1543" s="16">
        <v>1258</v>
      </c>
      <c r="AA1543" s="16">
        <v>1258</v>
      </c>
    </row>
    <row r="1544" spans="2:27">
      <c r="B1544" t="s">
        <v>269</v>
      </c>
      <c r="C1544">
        <v>1988</v>
      </c>
      <c r="D1544" s="1">
        <v>634050</v>
      </c>
      <c r="E1544" s="12">
        <f t="shared" si="310"/>
        <v>3.6878228746081348E-2</v>
      </c>
      <c r="F1544" s="1">
        <v>630575</v>
      </c>
      <c r="G1544" s="11">
        <f t="shared" si="311"/>
        <v>3.6492355031608845E-2</v>
      </c>
      <c r="H1544">
        <v>2908601</v>
      </c>
      <c r="I1544" s="12">
        <f t="shared" si="317"/>
        <v>0.21679666616356111</v>
      </c>
      <c r="J1544" s="12">
        <f t="shared" si="307"/>
        <v>0.21799139861397285</v>
      </c>
      <c r="K1544" s="1">
        <v>2500088</v>
      </c>
      <c r="L1544">
        <v>66051</v>
      </c>
      <c r="M1544" s="12">
        <f t="shared" si="308"/>
        <v>2.641947003465478E-2</v>
      </c>
      <c r="N1544">
        <v>22447</v>
      </c>
      <c r="O1544">
        <v>43604</v>
      </c>
      <c r="P1544" s="12">
        <f t="shared" si="312"/>
        <v>1.7440986077290079E-2</v>
      </c>
      <c r="Q1544" s="12">
        <f t="shared" si="313"/>
        <v>0.66015654569953519</v>
      </c>
      <c r="R1544">
        <v>27146</v>
      </c>
      <c r="S1544">
        <v>11190</v>
      </c>
      <c r="T1544">
        <v>1204</v>
      </c>
      <c r="U1544" s="30">
        <v>1203.8399999999999</v>
      </c>
      <c r="V1544">
        <f t="shared" si="305"/>
        <v>1203840</v>
      </c>
      <c r="W1544">
        <v>18772</v>
      </c>
      <c r="X1544" s="16">
        <v>1285</v>
      </c>
      <c r="Z1544" s="16">
        <v>1285</v>
      </c>
      <c r="AA1544" s="16">
        <v>1285</v>
      </c>
    </row>
    <row r="1545" spans="2:27">
      <c r="B1545" t="s">
        <v>269</v>
      </c>
      <c r="C1545">
        <v>1989</v>
      </c>
      <c r="D1545" s="1">
        <v>671238</v>
      </c>
      <c r="E1545" s="12">
        <f t="shared" si="310"/>
        <v>5.8651525904897091E-2</v>
      </c>
      <c r="F1545" s="1">
        <v>669241</v>
      </c>
      <c r="G1545" s="11">
        <f t="shared" si="311"/>
        <v>6.1318637751258773E-2</v>
      </c>
      <c r="H1545">
        <v>3164260</v>
      </c>
      <c r="I1545" s="12">
        <f t="shared" si="317"/>
        <v>0.21150000316029657</v>
      </c>
      <c r="J1545" s="12">
        <f t="shared" si="307"/>
        <v>0.21213111438377377</v>
      </c>
      <c r="K1545" s="1">
        <v>2836674</v>
      </c>
      <c r="L1545">
        <v>74678</v>
      </c>
      <c r="M1545" s="12">
        <f t="shared" si="308"/>
        <v>2.6325901390149169E-2</v>
      </c>
      <c r="N1545">
        <v>25542</v>
      </c>
      <c r="O1545">
        <v>49136</v>
      </c>
      <c r="P1545" s="12">
        <f t="shared" si="312"/>
        <v>1.7321694350496391E-2</v>
      </c>
      <c r="Q1545" s="12">
        <f t="shared" si="313"/>
        <v>0.65797155788853479</v>
      </c>
      <c r="R1545">
        <v>30372</v>
      </c>
      <c r="S1545">
        <v>13719</v>
      </c>
      <c r="T1545">
        <v>1220</v>
      </c>
      <c r="U1545" s="30">
        <v>1219.961</v>
      </c>
      <c r="V1545">
        <f t="shared" si="305"/>
        <v>1219961</v>
      </c>
      <c r="W1545">
        <v>20352</v>
      </c>
      <c r="X1545" s="16">
        <v>1442</v>
      </c>
      <c r="Z1545" s="16">
        <v>1442</v>
      </c>
      <c r="AA1545" s="16">
        <v>1442</v>
      </c>
    </row>
    <row r="1546" spans="2:27">
      <c r="B1546" t="s">
        <v>269</v>
      </c>
      <c r="C1546">
        <v>1990</v>
      </c>
      <c r="D1546" s="1">
        <v>696281</v>
      </c>
      <c r="E1546" s="12">
        <f t="shared" si="310"/>
        <v>3.7308674419505451E-2</v>
      </c>
      <c r="F1546" s="1">
        <v>691385</v>
      </c>
      <c r="G1546" s="11">
        <f t="shared" si="311"/>
        <v>3.308822980062489E-2</v>
      </c>
      <c r="H1546">
        <v>3265525</v>
      </c>
      <c r="I1546" s="12">
        <f t="shared" si="317"/>
        <v>0.21172246422856969</v>
      </c>
      <c r="J1546" s="12">
        <f t="shared" si="307"/>
        <v>0.21322176372865007</v>
      </c>
      <c r="K1546" s="1">
        <v>3044442</v>
      </c>
      <c r="L1546">
        <v>86593</v>
      </c>
      <c r="M1546" s="12">
        <f t="shared" si="308"/>
        <v>2.8442979041807991E-2</v>
      </c>
      <c r="N1546">
        <v>28577</v>
      </c>
      <c r="O1546">
        <v>58016</v>
      </c>
      <c r="P1546" s="12">
        <f t="shared" si="312"/>
        <v>1.905636566569506E-2</v>
      </c>
      <c r="Q1546" s="12">
        <f t="shared" si="313"/>
        <v>0.66998487175637755</v>
      </c>
      <c r="R1546">
        <v>33726</v>
      </c>
      <c r="S1546">
        <v>12523</v>
      </c>
      <c r="T1546">
        <v>1228</v>
      </c>
      <c r="U1546" s="30">
        <v>1231.296</v>
      </c>
      <c r="V1546">
        <f t="shared" si="305"/>
        <v>1231296</v>
      </c>
      <c r="W1546">
        <v>21199</v>
      </c>
      <c r="X1546" s="16">
        <v>1541</v>
      </c>
      <c r="Z1546" s="16">
        <v>1541</v>
      </c>
      <c r="AA1546" s="16">
        <v>1541</v>
      </c>
    </row>
    <row r="1547" spans="2:27">
      <c r="B1547" t="s">
        <v>269</v>
      </c>
      <c r="C1547">
        <v>1991</v>
      </c>
      <c r="D1547" s="1">
        <v>757361</v>
      </c>
      <c r="E1547" s="12">
        <f t="shared" si="310"/>
        <v>8.7723203706549513E-2</v>
      </c>
      <c r="F1547" s="1">
        <v>753419</v>
      </c>
      <c r="G1547" s="11">
        <f t="shared" si="311"/>
        <v>8.9724249152064339E-2</v>
      </c>
      <c r="H1547">
        <v>3222152</v>
      </c>
      <c r="I1547" s="12">
        <f t="shared" si="317"/>
        <v>0.23382478542290991</v>
      </c>
      <c r="J1547" s="12">
        <f t="shared" si="307"/>
        <v>0.23504819139506763</v>
      </c>
      <c r="K1547" s="1">
        <v>3514633</v>
      </c>
      <c r="L1547">
        <v>97960</v>
      </c>
      <c r="M1547" s="12">
        <f t="shared" si="308"/>
        <v>2.7872042401013136E-2</v>
      </c>
      <c r="N1547">
        <v>29951</v>
      </c>
      <c r="O1547">
        <v>68009</v>
      </c>
      <c r="P1547" s="12">
        <f t="shared" si="312"/>
        <v>1.9350242258580057E-2</v>
      </c>
      <c r="Q1547" s="12">
        <f t="shared" si="313"/>
        <v>0.69425275622703142</v>
      </c>
      <c r="R1547">
        <v>36156</v>
      </c>
      <c r="S1547">
        <v>14231</v>
      </c>
      <c r="T1547">
        <v>1235</v>
      </c>
      <c r="U1547" s="30">
        <v>1235.4390000000001</v>
      </c>
      <c r="V1547">
        <f t="shared" si="305"/>
        <v>1235439</v>
      </c>
      <c r="W1547">
        <v>21596</v>
      </c>
      <c r="X1547" s="16">
        <v>1564</v>
      </c>
      <c r="Z1547" s="16">
        <v>1564</v>
      </c>
      <c r="AA1547" s="16">
        <v>1564</v>
      </c>
    </row>
    <row r="1548" spans="2:27">
      <c r="B1548" t="s">
        <v>269</v>
      </c>
      <c r="C1548">
        <v>1992</v>
      </c>
      <c r="D1548" s="1">
        <v>931856</v>
      </c>
      <c r="E1548" s="12">
        <f t="shared" si="310"/>
        <v>0.23039871342728235</v>
      </c>
      <c r="F1548" s="1">
        <v>928391</v>
      </c>
      <c r="G1548" s="11">
        <f t="shared" si="311"/>
        <v>0.23223730752741834</v>
      </c>
      <c r="H1548">
        <v>3760990</v>
      </c>
      <c r="I1548" s="12">
        <f t="shared" si="317"/>
        <v>0.24684750557698903</v>
      </c>
      <c r="J1548" s="12">
        <f t="shared" si="307"/>
        <v>0.24776880555385683</v>
      </c>
      <c r="K1548" s="1">
        <v>3721512</v>
      </c>
      <c r="L1548">
        <v>93232</v>
      </c>
      <c r="M1548" s="12">
        <f t="shared" si="308"/>
        <v>2.5052183091173696E-2</v>
      </c>
      <c r="N1548">
        <v>25893</v>
      </c>
      <c r="O1548">
        <v>67339</v>
      </c>
      <c r="P1548" s="12">
        <f t="shared" si="312"/>
        <v>1.8094527170676864E-2</v>
      </c>
      <c r="Q1548" s="12">
        <f t="shared" si="313"/>
        <v>0.72227346833705164</v>
      </c>
      <c r="R1548">
        <v>36545</v>
      </c>
      <c r="S1548">
        <v>12009</v>
      </c>
      <c r="T1548">
        <v>1236</v>
      </c>
      <c r="U1548" s="30">
        <v>1235.748</v>
      </c>
      <c r="V1548">
        <f t="shared" si="305"/>
        <v>1235748</v>
      </c>
      <c r="W1548">
        <v>22558</v>
      </c>
      <c r="X1548" s="16">
        <v>1510</v>
      </c>
      <c r="Z1548" s="16">
        <v>1510</v>
      </c>
      <c r="AA1548" s="16">
        <v>1510</v>
      </c>
    </row>
    <row r="1549" spans="2:27">
      <c r="B1549" t="s">
        <v>269</v>
      </c>
      <c r="C1549">
        <v>1993</v>
      </c>
      <c r="D1549" s="1">
        <v>1045864</v>
      </c>
      <c r="E1549" s="12">
        <f t="shared" si="310"/>
        <v>0.12234508336051922</v>
      </c>
      <c r="F1549" s="1">
        <v>1042268</v>
      </c>
      <c r="G1549" s="11">
        <f t="shared" si="311"/>
        <v>0.12266060312950039</v>
      </c>
      <c r="H1549">
        <v>3925589</v>
      </c>
      <c r="I1549" s="12">
        <f t="shared" si="317"/>
        <v>0.26550614442826287</v>
      </c>
      <c r="J1549" s="12">
        <f t="shared" si="307"/>
        <v>0.26642218530773343</v>
      </c>
      <c r="K1549" s="1">
        <v>3888537</v>
      </c>
      <c r="L1549">
        <v>76842</v>
      </c>
      <c r="M1549" s="12">
        <f t="shared" si="308"/>
        <v>1.9761159531206725E-2</v>
      </c>
      <c r="N1549">
        <v>24008</v>
      </c>
      <c r="O1549">
        <v>52834</v>
      </c>
      <c r="P1549" s="12">
        <f t="shared" si="312"/>
        <v>1.3587115154105515E-2</v>
      </c>
      <c r="Q1549" s="12">
        <f t="shared" si="313"/>
        <v>0.68756669529684289</v>
      </c>
      <c r="R1549">
        <v>31500</v>
      </c>
      <c r="S1549">
        <v>12841</v>
      </c>
      <c r="T1549">
        <v>1238</v>
      </c>
      <c r="U1549" s="30">
        <v>1238.2560000000001</v>
      </c>
      <c r="V1549">
        <f t="shared" si="305"/>
        <v>1238256</v>
      </c>
      <c r="W1549">
        <v>23218</v>
      </c>
      <c r="X1549" s="16">
        <v>1437</v>
      </c>
      <c r="Z1549" s="16">
        <v>1437</v>
      </c>
      <c r="AA1549" s="16">
        <v>1437</v>
      </c>
    </row>
    <row r="1550" spans="2:27">
      <c r="B1550" t="s">
        <v>269</v>
      </c>
      <c r="C1550">
        <v>1994</v>
      </c>
      <c r="D1550" s="1">
        <v>1098979</v>
      </c>
      <c r="E1550" s="12">
        <f t="shared" si="310"/>
        <v>5.0785761819892451E-2</v>
      </c>
      <c r="F1550" s="1">
        <v>1094141</v>
      </c>
      <c r="G1550" s="11">
        <f t="shared" si="311"/>
        <v>4.976934915012262E-2</v>
      </c>
      <c r="H1550">
        <v>4097926</v>
      </c>
      <c r="I1550" s="12">
        <f t="shared" si="317"/>
        <v>0.26699872081633491</v>
      </c>
      <c r="J1550" s="12">
        <f t="shared" si="307"/>
        <v>0.26817931802575257</v>
      </c>
      <c r="K1550" s="1">
        <v>3901756</v>
      </c>
      <c r="L1550">
        <v>82805</v>
      </c>
      <c r="M1550" s="12">
        <f t="shared" si="308"/>
        <v>2.1222495717312922E-2</v>
      </c>
      <c r="N1550">
        <v>27112</v>
      </c>
      <c r="O1550">
        <v>55693</v>
      </c>
      <c r="P1550" s="12">
        <f t="shared" si="312"/>
        <v>1.4273829527012966E-2</v>
      </c>
      <c r="Q1550" s="12">
        <f t="shared" si="313"/>
        <v>0.67258015820300709</v>
      </c>
      <c r="R1550">
        <v>37089</v>
      </c>
      <c r="S1550">
        <v>11695</v>
      </c>
      <c r="T1550">
        <v>1238</v>
      </c>
      <c r="U1550" s="30">
        <v>1237.6869999999999</v>
      </c>
      <c r="V1550">
        <f t="shared" si="305"/>
        <v>1237687</v>
      </c>
      <c r="W1550">
        <v>24297</v>
      </c>
      <c r="X1550" s="16">
        <v>1474</v>
      </c>
      <c r="Y1550" s="2">
        <v>1460</v>
      </c>
      <c r="Z1550" s="7">
        <f>(Y1550+X1550)/2</f>
        <v>1467</v>
      </c>
      <c r="AA1550" s="16">
        <v>1467</v>
      </c>
    </row>
    <row r="1551" spans="2:27" s="2" customFormat="1">
      <c r="B1551" s="2" t="s">
        <v>269</v>
      </c>
      <c r="C1551" s="2">
        <v>1995</v>
      </c>
      <c r="D1551" s="1">
        <v>1173254</v>
      </c>
      <c r="E1551" s="12">
        <f t="shared" si="310"/>
        <v>6.7585458866820936E-2</v>
      </c>
      <c r="F1551" s="1">
        <v>1168968</v>
      </c>
      <c r="G1551" s="11">
        <f t="shared" si="311"/>
        <v>6.8388809120579527E-2</v>
      </c>
      <c r="H1551">
        <v>4207954</v>
      </c>
      <c r="I1551" s="12">
        <f t="shared" si="317"/>
        <v>0.27779961472962872</v>
      </c>
      <c r="J1551" s="12">
        <f t="shared" si="307"/>
        <v>0.27881816198561105</v>
      </c>
      <c r="K1551" s="1">
        <v>4179160</v>
      </c>
      <c r="L1551">
        <v>91680</v>
      </c>
      <c r="M1551" s="12">
        <f t="shared" si="308"/>
        <v>2.1937422831382385E-2</v>
      </c>
      <c r="N1551">
        <v>28525</v>
      </c>
      <c r="O1551">
        <v>63155</v>
      </c>
      <c r="P1551" s="12">
        <f t="shared" si="312"/>
        <v>1.5111888513481178E-2</v>
      </c>
      <c r="Q1551" s="12">
        <f t="shared" si="313"/>
        <v>0.6888634380453752</v>
      </c>
      <c r="R1551">
        <v>39867</v>
      </c>
      <c r="S1551">
        <v>14286</v>
      </c>
      <c r="T1551">
        <v>1237</v>
      </c>
      <c r="U1551" s="30">
        <v>1237.4380000000001</v>
      </c>
      <c r="V1551">
        <f t="shared" si="305"/>
        <v>1237438</v>
      </c>
      <c r="W1551">
        <v>25332</v>
      </c>
      <c r="X1551" s="17">
        <v>1396</v>
      </c>
      <c r="Y1551">
        <v>1455</v>
      </c>
      <c r="Z1551" s="7">
        <f t="shared" ref="Z1551:Z1554" si="318">(Y1551+X1551)/2</f>
        <v>1425.5</v>
      </c>
      <c r="AA1551" s="18">
        <v>1426</v>
      </c>
    </row>
    <row r="1552" spans="2:27">
      <c r="B1552" t="s">
        <v>269</v>
      </c>
      <c r="C1552">
        <v>1996</v>
      </c>
      <c r="D1552" s="1">
        <v>1245305</v>
      </c>
      <c r="E1552" s="12">
        <f t="shared" si="310"/>
        <v>6.1411254510958413E-2</v>
      </c>
      <c r="F1552" s="1">
        <v>1242324</v>
      </c>
      <c r="G1552" s="11">
        <f t="shared" si="311"/>
        <v>6.2752787073726571E-2</v>
      </c>
      <c r="H1552">
        <v>4266881</v>
      </c>
      <c r="I1552" s="12">
        <f t="shared" si="317"/>
        <v>0.29115506150745707</v>
      </c>
      <c r="J1552" s="12">
        <f t="shared" si="307"/>
        <v>0.29185369828687513</v>
      </c>
      <c r="K1552" s="1">
        <v>4239839</v>
      </c>
      <c r="L1552">
        <v>98060</v>
      </c>
      <c r="M1552" s="12">
        <f t="shared" si="308"/>
        <v>2.3128236708988243E-2</v>
      </c>
      <c r="N1552">
        <v>34058</v>
      </c>
      <c r="O1552">
        <v>64002</v>
      </c>
      <c r="P1552" s="12">
        <f t="shared" si="312"/>
        <v>1.5095384518138542E-2</v>
      </c>
      <c r="Q1552" s="12">
        <f t="shared" si="313"/>
        <v>0.65268203140934122</v>
      </c>
      <c r="R1552">
        <v>38044</v>
      </c>
      <c r="S1552">
        <v>12601</v>
      </c>
      <c r="T1552">
        <v>1241</v>
      </c>
      <c r="U1552" s="30">
        <v>1241.4359999999999</v>
      </c>
      <c r="V1552">
        <f t="shared" si="305"/>
        <v>1241436</v>
      </c>
      <c r="W1552">
        <v>26864</v>
      </c>
      <c r="X1552" s="17">
        <v>1426</v>
      </c>
      <c r="Y1552">
        <v>1476</v>
      </c>
      <c r="Z1552" s="7">
        <f t="shared" si="318"/>
        <v>1451</v>
      </c>
      <c r="AA1552" s="18">
        <v>1451</v>
      </c>
    </row>
    <row r="1553" spans="1:27">
      <c r="B1553" t="s">
        <v>269</v>
      </c>
      <c r="C1553">
        <v>1997</v>
      </c>
      <c r="D1553" s="1">
        <v>1299070</v>
      </c>
      <c r="E1553" s="12">
        <f t="shared" si="310"/>
        <v>4.3174162153046841E-2</v>
      </c>
      <c r="F1553" s="1">
        <v>1293290</v>
      </c>
      <c r="G1553" s="11">
        <f t="shared" si="311"/>
        <v>4.1024724629001773E-2</v>
      </c>
      <c r="H1553">
        <v>5215004</v>
      </c>
      <c r="I1553" s="12">
        <f t="shared" si="317"/>
        <v>0.24799405714741543</v>
      </c>
      <c r="J1553" s="12">
        <f t="shared" si="307"/>
        <v>0.24910239762040451</v>
      </c>
      <c r="K1553" s="1">
        <v>4441284</v>
      </c>
      <c r="L1553">
        <v>105049</v>
      </c>
      <c r="M1553" s="12">
        <f t="shared" si="308"/>
        <v>2.3652844537750795E-2</v>
      </c>
      <c r="N1553">
        <v>39036</v>
      </c>
      <c r="O1553">
        <v>66013</v>
      </c>
      <c r="P1553" s="12">
        <f t="shared" si="312"/>
        <v>1.4863494430889806E-2</v>
      </c>
      <c r="Q1553" s="12">
        <f t="shared" si="313"/>
        <v>0.62840198383611456</v>
      </c>
      <c r="R1553">
        <v>43506</v>
      </c>
      <c r="S1553">
        <v>15856</v>
      </c>
      <c r="T1553">
        <v>1245</v>
      </c>
      <c r="U1553" s="30">
        <v>1245.2149999999999</v>
      </c>
      <c r="V1553">
        <f t="shared" si="305"/>
        <v>1245215</v>
      </c>
      <c r="W1553">
        <v>28315</v>
      </c>
      <c r="X1553" s="16">
        <v>1620</v>
      </c>
      <c r="Y1553">
        <v>1601</v>
      </c>
      <c r="Z1553" s="7">
        <f t="shared" si="318"/>
        <v>1610.5</v>
      </c>
      <c r="AA1553" s="18">
        <v>1611</v>
      </c>
    </row>
    <row r="1554" spans="1:27">
      <c r="B1554" t="s">
        <v>35</v>
      </c>
      <c r="C1554">
        <v>1998</v>
      </c>
      <c r="D1554" s="1">
        <v>1411320</v>
      </c>
      <c r="E1554" s="12">
        <f t="shared" si="310"/>
        <v>8.6407968777664018E-2</v>
      </c>
      <c r="F1554" s="1">
        <v>1405520</v>
      </c>
      <c r="G1554" s="11">
        <f t="shared" si="311"/>
        <v>8.6778680728993501E-2</v>
      </c>
      <c r="H1554">
        <v>5689618</v>
      </c>
      <c r="I1554" s="12">
        <f t="shared" si="317"/>
        <v>0.24703240182381314</v>
      </c>
      <c r="J1554" s="12">
        <f t="shared" si="307"/>
        <v>0.24805180242329097</v>
      </c>
      <c r="K1554" s="1">
        <v>4606471</v>
      </c>
      <c r="L1554">
        <v>112766</v>
      </c>
      <c r="M1554" s="12">
        <f t="shared" si="308"/>
        <v>2.447991097740548E-2</v>
      </c>
      <c r="N1554">
        <v>40455</v>
      </c>
      <c r="O1554">
        <v>72311</v>
      </c>
      <c r="P1554" s="12">
        <f t="shared" si="312"/>
        <v>1.5697700039791849E-2</v>
      </c>
      <c r="Q1554" s="12">
        <f t="shared" si="313"/>
        <v>0.64124824858556662</v>
      </c>
      <c r="R1554">
        <v>49056</v>
      </c>
      <c r="S1554">
        <v>15297</v>
      </c>
      <c r="T1554">
        <v>1248</v>
      </c>
      <c r="U1554" s="30">
        <v>1247.5540000000001</v>
      </c>
      <c r="V1554">
        <f t="shared" si="305"/>
        <v>1247554</v>
      </c>
      <c r="W1554">
        <v>30434</v>
      </c>
      <c r="X1554" s="16">
        <v>1691</v>
      </c>
      <c r="Y1554">
        <v>1629</v>
      </c>
      <c r="Z1554" s="7">
        <f t="shared" si="318"/>
        <v>1660</v>
      </c>
      <c r="AA1554" s="18">
        <v>1660</v>
      </c>
    </row>
    <row r="1555" spans="1:27">
      <c r="B1555" t="s">
        <v>35</v>
      </c>
      <c r="C1555">
        <v>1999</v>
      </c>
      <c r="D1555" s="1">
        <v>1439937</v>
      </c>
      <c r="E1555" s="12">
        <f t="shared" si="310"/>
        <v>2.0276762180086727E-2</v>
      </c>
      <c r="F1555" s="1">
        <v>1430158</v>
      </c>
      <c r="G1555" s="11">
        <f t="shared" si="311"/>
        <v>1.7529455290568614E-2</v>
      </c>
      <c r="H1555">
        <v>5887528</v>
      </c>
      <c r="I1555" s="12">
        <f t="shared" si="317"/>
        <v>0.2429131547230009</v>
      </c>
      <c r="J1555" s="12">
        <f t="shared" si="307"/>
        <v>0.24457412346913679</v>
      </c>
      <c r="K1555" s="1">
        <v>4864878</v>
      </c>
      <c r="L1555">
        <v>122380</v>
      </c>
      <c r="M1555" s="12">
        <f t="shared" si="308"/>
        <v>2.5155820968172274E-2</v>
      </c>
      <c r="N1555">
        <v>43934</v>
      </c>
      <c r="O1555">
        <v>78446</v>
      </c>
      <c r="P1555" s="12">
        <f t="shared" si="312"/>
        <v>1.6124967573698662E-2</v>
      </c>
      <c r="Q1555" s="12">
        <f t="shared" si="313"/>
        <v>0.64100343193332243</v>
      </c>
      <c r="R1555">
        <v>56082</v>
      </c>
      <c r="S1555">
        <v>17790</v>
      </c>
      <c r="T1555">
        <v>1253</v>
      </c>
      <c r="U1555" s="30">
        <v>1253.04</v>
      </c>
      <c r="V1555">
        <f t="shared" si="305"/>
        <v>1253040</v>
      </c>
      <c r="W1555">
        <v>31862</v>
      </c>
      <c r="X1555" s="16">
        <v>1716</v>
      </c>
      <c r="AA1555" s="16">
        <v>1716</v>
      </c>
    </row>
    <row r="1556" spans="1:27">
      <c r="B1556" t="s">
        <v>324</v>
      </c>
      <c r="C1556">
        <v>2000</v>
      </c>
      <c r="D1556" s="1">
        <v>1555233</v>
      </c>
      <c r="E1556" s="12">
        <f t="shared" si="310"/>
        <v>8.0070169736592645E-2</v>
      </c>
      <c r="F1556" s="1">
        <v>1547019</v>
      </c>
      <c r="G1556" s="11">
        <f t="shared" si="311"/>
        <v>8.1711950707544195E-2</v>
      </c>
      <c r="H1556">
        <v>6293656</v>
      </c>
      <c r="I1556" s="12">
        <f t="shared" si="317"/>
        <v>0.24580609426381106</v>
      </c>
      <c r="J1556" s="12">
        <f t="shared" si="307"/>
        <v>0.24711121802653338</v>
      </c>
      <c r="K1556" s="1">
        <v>5448061</v>
      </c>
      <c r="L1556">
        <v>138067</v>
      </c>
      <c r="M1556" s="12">
        <f t="shared" si="308"/>
        <v>2.5342410813682152E-2</v>
      </c>
      <c r="N1556">
        <v>46185</v>
      </c>
      <c r="O1556">
        <v>91882</v>
      </c>
      <c r="P1556" s="12">
        <f t="shared" si="312"/>
        <v>1.6865082824880265E-2</v>
      </c>
      <c r="Q1556" s="12">
        <f t="shared" si="313"/>
        <v>0.66548849471633342</v>
      </c>
      <c r="R1556">
        <v>59399</v>
      </c>
      <c r="S1556">
        <v>18718</v>
      </c>
      <c r="T1556">
        <v>1275</v>
      </c>
      <c r="U1556" s="30">
        <v>1277.0719999999999</v>
      </c>
      <c r="V1556">
        <f t="shared" si="305"/>
        <v>1277072</v>
      </c>
      <c r="W1556">
        <v>34097</v>
      </c>
      <c r="X1556" s="16">
        <v>1679</v>
      </c>
      <c r="AA1556" s="16">
        <v>1679</v>
      </c>
    </row>
    <row r="1557" spans="1:27">
      <c r="B1557" t="s">
        <v>324</v>
      </c>
      <c r="C1557">
        <v>2001</v>
      </c>
      <c r="D1557" s="1">
        <v>1625685</v>
      </c>
      <c r="E1557" s="12">
        <f t="shared" si="310"/>
        <v>4.5299964699823114E-2</v>
      </c>
      <c r="F1557" s="1">
        <v>1619075</v>
      </c>
      <c r="G1557" s="11">
        <f t="shared" si="311"/>
        <v>4.6577320640535116E-2</v>
      </c>
      <c r="H1557">
        <v>5207414</v>
      </c>
      <c r="I1557" s="12">
        <f t="shared" si="317"/>
        <v>0.31091728063103874</v>
      </c>
      <c r="J1557" s="12">
        <f t="shared" si="307"/>
        <v>0.31218662468549646</v>
      </c>
      <c r="K1557" s="1">
        <v>5737911</v>
      </c>
      <c r="L1557">
        <v>146279</v>
      </c>
      <c r="M1557" s="12">
        <f t="shared" si="308"/>
        <v>2.5493424349035738E-2</v>
      </c>
      <c r="N1557">
        <v>51765</v>
      </c>
      <c r="O1557">
        <v>94514</v>
      </c>
      <c r="P1557" s="12">
        <f t="shared" si="312"/>
        <v>1.6471848378268678E-2</v>
      </c>
      <c r="Q1557" s="12">
        <f t="shared" si="313"/>
        <v>0.64612145284012057</v>
      </c>
      <c r="R1557">
        <v>66356</v>
      </c>
      <c r="S1557">
        <v>25394</v>
      </c>
      <c r="T1557">
        <v>1285</v>
      </c>
      <c r="U1557" s="30">
        <v>1285.692</v>
      </c>
      <c r="V1557">
        <f t="shared" si="305"/>
        <v>1285692</v>
      </c>
      <c r="W1557">
        <v>36232</v>
      </c>
      <c r="X1557" s="16">
        <v>1704</v>
      </c>
      <c r="AA1557" s="16">
        <v>1704</v>
      </c>
    </row>
    <row r="1558" spans="1:27">
      <c r="B1558" t="s">
        <v>324</v>
      </c>
      <c r="C1558">
        <v>2002</v>
      </c>
      <c r="D1558" s="1">
        <v>1830398</v>
      </c>
      <c r="E1558" s="12">
        <f t="shared" si="310"/>
        <v>0.12592414889723408</v>
      </c>
      <c r="F1558" s="1">
        <v>1816913</v>
      </c>
      <c r="G1558" s="11">
        <f t="shared" si="311"/>
        <v>0.122191992341306</v>
      </c>
      <c r="H1558">
        <v>5451423</v>
      </c>
      <c r="I1558" s="12">
        <f t="shared" si="317"/>
        <v>0.33329150939121766</v>
      </c>
      <c r="J1558" s="12">
        <f t="shared" si="307"/>
        <v>0.33576517544134804</v>
      </c>
      <c r="K1558" s="1">
        <v>6264883</v>
      </c>
      <c r="L1558">
        <v>166035</v>
      </c>
      <c r="M1558" s="12">
        <f t="shared" si="308"/>
        <v>2.6502490150254999E-2</v>
      </c>
      <c r="N1558">
        <v>60455</v>
      </c>
      <c r="O1558">
        <v>105580</v>
      </c>
      <c r="P1558" s="12">
        <f t="shared" si="312"/>
        <v>1.685266907618227E-2</v>
      </c>
      <c r="Q1558" s="12">
        <f t="shared" si="313"/>
        <v>0.63589002318788213</v>
      </c>
      <c r="R1558">
        <v>69695</v>
      </c>
      <c r="S1558">
        <v>25882</v>
      </c>
      <c r="T1558">
        <v>1294</v>
      </c>
      <c r="U1558" s="30">
        <v>1295.96</v>
      </c>
      <c r="V1558">
        <f t="shared" si="305"/>
        <v>1295960</v>
      </c>
      <c r="W1558">
        <v>37385</v>
      </c>
      <c r="X1558" s="16">
        <v>1900</v>
      </c>
      <c r="AA1558" s="16">
        <v>1900</v>
      </c>
    </row>
    <row r="1559" spans="1:27">
      <c r="B1559" t="s">
        <v>269</v>
      </c>
      <c r="C1559">
        <v>2003</v>
      </c>
      <c r="D1559" s="1">
        <v>2062560</v>
      </c>
      <c r="E1559" s="12">
        <f t="shared" si="310"/>
        <v>0.12683689558227226</v>
      </c>
      <c r="F1559" s="1">
        <v>2053319</v>
      </c>
      <c r="G1559" s="11">
        <f t="shared" si="311"/>
        <v>0.13011410012477206</v>
      </c>
      <c r="H1559">
        <v>6801191</v>
      </c>
      <c r="I1559" s="12">
        <f t="shared" si="317"/>
        <v>0.30190579855792904</v>
      </c>
      <c r="J1559" s="12">
        <f t="shared" si="307"/>
        <v>0.30326453116814395</v>
      </c>
      <c r="K1559" s="1">
        <v>6706116</v>
      </c>
      <c r="L1559">
        <v>175557</v>
      </c>
      <c r="M1559" s="12">
        <f t="shared" si="308"/>
        <v>2.6178640512630559E-2</v>
      </c>
      <c r="N1559">
        <v>68212</v>
      </c>
      <c r="O1559">
        <v>107345</v>
      </c>
      <c r="P1559" s="12">
        <f t="shared" si="312"/>
        <v>1.6007030000674011E-2</v>
      </c>
      <c r="Q1559" s="12">
        <f t="shared" si="313"/>
        <v>0.61145382981026108</v>
      </c>
      <c r="R1559">
        <v>78761</v>
      </c>
      <c r="S1559">
        <v>21110</v>
      </c>
      <c r="T1559">
        <v>1303</v>
      </c>
      <c r="U1559" s="30">
        <v>1306.5129999999999</v>
      </c>
      <c r="V1559">
        <f t="shared" si="305"/>
        <v>1306513</v>
      </c>
      <c r="W1559">
        <v>39002</v>
      </c>
      <c r="X1559" s="16">
        <v>2013</v>
      </c>
      <c r="AA1559" s="16">
        <v>2013</v>
      </c>
    </row>
    <row r="1560" spans="1:27">
      <c r="B1560" t="s">
        <v>269</v>
      </c>
      <c r="C1560">
        <v>2004</v>
      </c>
      <c r="D1560" s="1">
        <v>2573528</v>
      </c>
      <c r="E1560" s="12">
        <f t="shared" si="310"/>
        <v>0.24773485377395082</v>
      </c>
      <c r="F1560" s="1">
        <v>2560261</v>
      </c>
      <c r="G1560" s="11">
        <f t="shared" si="311"/>
        <v>0.24688906107623804</v>
      </c>
      <c r="H1560">
        <v>8447366</v>
      </c>
      <c r="I1560" s="12">
        <f t="shared" si="317"/>
        <v>0.30308394356299939</v>
      </c>
      <c r="J1560" s="12">
        <f t="shared" si="307"/>
        <v>0.30465449229972991</v>
      </c>
      <c r="K1560" s="1">
        <v>7305731</v>
      </c>
      <c r="L1560">
        <v>173923</v>
      </c>
      <c r="M1560" s="12">
        <f t="shared" si="308"/>
        <v>2.3806378855175479E-2</v>
      </c>
      <c r="N1560">
        <v>61840</v>
      </c>
      <c r="O1560">
        <v>112083</v>
      </c>
      <c r="P1560" s="12">
        <f t="shared" si="312"/>
        <v>1.5341791259492034E-2</v>
      </c>
      <c r="Q1560" s="12">
        <f t="shared" si="313"/>
        <v>0.64444035578963099</v>
      </c>
      <c r="R1560">
        <v>80994</v>
      </c>
      <c r="S1560">
        <v>19734</v>
      </c>
      <c r="T1560">
        <v>1308</v>
      </c>
      <c r="U1560" s="30">
        <v>1313.6880000000001</v>
      </c>
      <c r="V1560">
        <f t="shared" si="305"/>
        <v>1313688</v>
      </c>
      <c r="W1560">
        <v>41165</v>
      </c>
      <c r="X1560" s="16">
        <v>2024</v>
      </c>
      <c r="AA1560" s="16">
        <v>2024</v>
      </c>
    </row>
    <row r="1561" spans="1:27">
      <c r="B1561" t="s">
        <v>269</v>
      </c>
      <c r="C1561">
        <v>2005</v>
      </c>
      <c r="D1561" s="1">
        <v>2528819</v>
      </c>
      <c r="E1561" s="12">
        <f t="shared" si="310"/>
        <v>-1.7372649530139169E-2</v>
      </c>
      <c r="F1561" s="1">
        <v>2519505</v>
      </c>
      <c r="G1561" s="11">
        <f t="shared" si="311"/>
        <v>-1.5918689539855507E-2</v>
      </c>
      <c r="H1561">
        <v>8456220</v>
      </c>
      <c r="I1561" s="12">
        <f t="shared" si="317"/>
        <v>0.29794695502245683</v>
      </c>
      <c r="J1561" s="12">
        <f t="shared" si="307"/>
        <v>0.29904839278069872</v>
      </c>
      <c r="K1561" s="1">
        <v>7469846</v>
      </c>
      <c r="L1561">
        <v>186781</v>
      </c>
      <c r="M1561" s="12">
        <f t="shared" si="308"/>
        <v>2.5004665424160015E-2</v>
      </c>
      <c r="N1561">
        <v>63136</v>
      </c>
      <c r="O1561">
        <v>123645</v>
      </c>
      <c r="P1561" s="12">
        <f t="shared" si="312"/>
        <v>1.6552550079345679E-2</v>
      </c>
      <c r="Q1561" s="12">
        <f t="shared" si="313"/>
        <v>0.66197846676053773</v>
      </c>
      <c r="R1561">
        <v>94397</v>
      </c>
      <c r="S1561">
        <v>23861</v>
      </c>
      <c r="T1561">
        <v>1312</v>
      </c>
      <c r="U1561" s="30">
        <v>1318.787</v>
      </c>
      <c r="V1561">
        <f t="shared" si="305"/>
        <v>1318787</v>
      </c>
      <c r="W1561">
        <v>40616</v>
      </c>
      <c r="X1561" s="16">
        <v>2023</v>
      </c>
      <c r="AA1561" s="16">
        <v>2023</v>
      </c>
    </row>
    <row r="1562" spans="1:27">
      <c r="B1562" t="s">
        <v>269</v>
      </c>
      <c r="C1562">
        <v>2006</v>
      </c>
      <c r="D1562" s="1">
        <v>2580118</v>
      </c>
      <c r="E1562" s="12">
        <f t="shared" si="310"/>
        <v>2.0285753942848421E-2</v>
      </c>
      <c r="F1562" s="1">
        <v>2572822</v>
      </c>
      <c r="G1562" s="11">
        <f t="shared" si="311"/>
        <v>2.1161696444341248E-2</v>
      </c>
      <c r="H1562">
        <v>8639110</v>
      </c>
      <c r="I1562" s="12">
        <f t="shared" si="317"/>
        <v>0.29781100136472394</v>
      </c>
      <c r="J1562" s="12">
        <f t="shared" si="307"/>
        <v>0.29865553280372631</v>
      </c>
      <c r="K1562" s="1">
        <v>7854687</v>
      </c>
      <c r="L1562">
        <v>193068</v>
      </c>
      <c r="M1562" s="12">
        <f t="shared" si="308"/>
        <v>2.4579973715057012E-2</v>
      </c>
      <c r="N1562">
        <v>66345</v>
      </c>
      <c r="O1562">
        <v>126723</v>
      </c>
      <c r="P1562" s="12">
        <f t="shared" si="312"/>
        <v>1.6133424540023047E-2</v>
      </c>
      <c r="Q1562" s="12">
        <f t="shared" si="313"/>
        <v>0.65636459692957927</v>
      </c>
      <c r="R1562">
        <v>100458</v>
      </c>
      <c r="S1562">
        <v>23538</v>
      </c>
      <c r="T1562">
        <v>1315</v>
      </c>
      <c r="U1562" s="30">
        <v>1323.6189999999999</v>
      </c>
      <c r="V1562">
        <f t="shared" ref="V1562:V1572" si="319">(U1562*1000)</f>
        <v>1323619</v>
      </c>
      <c r="W1562">
        <v>44306</v>
      </c>
      <c r="X1562" s="16">
        <v>2120</v>
      </c>
      <c r="AA1562" s="16">
        <v>2120</v>
      </c>
    </row>
    <row r="1563" spans="1:27">
      <c r="B1563" t="s">
        <v>139</v>
      </c>
      <c r="C1563">
        <v>2007</v>
      </c>
      <c r="D1563" s="1">
        <v>2393954</v>
      </c>
      <c r="E1563" s="12">
        <f t="shared" si="310"/>
        <v>-7.2153289113133581E-2</v>
      </c>
      <c r="F1563" s="1">
        <v>2383360</v>
      </c>
      <c r="G1563" s="11">
        <f t="shared" si="311"/>
        <v>-7.3639762097805442E-2</v>
      </c>
      <c r="H1563">
        <v>9548564</v>
      </c>
      <c r="I1563" s="12">
        <f t="shared" si="317"/>
        <v>0.24960402422814573</v>
      </c>
      <c r="J1563" s="12">
        <f t="shared" si="307"/>
        <v>0.25071351042942164</v>
      </c>
      <c r="K1563" s="1">
        <v>7932056</v>
      </c>
      <c r="L1563">
        <v>201375</v>
      </c>
      <c r="M1563" s="12">
        <f t="shared" si="308"/>
        <v>2.5387490960729474E-2</v>
      </c>
      <c r="N1563">
        <v>71324</v>
      </c>
      <c r="O1563">
        <v>130051</v>
      </c>
      <c r="P1563" s="12">
        <f t="shared" si="312"/>
        <v>1.63956230263629E-2</v>
      </c>
      <c r="Q1563" s="12">
        <f t="shared" si="313"/>
        <v>0.64581502172563621</v>
      </c>
      <c r="R1563">
        <v>98577</v>
      </c>
      <c r="S1563">
        <v>24864</v>
      </c>
      <c r="T1563">
        <v>1317</v>
      </c>
      <c r="U1563" s="30">
        <v>1327.04</v>
      </c>
      <c r="V1563">
        <f t="shared" si="319"/>
        <v>1327040</v>
      </c>
      <c r="W1563">
        <v>46142</v>
      </c>
      <c r="X1563" s="16">
        <v>2148</v>
      </c>
      <c r="AA1563" s="16">
        <v>2148</v>
      </c>
    </row>
    <row r="1564" spans="1:27">
      <c r="B1564" t="s">
        <v>27</v>
      </c>
      <c r="C1564">
        <v>2008</v>
      </c>
      <c r="D1564" s="1">
        <v>2427894</v>
      </c>
      <c r="E1564" s="12">
        <f t="shared" si="310"/>
        <v>1.4177381854455015E-2</v>
      </c>
      <c r="F1564" s="1">
        <v>2415700</v>
      </c>
      <c r="G1564" s="11">
        <f t="shared" si="311"/>
        <v>1.3569078947368422E-2</v>
      </c>
      <c r="H1564">
        <v>7656061</v>
      </c>
      <c r="I1564" s="12">
        <f t="shared" si="317"/>
        <v>0.31552778902884915</v>
      </c>
      <c r="J1564" s="12">
        <f t="shared" si="307"/>
        <v>0.31712051406068997</v>
      </c>
      <c r="K1564" s="1">
        <v>8151041</v>
      </c>
      <c r="L1564">
        <v>214213</v>
      </c>
      <c r="M1564" s="12">
        <f t="shared" si="308"/>
        <v>2.6280446877889586E-2</v>
      </c>
      <c r="N1564">
        <v>72231</v>
      </c>
      <c r="O1564">
        <v>141982</v>
      </c>
      <c r="P1564" s="12">
        <f t="shared" si="312"/>
        <v>1.7418879379946683E-2</v>
      </c>
      <c r="Q1564" s="12">
        <f t="shared" si="313"/>
        <v>0.66280757937193358</v>
      </c>
      <c r="R1564">
        <v>101128</v>
      </c>
      <c r="S1564">
        <v>23399</v>
      </c>
      <c r="T1564">
        <v>1320</v>
      </c>
      <c r="U1564" s="30">
        <v>1330.509</v>
      </c>
      <c r="V1564">
        <f t="shared" si="319"/>
        <v>1330509</v>
      </c>
      <c r="W1564">
        <v>47994</v>
      </c>
      <c r="X1564" s="16">
        <v>2195</v>
      </c>
      <c r="AA1564" s="16">
        <v>2195</v>
      </c>
    </row>
    <row r="1565" spans="1:27">
      <c r="A1565">
        <v>19</v>
      </c>
      <c r="B1565" t="s">
        <v>170</v>
      </c>
      <c r="C1565">
        <v>2009</v>
      </c>
      <c r="D1565" s="10">
        <v>3101082</v>
      </c>
      <c r="E1565" s="12">
        <f t="shared" si="310"/>
        <v>0.27727240151341037</v>
      </c>
      <c r="F1565" s="4"/>
      <c r="G1565" s="4"/>
      <c r="H1565" s="10">
        <v>6215026</v>
      </c>
      <c r="I1565" s="3"/>
      <c r="J1565" s="12">
        <f t="shared" si="307"/>
        <v>0.49896524970289746</v>
      </c>
      <c r="K1565" s="10">
        <v>8775249</v>
      </c>
      <c r="L1565" s="3"/>
      <c r="M1565" s="3"/>
      <c r="N1565" s="10">
        <v>75535</v>
      </c>
      <c r="O1565" s="10">
        <v>148446</v>
      </c>
      <c r="P1565" s="12">
        <f t="shared" si="312"/>
        <v>1.6916443054778275E-2</v>
      </c>
      <c r="Q1565" s="3"/>
      <c r="R1565" s="3"/>
      <c r="U1565" s="30">
        <v>1329.59</v>
      </c>
      <c r="V1565">
        <f t="shared" si="319"/>
        <v>1329590</v>
      </c>
      <c r="X1565" s="16">
        <v>2206</v>
      </c>
      <c r="AA1565" s="16">
        <v>2206</v>
      </c>
    </row>
    <row r="1566" spans="1:27">
      <c r="B1566" t="s">
        <v>170</v>
      </c>
      <c r="C1566">
        <v>2010</v>
      </c>
      <c r="D1566" s="10">
        <v>3215209</v>
      </c>
      <c r="E1566" s="12">
        <f t="shared" si="310"/>
        <v>3.6802316094833996E-2</v>
      </c>
      <c r="F1566" s="4"/>
      <c r="G1566" s="4"/>
      <c r="H1566" s="10">
        <v>9290505</v>
      </c>
      <c r="I1566" s="3"/>
      <c r="J1566" s="12">
        <f t="shared" si="307"/>
        <v>0.34607472898405417</v>
      </c>
      <c r="K1566" s="10">
        <v>9024322</v>
      </c>
      <c r="L1566" s="3"/>
      <c r="M1566" s="3"/>
      <c r="N1566" s="10">
        <v>78290</v>
      </c>
      <c r="O1566" s="10">
        <v>145588</v>
      </c>
      <c r="P1566" s="12">
        <f t="shared" si="312"/>
        <v>1.6132846323524359E-2</v>
      </c>
      <c r="Q1566" s="3"/>
      <c r="R1566" s="3"/>
      <c r="U1566" s="30">
        <v>1327.568</v>
      </c>
      <c r="V1566">
        <f t="shared" si="319"/>
        <v>1327568</v>
      </c>
      <c r="X1566" s="16">
        <v>2154</v>
      </c>
      <c r="AA1566" s="16">
        <v>2154</v>
      </c>
    </row>
    <row r="1567" spans="1:27">
      <c r="B1567" t="s">
        <v>170</v>
      </c>
      <c r="C1567">
        <v>2011</v>
      </c>
      <c r="D1567" s="10">
        <v>3241435</v>
      </c>
      <c r="E1567" s="12">
        <f t="shared" si="310"/>
        <v>8.1568569881460273E-3</v>
      </c>
      <c r="F1567" s="4"/>
      <c r="G1567" s="4"/>
      <c r="H1567" s="10">
        <v>10611116</v>
      </c>
      <c r="I1567" s="3"/>
      <c r="J1567" s="12">
        <f t="shared" ref="J1567:J1572" si="320">D1567/H1567</f>
        <v>0.30547540899562309</v>
      </c>
      <c r="K1567" s="10">
        <v>9099085</v>
      </c>
      <c r="L1567" s="3"/>
      <c r="M1567" s="3"/>
      <c r="N1567" s="10">
        <v>71468</v>
      </c>
      <c r="O1567" s="10">
        <v>142410</v>
      </c>
      <c r="P1567" s="12">
        <f t="shared" si="312"/>
        <v>1.5651024251339556E-2</v>
      </c>
      <c r="Q1567" s="3"/>
      <c r="R1567" s="3"/>
      <c r="U1567" s="30">
        <v>1327.9680000000001</v>
      </c>
      <c r="V1567">
        <f t="shared" si="319"/>
        <v>1327968</v>
      </c>
      <c r="X1567" s="16">
        <v>2145</v>
      </c>
      <c r="AA1567" s="16">
        <v>2145</v>
      </c>
    </row>
    <row r="1568" spans="1:27">
      <c r="B1568" t="s">
        <v>170</v>
      </c>
      <c r="C1568">
        <v>2012</v>
      </c>
      <c r="D1568" s="21"/>
      <c r="E1568" s="12"/>
      <c r="F1568" s="4"/>
      <c r="G1568" s="4"/>
      <c r="H1568" s="21"/>
      <c r="I1568" s="4"/>
      <c r="J1568" s="12"/>
      <c r="K1568" s="21"/>
      <c r="L1568" s="4"/>
      <c r="M1568" s="4"/>
      <c r="N1568" s="21"/>
      <c r="O1568" s="21"/>
      <c r="P1568" s="12"/>
      <c r="Q1568" s="4"/>
      <c r="R1568" s="4"/>
      <c r="U1568" s="30">
        <v>1328.1010000000001</v>
      </c>
      <c r="V1568">
        <f t="shared" si="319"/>
        <v>1328101</v>
      </c>
      <c r="X1568" s="16">
        <v>2108</v>
      </c>
      <c r="AA1568" s="16">
        <v>2108</v>
      </c>
    </row>
    <row r="1569" spans="2:27">
      <c r="B1569" t="s">
        <v>170</v>
      </c>
      <c r="C1569">
        <v>2013</v>
      </c>
      <c r="D1569" s="21">
        <v>2830353</v>
      </c>
      <c r="E1569" s="12"/>
      <c r="F1569" s="21">
        <v>2821145</v>
      </c>
      <c r="G1569" s="4"/>
      <c r="H1569" s="21">
        <v>9571311</v>
      </c>
      <c r="I1569" s="4"/>
      <c r="J1569" s="12">
        <f t="shared" si="320"/>
        <v>0.295712154792588</v>
      </c>
      <c r="K1569" s="21">
        <v>8950407</v>
      </c>
      <c r="L1569" s="4"/>
      <c r="M1569" s="4"/>
      <c r="N1569" s="21">
        <v>75602</v>
      </c>
      <c r="O1569" s="21">
        <v>136811</v>
      </c>
      <c r="P1569" s="12">
        <f t="shared" si="312"/>
        <v>1.5285450147686022E-2</v>
      </c>
      <c r="Q1569" s="4"/>
      <c r="R1569" s="4"/>
      <c r="U1569" s="30">
        <v>1327.9749999999999</v>
      </c>
      <c r="V1569">
        <f t="shared" si="319"/>
        <v>1327975</v>
      </c>
      <c r="X1569" s="16">
        <v>2173</v>
      </c>
      <c r="AA1569" s="16">
        <v>2173</v>
      </c>
    </row>
    <row r="1570" spans="2:27">
      <c r="B1570" t="s">
        <v>170</v>
      </c>
      <c r="C1570">
        <v>2014</v>
      </c>
      <c r="D1570" s="21">
        <v>3028373</v>
      </c>
      <c r="E1570" s="12">
        <f t="shared" ref="E1570:E1572" si="321">(D1570-D1569)/(D1569)</f>
        <v>6.996300461461874E-2</v>
      </c>
      <c r="F1570" s="21">
        <v>2997132</v>
      </c>
      <c r="G1570" s="4"/>
      <c r="H1570" s="21">
        <v>10528889</v>
      </c>
      <c r="I1570" s="4"/>
      <c r="J1570" s="12">
        <f t="shared" si="320"/>
        <v>0.28762512360041026</v>
      </c>
      <c r="K1570" s="21">
        <v>9258232</v>
      </c>
      <c r="L1570" s="4"/>
      <c r="M1570" s="4"/>
      <c r="N1570" s="21">
        <v>76457</v>
      </c>
      <c r="O1570" s="21">
        <v>141375</v>
      </c>
      <c r="P1570" s="12">
        <f t="shared" si="312"/>
        <v>1.5270194136418272E-2</v>
      </c>
      <c r="Q1570" s="4"/>
      <c r="R1570" s="4"/>
      <c r="U1570" s="30">
        <v>1328.903</v>
      </c>
      <c r="V1570">
        <f t="shared" si="319"/>
        <v>1328903</v>
      </c>
      <c r="X1570" s="16">
        <v>2242</v>
      </c>
      <c r="AA1570" s="16">
        <v>2242</v>
      </c>
    </row>
    <row r="1571" spans="2:27">
      <c r="B1571" t="s">
        <v>170</v>
      </c>
      <c r="C1571">
        <v>2015</v>
      </c>
      <c r="D1571" s="10">
        <v>2784359</v>
      </c>
      <c r="E1571" s="12">
        <f t="shared" si="321"/>
        <v>-8.0575939621704465E-2</v>
      </c>
      <c r="F1571" s="3"/>
      <c r="G1571" s="3"/>
      <c r="H1571" s="10">
        <v>8792906</v>
      </c>
      <c r="I1571" s="3"/>
      <c r="J1571" s="12">
        <f t="shared" si="320"/>
        <v>0.31665970271944222</v>
      </c>
      <c r="K1571" s="10">
        <v>8841802</v>
      </c>
      <c r="L1571" s="3"/>
      <c r="M1571" s="3"/>
      <c r="N1571" s="10">
        <v>79612</v>
      </c>
      <c r="O1571" s="10">
        <v>155673</v>
      </c>
      <c r="P1571" s="12">
        <f t="shared" si="312"/>
        <v>1.7606478860304722E-2</v>
      </c>
      <c r="Q1571" s="3"/>
      <c r="R1571" s="3"/>
      <c r="U1571" s="30">
        <v>1327.787</v>
      </c>
      <c r="V1571">
        <f t="shared" si="319"/>
        <v>1327787</v>
      </c>
      <c r="X1571" s="16">
        <v>2279</v>
      </c>
      <c r="AA1571" s="16">
        <v>2279</v>
      </c>
    </row>
    <row r="1572" spans="2:27">
      <c r="B1572" t="s">
        <v>269</v>
      </c>
      <c r="C1572">
        <v>2016</v>
      </c>
      <c r="D1572" s="1">
        <v>2893679</v>
      </c>
      <c r="E1572" s="12">
        <f t="shared" si="321"/>
        <v>3.9262178476266889E-2</v>
      </c>
      <c r="F1572" s="3"/>
      <c r="G1572" s="3"/>
      <c r="H1572" s="1">
        <v>9003011</v>
      </c>
      <c r="I1572" s="3"/>
      <c r="J1572" s="12">
        <f t="shared" si="320"/>
        <v>0.32141235859869549</v>
      </c>
      <c r="K1572" s="1">
        <v>9403020</v>
      </c>
      <c r="L1572" s="3"/>
      <c r="M1572" s="3"/>
      <c r="N1572" s="1">
        <v>96243</v>
      </c>
      <c r="O1572" s="1">
        <v>191160</v>
      </c>
      <c r="P1572" s="12">
        <f t="shared" ref="P1572" si="322">(O1572/K1572)</f>
        <v>2.0329638775627403E-2</v>
      </c>
      <c r="Q1572" s="3"/>
      <c r="R1572" s="3"/>
      <c r="U1572" s="30">
        <v>1330.232</v>
      </c>
      <c r="V1572">
        <f t="shared" si="319"/>
        <v>1330232</v>
      </c>
      <c r="X1572" s="16">
        <v>2404</v>
      </c>
      <c r="AA1572" s="16">
        <v>2404</v>
      </c>
    </row>
    <row r="1573" spans="2:27"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U1573" s="30"/>
    </row>
    <row r="1574" spans="2:27"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</row>
    <row r="1575" spans="2:27">
      <c r="B1575" t="s">
        <v>270</v>
      </c>
      <c r="C1575">
        <v>1880</v>
      </c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X1575" s="16">
        <v>685</v>
      </c>
      <c r="Z1575" s="16">
        <v>685</v>
      </c>
      <c r="AA1575" s="16">
        <v>685</v>
      </c>
    </row>
    <row r="1576" spans="2:27">
      <c r="B1576" t="s">
        <v>270</v>
      </c>
      <c r="C1576">
        <v>1890</v>
      </c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X1576" s="16">
        <v>690</v>
      </c>
      <c r="Z1576" s="16">
        <v>690</v>
      </c>
      <c r="AA1576" s="16">
        <v>690</v>
      </c>
    </row>
    <row r="1577" spans="2:27">
      <c r="B1577" t="s">
        <v>270</v>
      </c>
      <c r="C1577">
        <v>1904</v>
      </c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U1577" s="30">
        <v>1217</v>
      </c>
      <c r="V1577">
        <f>(U1577*1000)</f>
        <v>1217000</v>
      </c>
      <c r="X1577" s="16">
        <v>1502</v>
      </c>
      <c r="Z1577" s="16">
        <v>1502</v>
      </c>
      <c r="AA1577" s="16">
        <v>1502</v>
      </c>
    </row>
    <row r="1578" spans="2:27">
      <c r="B1578" t="s">
        <v>270</v>
      </c>
      <c r="C1578">
        <v>1910</v>
      </c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U1578" s="30">
        <v>1302</v>
      </c>
      <c r="V1578">
        <f t="shared" ref="V1578:V1646" si="323">(U1578*1000)</f>
        <v>1302000</v>
      </c>
      <c r="X1578" s="16">
        <v>1675</v>
      </c>
      <c r="Z1578" s="16">
        <v>1675</v>
      </c>
      <c r="AA1578" s="16">
        <v>1675</v>
      </c>
    </row>
    <row r="1579" spans="2:27">
      <c r="B1579" t="s">
        <v>270</v>
      </c>
      <c r="C1579">
        <v>1923</v>
      </c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U1579" s="30">
        <v>1521</v>
      </c>
      <c r="V1579">
        <f t="shared" si="323"/>
        <v>1521000</v>
      </c>
      <c r="X1579" s="16">
        <v>1483</v>
      </c>
      <c r="Z1579" s="16">
        <v>1483</v>
      </c>
      <c r="AA1579" s="16">
        <v>1483</v>
      </c>
    </row>
    <row r="1580" spans="2:27">
      <c r="B1580" t="s">
        <v>270</v>
      </c>
      <c r="C1580">
        <v>1930</v>
      </c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U1580" s="30">
        <v>1636</v>
      </c>
      <c r="V1580">
        <f t="shared" si="323"/>
        <v>1636000</v>
      </c>
      <c r="X1580" s="16">
        <v>2281</v>
      </c>
      <c r="Z1580" s="16">
        <v>2281</v>
      </c>
      <c r="AA1580" s="16">
        <v>2281</v>
      </c>
    </row>
    <row r="1581" spans="2:27">
      <c r="B1581" t="s">
        <v>270</v>
      </c>
      <c r="C1581">
        <v>1940</v>
      </c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U1581" s="30">
        <v>1839</v>
      </c>
      <c r="V1581">
        <f t="shared" si="323"/>
        <v>1839000</v>
      </c>
      <c r="X1581" s="16">
        <v>2933</v>
      </c>
      <c r="Z1581" s="16">
        <v>2933</v>
      </c>
      <c r="AA1581" s="16">
        <v>2933</v>
      </c>
    </row>
    <row r="1582" spans="2:27">
      <c r="B1582" t="s">
        <v>270</v>
      </c>
      <c r="C1582">
        <v>1941</v>
      </c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U1582" s="30">
        <v>1913</v>
      </c>
      <c r="V1582">
        <f t="shared" si="323"/>
        <v>1913000</v>
      </c>
      <c r="Z1582" s="16"/>
      <c r="AA1582" s="16">
        <f>AA1581+(AA1583-AA1581)/2</f>
        <v>3061</v>
      </c>
    </row>
    <row r="1583" spans="2:27">
      <c r="B1583" t="s">
        <v>270</v>
      </c>
      <c r="C1583">
        <v>1942</v>
      </c>
      <c r="D1583" s="1">
        <v>9692</v>
      </c>
      <c r="E1583" s="1"/>
      <c r="F1583" s="1">
        <v>8177</v>
      </c>
      <c r="G1583" s="1"/>
      <c r="H1583">
        <v>80583</v>
      </c>
      <c r="I1583" s="12">
        <f t="shared" ref="I1583:I1618" si="324">(F1583/H1583)</f>
        <v>0.10147301540027052</v>
      </c>
      <c r="J1583" s="12">
        <f>D1583/H1583</f>
        <v>0.12027350681905613</v>
      </c>
      <c r="K1583" s="1">
        <v>61904</v>
      </c>
      <c r="L1583">
        <v>2688</v>
      </c>
      <c r="M1583" s="12">
        <f>(L1583/K1583)</f>
        <v>4.3422072887050918E-2</v>
      </c>
      <c r="N1583" s="3"/>
      <c r="O1583" s="3"/>
      <c r="P1583" s="3"/>
      <c r="Q1583" s="3"/>
      <c r="R1583" s="3"/>
      <c r="T1583">
        <v>1998</v>
      </c>
      <c r="U1583" s="30">
        <v>1998</v>
      </c>
      <c r="V1583">
        <f t="shared" si="323"/>
        <v>1998000</v>
      </c>
      <c r="W1583">
        <v>2247</v>
      </c>
      <c r="AA1583" s="1">
        <f>AA1581+256</f>
        <v>3189</v>
      </c>
    </row>
    <row r="1584" spans="2:27">
      <c r="B1584" t="s">
        <v>270</v>
      </c>
      <c r="C1584">
        <v>1943</v>
      </c>
      <c r="D1584" s="1"/>
      <c r="E1584" s="1"/>
      <c r="F1584" s="1"/>
      <c r="G1584" s="1"/>
      <c r="I1584" s="12"/>
      <c r="J1584" s="12"/>
      <c r="K1584" s="1"/>
      <c r="M1584" s="12"/>
      <c r="N1584" s="3"/>
      <c r="O1584" s="3"/>
      <c r="P1584" s="3"/>
      <c r="Q1584" s="3"/>
      <c r="R1584" s="3"/>
      <c r="U1584" s="30">
        <v>2089</v>
      </c>
      <c r="V1584">
        <f t="shared" si="323"/>
        <v>2089000</v>
      </c>
      <c r="AA1584" s="1">
        <f>AA1583+(AA1585-AA1583)/2</f>
        <v>3317</v>
      </c>
    </row>
    <row r="1585" spans="2:27">
      <c r="B1585" t="s">
        <v>270</v>
      </c>
      <c r="C1585">
        <v>1944</v>
      </c>
      <c r="D1585" s="1">
        <v>14128</v>
      </c>
      <c r="E1585" s="12">
        <f>(D1585-D1583)/(D1583)</f>
        <v>0.45769706974824598</v>
      </c>
      <c r="F1585" s="1">
        <v>12833</v>
      </c>
      <c r="G1585" s="11">
        <f>(F1585-F1583)/(F1583)</f>
        <v>0.56940198116668705</v>
      </c>
      <c r="H1585">
        <v>97942</v>
      </c>
      <c r="I1585" s="12">
        <f t="shared" si="324"/>
        <v>0.1310265259030855</v>
      </c>
      <c r="J1585" s="12">
        <f t="shared" ref="J1585:J1651" si="325">D1585/H1585</f>
        <v>0.14424863694839804</v>
      </c>
      <c r="K1585" s="1">
        <v>59323</v>
      </c>
      <c r="L1585">
        <v>3329</v>
      </c>
      <c r="M1585" s="12">
        <f t="shared" ref="M1585:M1649" si="326">(L1585/K1585)</f>
        <v>5.6116514673903883E-2</v>
      </c>
      <c r="N1585" s="3"/>
      <c r="O1585" s="3"/>
      <c r="P1585" s="3"/>
      <c r="Q1585" s="3"/>
      <c r="R1585" s="3"/>
      <c r="T1585">
        <v>2118</v>
      </c>
      <c r="U1585" s="30">
        <v>2118</v>
      </c>
      <c r="V1585">
        <f t="shared" si="323"/>
        <v>2118000</v>
      </c>
      <c r="W1585">
        <v>2856</v>
      </c>
      <c r="AA1585" s="1">
        <f>AA1583+256</f>
        <v>3445</v>
      </c>
    </row>
    <row r="1586" spans="2:27">
      <c r="B1586" t="s">
        <v>270</v>
      </c>
      <c r="C1586">
        <v>1945</v>
      </c>
      <c r="D1586" s="1"/>
      <c r="E1586" s="12"/>
      <c r="F1586" s="1"/>
      <c r="G1586" s="11"/>
      <c r="I1586" s="12"/>
      <c r="J1586" s="12"/>
      <c r="K1586" s="1"/>
      <c r="M1586" s="12"/>
      <c r="N1586" s="3"/>
      <c r="O1586" s="3"/>
      <c r="P1586" s="3"/>
      <c r="Q1586" s="3"/>
      <c r="R1586" s="3"/>
      <c r="U1586" s="30">
        <v>2096</v>
      </c>
      <c r="V1586">
        <f t="shared" si="323"/>
        <v>2096000</v>
      </c>
      <c r="AA1586" s="1">
        <f>AA1585+(AA1587-AA1585)/2</f>
        <v>3573</v>
      </c>
    </row>
    <row r="1587" spans="2:27">
      <c r="B1587" t="s">
        <v>270</v>
      </c>
      <c r="C1587">
        <v>1946</v>
      </c>
      <c r="D1587" s="1">
        <v>8676</v>
      </c>
      <c r="E1587" s="12">
        <f>(D1587-D1585)/(D1585)</f>
        <v>-0.38590033975084936</v>
      </c>
      <c r="F1587" s="1">
        <v>7383</v>
      </c>
      <c r="G1587" s="11">
        <f>(F1587-F1585)/(F1585)</f>
        <v>-0.42468635548975298</v>
      </c>
      <c r="H1587">
        <v>97001</v>
      </c>
      <c r="I1587" s="12">
        <f t="shared" si="324"/>
        <v>7.6112617395696955E-2</v>
      </c>
      <c r="J1587" s="12">
        <f t="shared" si="325"/>
        <v>8.9442376882712546E-2</v>
      </c>
      <c r="K1587" s="1">
        <v>90860</v>
      </c>
      <c r="L1587">
        <v>3533</v>
      </c>
      <c r="M1587" s="12">
        <f t="shared" si="326"/>
        <v>3.8883997358573633E-2</v>
      </c>
      <c r="N1587" s="3"/>
      <c r="O1587" s="3"/>
      <c r="P1587" s="3"/>
      <c r="Q1587" s="3"/>
      <c r="R1587" s="3"/>
      <c r="T1587">
        <v>2214</v>
      </c>
      <c r="U1587" s="30">
        <v>2214</v>
      </c>
      <c r="V1587">
        <f t="shared" si="323"/>
        <v>2214000</v>
      </c>
      <c r="W1587">
        <v>2919</v>
      </c>
      <c r="AA1587" s="1">
        <f>AA1585+256</f>
        <v>3701</v>
      </c>
    </row>
    <row r="1588" spans="2:27">
      <c r="B1588" t="s">
        <v>270</v>
      </c>
      <c r="C1588">
        <v>1947</v>
      </c>
      <c r="D1588" s="1"/>
      <c r="E1588" s="12"/>
      <c r="F1588" s="1"/>
      <c r="G1588" s="11"/>
      <c r="I1588" s="12"/>
      <c r="J1588" s="12"/>
      <c r="K1588" s="1"/>
      <c r="M1588" s="12"/>
      <c r="N1588" s="3"/>
      <c r="O1588" s="3"/>
      <c r="P1588" s="3"/>
      <c r="Q1588" s="3"/>
      <c r="R1588" s="3"/>
      <c r="U1588" s="30">
        <v>2248</v>
      </c>
      <c r="V1588">
        <f t="shared" si="323"/>
        <v>2248000</v>
      </c>
      <c r="AA1588" s="1">
        <f>AA1587+(AA1589-AA1587)/2</f>
        <v>3829</v>
      </c>
    </row>
    <row r="1589" spans="2:27">
      <c r="B1589" t="s">
        <v>270</v>
      </c>
      <c r="C1589">
        <v>1948</v>
      </c>
      <c r="D1589" s="1">
        <v>17406</v>
      </c>
      <c r="E1589" s="12">
        <f>(D1589-D1587)/(D1587)</f>
        <v>1.0062240663900415</v>
      </c>
      <c r="F1589" s="1">
        <v>15246</v>
      </c>
      <c r="G1589" s="11">
        <f>(F1589-F1587)/(F1587)</f>
        <v>1.0650142218610321</v>
      </c>
      <c r="H1589">
        <v>153449</v>
      </c>
      <c r="I1589" s="12">
        <f t="shared" si="324"/>
        <v>9.9355486187593267E-2</v>
      </c>
      <c r="J1589" s="12">
        <f t="shared" si="325"/>
        <v>0.1134318242543125</v>
      </c>
      <c r="K1589" s="1">
        <v>134266</v>
      </c>
      <c r="L1589">
        <v>5431</v>
      </c>
      <c r="M1589" s="12">
        <f t="shared" si="326"/>
        <v>4.0449555360255018E-2</v>
      </c>
      <c r="N1589" s="3"/>
      <c r="O1589" s="3"/>
      <c r="P1589" s="3"/>
      <c r="Q1589" s="3"/>
      <c r="R1589" s="3"/>
      <c r="T1589">
        <v>2271</v>
      </c>
      <c r="U1589" s="30">
        <v>2271</v>
      </c>
      <c r="V1589">
        <f t="shared" si="323"/>
        <v>2271000</v>
      </c>
      <c r="W1589">
        <v>3398</v>
      </c>
      <c r="AA1589" s="1">
        <f t="shared" ref="AA1589" si="327">AA1587+256</f>
        <v>3957</v>
      </c>
    </row>
    <row r="1590" spans="2:27">
      <c r="B1590" t="s">
        <v>270</v>
      </c>
      <c r="C1590">
        <v>1949</v>
      </c>
      <c r="D1590" s="1"/>
      <c r="E1590" s="12"/>
      <c r="F1590" s="1"/>
      <c r="G1590" s="11"/>
      <c r="I1590" s="12"/>
      <c r="J1590" s="12"/>
      <c r="K1590" s="1"/>
      <c r="M1590" s="12"/>
      <c r="N1590" s="3"/>
      <c r="O1590" s="3"/>
      <c r="P1590" s="3"/>
      <c r="Q1590" s="3"/>
      <c r="R1590" s="3"/>
      <c r="U1590" s="30">
        <v>2329</v>
      </c>
      <c r="V1590">
        <f t="shared" si="323"/>
        <v>2329000</v>
      </c>
      <c r="AA1590" s="1">
        <f>AA1589+(AA1591-AA1589)/2</f>
        <v>4086.5</v>
      </c>
    </row>
    <row r="1591" spans="2:27">
      <c r="B1591" t="s">
        <v>270</v>
      </c>
      <c r="C1591">
        <v>1950</v>
      </c>
      <c r="D1591" s="1">
        <v>24174</v>
      </c>
      <c r="E1591" s="12">
        <f>(D1591-D1589)/(D1589)</f>
        <v>0.38883143743536713</v>
      </c>
      <c r="F1591" s="1">
        <v>21834</v>
      </c>
      <c r="G1591" s="11">
        <f>(F1591-F1589)/(F1589)</f>
        <v>0.43211334120425027</v>
      </c>
      <c r="H1591">
        <v>190484</v>
      </c>
      <c r="I1591" s="12">
        <f t="shared" si="324"/>
        <v>0.1146238004241826</v>
      </c>
      <c r="J1591" s="12">
        <f t="shared" si="325"/>
        <v>0.12690829675983284</v>
      </c>
      <c r="K1591" s="1">
        <v>213671</v>
      </c>
      <c r="L1591">
        <v>7878</v>
      </c>
      <c r="M1591" s="12">
        <f t="shared" si="326"/>
        <v>3.6869767071806656E-2</v>
      </c>
      <c r="N1591" s="3"/>
      <c r="O1591" s="3"/>
      <c r="P1591" s="3"/>
      <c r="Q1591" s="3"/>
      <c r="R1591" s="3"/>
      <c r="T1591">
        <v>2355</v>
      </c>
      <c r="U1591" s="30">
        <v>2355</v>
      </c>
      <c r="V1591">
        <f t="shared" si="323"/>
        <v>2355000</v>
      </c>
      <c r="W1591">
        <v>3853</v>
      </c>
      <c r="X1591" s="16">
        <v>4216</v>
      </c>
      <c r="Z1591" s="16">
        <v>4216</v>
      </c>
      <c r="AA1591" s="16">
        <v>4216</v>
      </c>
    </row>
    <row r="1592" spans="2:27">
      <c r="B1592" t="s">
        <v>270</v>
      </c>
      <c r="C1592">
        <v>1951</v>
      </c>
      <c r="D1592" s="1">
        <v>23131</v>
      </c>
      <c r="E1592" s="12">
        <f t="shared" ref="E1592:E1652" si="328">(D1592-D1591)/(D1591)</f>
        <v>-4.3145528253495491E-2</v>
      </c>
      <c r="F1592" s="1">
        <v>20823</v>
      </c>
      <c r="G1592" s="11">
        <f t="shared" ref="G1592:G1649" si="329">(F1592-F1591)/(F1591)</f>
        <v>-4.6303929651003023E-2</v>
      </c>
      <c r="H1592">
        <v>207181</v>
      </c>
      <c r="I1592" s="12">
        <f t="shared" si="324"/>
        <v>0.10050632056028304</v>
      </c>
      <c r="J1592" s="12">
        <f t="shared" si="325"/>
        <v>0.11164633822599562</v>
      </c>
      <c r="K1592" s="1">
        <v>235492</v>
      </c>
      <c r="L1592">
        <v>8333</v>
      </c>
      <c r="M1592" s="12">
        <f t="shared" si="326"/>
        <v>3.5385490802235318E-2</v>
      </c>
      <c r="N1592">
        <v>1734</v>
      </c>
      <c r="O1592">
        <v>5794</v>
      </c>
      <c r="P1592" s="12">
        <f>(O1592/K1592)</f>
        <v>2.4603808197306065E-2</v>
      </c>
      <c r="Q1592" s="12">
        <f>(O1592/L1592)</f>
        <v>0.6953078123124925</v>
      </c>
      <c r="R1592" s="2">
        <v>977</v>
      </c>
      <c r="S1592" s="2">
        <v>600</v>
      </c>
      <c r="T1592">
        <v>2441</v>
      </c>
      <c r="U1592" s="30">
        <v>2441</v>
      </c>
      <c r="V1592">
        <f t="shared" si="323"/>
        <v>2441000</v>
      </c>
      <c r="W1592">
        <v>4420</v>
      </c>
      <c r="AA1592" s="1">
        <f>AA1591+99</f>
        <v>4315</v>
      </c>
    </row>
    <row r="1593" spans="2:27">
      <c r="B1593" t="s">
        <v>270</v>
      </c>
      <c r="C1593">
        <v>1952</v>
      </c>
      <c r="D1593" s="1">
        <v>22737</v>
      </c>
      <c r="E1593" s="12">
        <f t="shared" si="328"/>
        <v>-1.7033418356318362E-2</v>
      </c>
      <c r="F1593" s="1">
        <v>20585</v>
      </c>
      <c r="G1593" s="11">
        <f t="shared" si="329"/>
        <v>-1.1429669115881478E-2</v>
      </c>
      <c r="H1593">
        <v>219137</v>
      </c>
      <c r="I1593" s="12">
        <f t="shared" si="324"/>
        <v>9.3936669754537114E-2</v>
      </c>
      <c r="J1593" s="12">
        <f t="shared" si="325"/>
        <v>0.10375701045464709</v>
      </c>
      <c r="K1593" s="1">
        <v>255387</v>
      </c>
      <c r="L1593">
        <v>10267</v>
      </c>
      <c r="M1593" s="12">
        <f t="shared" si="326"/>
        <v>4.0201733056107004E-2</v>
      </c>
      <c r="N1593">
        <v>1766</v>
      </c>
      <c r="O1593">
        <v>6962</v>
      </c>
      <c r="P1593" s="12">
        <f t="shared" ref="P1593:P1656" si="330">(O1593/K1593)</f>
        <v>2.7260588831851267E-2</v>
      </c>
      <c r="Q1593" s="12">
        <f t="shared" ref="Q1593:Q1649" si="331">(O1593/L1593)</f>
        <v>0.67809486704977107</v>
      </c>
      <c r="R1593" s="2">
        <v>1008</v>
      </c>
      <c r="S1593" s="2">
        <v>607</v>
      </c>
      <c r="T1593">
        <v>2500</v>
      </c>
      <c r="U1593" s="30">
        <v>2500</v>
      </c>
      <c r="V1593">
        <f t="shared" si="323"/>
        <v>2500000</v>
      </c>
      <c r="W1593">
        <v>4847</v>
      </c>
      <c r="AA1593" s="1">
        <f t="shared" ref="AA1593:AA1600" si="332">AA1592+99</f>
        <v>4414</v>
      </c>
    </row>
    <row r="1594" spans="2:27">
      <c r="B1594" t="s">
        <v>270</v>
      </c>
      <c r="C1594">
        <v>1953</v>
      </c>
      <c r="D1594" s="1">
        <v>24272</v>
      </c>
      <c r="E1594" s="12">
        <f t="shared" si="328"/>
        <v>6.7511105246954306E-2</v>
      </c>
      <c r="F1594" s="1">
        <v>21337</v>
      </c>
      <c r="G1594" s="11">
        <f t="shared" si="329"/>
        <v>3.6531454942919601E-2</v>
      </c>
      <c r="H1594">
        <v>235974</v>
      </c>
      <c r="I1594" s="12">
        <f t="shared" si="324"/>
        <v>9.0420978582386194E-2</v>
      </c>
      <c r="J1594" s="12">
        <f t="shared" si="325"/>
        <v>0.10285878952765982</v>
      </c>
      <c r="K1594" s="1">
        <v>259965</v>
      </c>
      <c r="L1594">
        <v>11189</v>
      </c>
      <c r="M1594" s="12">
        <f t="shared" si="326"/>
        <v>4.3040409285865402E-2</v>
      </c>
      <c r="N1594">
        <v>2060</v>
      </c>
      <c r="O1594">
        <v>7515</v>
      </c>
      <c r="P1594" s="12">
        <f t="shared" si="330"/>
        <v>2.8907737580058854E-2</v>
      </c>
      <c r="Q1594" s="12">
        <f t="shared" si="331"/>
        <v>0.67164179104477617</v>
      </c>
      <c r="R1594" s="2">
        <v>1147</v>
      </c>
      <c r="S1594" s="2">
        <v>738</v>
      </c>
      <c r="T1594">
        <v>2567</v>
      </c>
      <c r="U1594" s="30">
        <v>2567</v>
      </c>
      <c r="V1594">
        <f t="shared" si="323"/>
        <v>2567000</v>
      </c>
      <c r="W1594">
        <v>5169</v>
      </c>
      <c r="AA1594" s="1">
        <f t="shared" si="332"/>
        <v>4513</v>
      </c>
    </row>
    <row r="1595" spans="2:27">
      <c r="B1595" t="s">
        <v>270</v>
      </c>
      <c r="C1595">
        <v>1954</v>
      </c>
      <c r="D1595" s="1">
        <v>24332</v>
      </c>
      <c r="E1595" s="12">
        <f t="shared" si="328"/>
        <v>2.4719841793012527E-3</v>
      </c>
      <c r="F1595" s="1">
        <v>21515</v>
      </c>
      <c r="G1595" s="11">
        <f t="shared" si="329"/>
        <v>8.3423161644092421E-3</v>
      </c>
      <c r="H1595">
        <v>253638</v>
      </c>
      <c r="I1595" s="12">
        <f t="shared" si="324"/>
        <v>8.482561761250286E-2</v>
      </c>
      <c r="J1595" s="12">
        <f t="shared" si="325"/>
        <v>9.593199757134184E-2</v>
      </c>
      <c r="K1595" s="1">
        <v>281762</v>
      </c>
      <c r="L1595">
        <v>13649</v>
      </c>
      <c r="M1595" s="12">
        <f t="shared" si="326"/>
        <v>4.8441592549740564E-2</v>
      </c>
      <c r="N1595">
        <v>2540</v>
      </c>
      <c r="O1595">
        <v>9054</v>
      </c>
      <c r="P1595" s="12">
        <f t="shared" si="330"/>
        <v>3.2133502743450143E-2</v>
      </c>
      <c r="Q1595" s="12">
        <f t="shared" si="331"/>
        <v>0.66334530002197967</v>
      </c>
      <c r="R1595" s="2">
        <v>1302</v>
      </c>
      <c r="S1595" s="2">
        <v>520</v>
      </c>
      <c r="T1595">
        <v>2685</v>
      </c>
      <c r="U1595" s="30">
        <v>2685</v>
      </c>
      <c r="V1595">
        <f t="shared" si="323"/>
        <v>2685000</v>
      </c>
      <c r="W1595">
        <v>5191</v>
      </c>
      <c r="AA1595" s="1">
        <f t="shared" si="332"/>
        <v>4612</v>
      </c>
    </row>
    <row r="1596" spans="2:27">
      <c r="B1596" t="s">
        <v>270</v>
      </c>
      <c r="C1596">
        <v>1955</v>
      </c>
      <c r="D1596" s="1">
        <v>29778</v>
      </c>
      <c r="E1596" s="12">
        <f t="shared" si="328"/>
        <v>0.22382048331415419</v>
      </c>
      <c r="F1596" s="1">
        <v>24961</v>
      </c>
      <c r="G1596" s="11">
        <f t="shared" si="329"/>
        <v>0.1601673251220079</v>
      </c>
      <c r="H1596">
        <v>277847</v>
      </c>
      <c r="I1596" s="12">
        <f t="shared" si="324"/>
        <v>8.9837212566628397E-2</v>
      </c>
      <c r="J1596" s="12">
        <f t="shared" si="325"/>
        <v>0.10717409221621972</v>
      </c>
      <c r="K1596" s="1">
        <v>320700</v>
      </c>
      <c r="L1596">
        <v>15121</v>
      </c>
      <c r="M1596" s="12">
        <f t="shared" si="326"/>
        <v>4.7149984409105082E-2</v>
      </c>
      <c r="N1596">
        <v>2400</v>
      </c>
      <c r="O1596">
        <v>10311</v>
      </c>
      <c r="P1596" s="12">
        <f t="shared" si="330"/>
        <v>3.2151543498596821E-2</v>
      </c>
      <c r="Q1596" s="12">
        <f t="shared" si="331"/>
        <v>0.68189934528139673</v>
      </c>
      <c r="R1596" s="2">
        <v>1404</v>
      </c>
      <c r="S1596" s="2">
        <v>697</v>
      </c>
      <c r="T1596">
        <v>2742</v>
      </c>
      <c r="U1596" s="30">
        <v>2742</v>
      </c>
      <c r="V1596">
        <f t="shared" si="323"/>
        <v>2742000</v>
      </c>
      <c r="W1596">
        <v>5602</v>
      </c>
      <c r="AA1596" s="1">
        <f t="shared" si="332"/>
        <v>4711</v>
      </c>
    </row>
    <row r="1597" spans="2:27">
      <c r="B1597" t="s">
        <v>270</v>
      </c>
      <c r="C1597">
        <v>1956</v>
      </c>
      <c r="D1597" s="1">
        <v>29729</v>
      </c>
      <c r="E1597" s="12">
        <f t="shared" si="328"/>
        <v>-1.6455101081335214E-3</v>
      </c>
      <c r="F1597" s="1">
        <v>26704</v>
      </c>
      <c r="G1597" s="11">
        <f t="shared" si="329"/>
        <v>6.9828933135691676E-2</v>
      </c>
      <c r="H1597">
        <v>341022</v>
      </c>
      <c r="I1597" s="12">
        <f t="shared" si="324"/>
        <v>7.8305798452885739E-2</v>
      </c>
      <c r="J1597" s="12">
        <f t="shared" si="325"/>
        <v>8.717619391124326E-2</v>
      </c>
      <c r="K1597" s="1">
        <v>350505</v>
      </c>
      <c r="L1597">
        <v>13902</v>
      </c>
      <c r="M1597" s="12">
        <f t="shared" si="326"/>
        <v>3.9662772285702058E-2</v>
      </c>
      <c r="N1597">
        <v>2935</v>
      </c>
      <c r="O1597">
        <v>9088</v>
      </c>
      <c r="P1597" s="12">
        <f t="shared" si="330"/>
        <v>2.5928303447882342E-2</v>
      </c>
      <c r="Q1597" s="12">
        <f t="shared" si="331"/>
        <v>0.65371888936843625</v>
      </c>
      <c r="R1597" s="2">
        <v>1571</v>
      </c>
      <c r="S1597" s="2">
        <v>584</v>
      </c>
      <c r="T1597">
        <v>2811</v>
      </c>
      <c r="U1597" s="30">
        <v>2811</v>
      </c>
      <c r="V1597">
        <f t="shared" si="323"/>
        <v>2811000</v>
      </c>
      <c r="W1597">
        <v>6129</v>
      </c>
      <c r="AA1597" s="1">
        <f t="shared" si="332"/>
        <v>4810</v>
      </c>
    </row>
    <row r="1598" spans="2:27">
      <c r="B1598" t="s">
        <v>270</v>
      </c>
      <c r="C1598">
        <v>1957</v>
      </c>
      <c r="D1598" s="1">
        <v>42210</v>
      </c>
      <c r="E1598" s="12">
        <f t="shared" si="328"/>
        <v>0.41982575935954791</v>
      </c>
      <c r="F1598" s="1">
        <v>37217</v>
      </c>
      <c r="G1598" s="11">
        <f t="shared" si="329"/>
        <v>0.39368633912522466</v>
      </c>
      <c r="H1598">
        <v>365649</v>
      </c>
      <c r="I1598" s="12">
        <f t="shared" si="324"/>
        <v>0.10178340430303379</v>
      </c>
      <c r="J1598" s="12">
        <f t="shared" si="325"/>
        <v>0.11543857633960437</v>
      </c>
      <c r="K1598" s="1">
        <v>401859</v>
      </c>
      <c r="L1598">
        <v>15813</v>
      </c>
      <c r="M1598" s="12">
        <f t="shared" si="326"/>
        <v>3.9349622628832501E-2</v>
      </c>
      <c r="N1598">
        <v>3210</v>
      </c>
      <c r="O1598" s="2">
        <v>10093</v>
      </c>
      <c r="P1598" s="12">
        <f t="shared" si="330"/>
        <v>2.5115774438298009E-2</v>
      </c>
      <c r="Q1598" s="12">
        <f t="shared" si="331"/>
        <v>0.63827230759501674</v>
      </c>
      <c r="R1598" s="2">
        <v>1736</v>
      </c>
      <c r="S1598" s="2">
        <v>866</v>
      </c>
      <c r="T1598">
        <v>2873</v>
      </c>
      <c r="U1598" s="30">
        <v>2873</v>
      </c>
      <c r="V1598">
        <f t="shared" si="323"/>
        <v>2873000</v>
      </c>
      <c r="W1598">
        <v>6499</v>
      </c>
      <c r="AA1598" s="1">
        <f t="shared" si="332"/>
        <v>4909</v>
      </c>
    </row>
    <row r="1599" spans="2:27">
      <c r="B1599" t="s">
        <v>270</v>
      </c>
      <c r="C1599">
        <v>1958</v>
      </c>
      <c r="D1599" s="1">
        <v>57064</v>
      </c>
      <c r="E1599" s="12">
        <f t="shared" si="328"/>
        <v>0.35190713101160864</v>
      </c>
      <c r="F1599" s="1">
        <v>51996</v>
      </c>
      <c r="G1599" s="11">
        <f t="shared" si="329"/>
        <v>0.39710347421877101</v>
      </c>
      <c r="H1599">
        <v>384568</v>
      </c>
      <c r="I1599" s="12">
        <f t="shared" si="324"/>
        <v>0.13520625741091302</v>
      </c>
      <c r="J1599" s="12">
        <f t="shared" si="325"/>
        <v>0.1483846809926983</v>
      </c>
      <c r="K1599" s="1">
        <v>463222</v>
      </c>
      <c r="L1599">
        <v>16775</v>
      </c>
      <c r="M1599" s="12">
        <f t="shared" si="326"/>
        <v>3.6213737689487976E-2</v>
      </c>
      <c r="N1599">
        <v>4094</v>
      </c>
      <c r="O1599">
        <v>10495</v>
      </c>
      <c r="P1599" s="12">
        <f t="shared" si="330"/>
        <v>2.2656523222126756E-2</v>
      </c>
      <c r="Q1599" s="12">
        <f t="shared" si="331"/>
        <v>0.62563338301043214</v>
      </c>
      <c r="R1599">
        <v>1880</v>
      </c>
      <c r="S1599">
        <v>714</v>
      </c>
      <c r="T1599">
        <v>2982</v>
      </c>
      <c r="U1599" s="30">
        <v>2982</v>
      </c>
      <c r="V1599">
        <f t="shared" si="323"/>
        <v>2982000</v>
      </c>
      <c r="W1599">
        <v>6581</v>
      </c>
      <c r="AA1599" s="1">
        <f t="shared" si="332"/>
        <v>5008</v>
      </c>
    </row>
    <row r="1600" spans="2:27">
      <c r="B1600" t="s">
        <v>270</v>
      </c>
      <c r="C1600">
        <v>1959</v>
      </c>
      <c r="D1600" s="1">
        <v>77980</v>
      </c>
      <c r="E1600" s="12">
        <f t="shared" si="328"/>
        <v>0.36653581943081454</v>
      </c>
      <c r="F1600" s="1">
        <v>71895</v>
      </c>
      <c r="G1600" s="11">
        <f t="shared" si="329"/>
        <v>0.3827025155781214</v>
      </c>
      <c r="H1600">
        <v>476081</v>
      </c>
      <c r="I1600" s="12">
        <f t="shared" si="324"/>
        <v>0.15101421816875699</v>
      </c>
      <c r="J1600" s="12">
        <f t="shared" si="325"/>
        <v>0.16379565662145729</v>
      </c>
      <c r="K1600" s="1">
        <v>502636</v>
      </c>
      <c r="L1600">
        <v>17535</v>
      </c>
      <c r="M1600" s="12">
        <f t="shared" si="326"/>
        <v>3.488608058316555E-2</v>
      </c>
      <c r="N1600">
        <v>4569</v>
      </c>
      <c r="O1600">
        <v>10696</v>
      </c>
      <c r="P1600" s="12">
        <f t="shared" si="330"/>
        <v>2.1279812826777232E-2</v>
      </c>
      <c r="Q1600" s="12">
        <f t="shared" si="331"/>
        <v>0.6099800399201597</v>
      </c>
      <c r="R1600">
        <v>1948</v>
      </c>
      <c r="S1600">
        <v>1012</v>
      </c>
      <c r="T1600">
        <v>3066</v>
      </c>
      <c r="U1600" s="30">
        <v>3066</v>
      </c>
      <c r="V1600">
        <f t="shared" si="323"/>
        <v>3066000</v>
      </c>
      <c r="W1600">
        <v>6950</v>
      </c>
      <c r="AA1600" s="1">
        <f t="shared" si="332"/>
        <v>5107</v>
      </c>
    </row>
    <row r="1601" spans="2:27">
      <c r="B1601" t="s">
        <v>270</v>
      </c>
      <c r="C1601">
        <v>1960</v>
      </c>
      <c r="D1601" s="1">
        <v>67514</v>
      </c>
      <c r="E1601" s="12">
        <f t="shared" si="328"/>
        <v>-0.13421390100025649</v>
      </c>
      <c r="F1601" s="1">
        <v>60839</v>
      </c>
      <c r="G1601" s="11">
        <f t="shared" si="329"/>
        <v>-0.15377981778983241</v>
      </c>
      <c r="H1601">
        <v>524786</v>
      </c>
      <c r="I1601" s="12">
        <f t="shared" si="324"/>
        <v>0.11593106523420975</v>
      </c>
      <c r="J1601" s="12">
        <f t="shared" si="325"/>
        <v>0.12865053564691131</v>
      </c>
      <c r="K1601" s="1">
        <v>491234</v>
      </c>
      <c r="L1601">
        <v>18005</v>
      </c>
      <c r="M1601" s="12">
        <f t="shared" si="326"/>
        <v>3.6652593265124156E-2</v>
      </c>
      <c r="N1601">
        <v>5058</v>
      </c>
      <c r="O1601">
        <v>12947</v>
      </c>
      <c r="P1601" s="12">
        <f t="shared" si="330"/>
        <v>2.6356074701669674E-2</v>
      </c>
      <c r="Q1601" s="12">
        <f t="shared" si="331"/>
        <v>0.71907803387947788</v>
      </c>
      <c r="R1601">
        <v>2031</v>
      </c>
      <c r="S1601">
        <v>724</v>
      </c>
      <c r="T1601">
        <v>3113</v>
      </c>
      <c r="U1601" s="30">
        <v>3113</v>
      </c>
      <c r="V1601">
        <f t="shared" si="323"/>
        <v>3113000</v>
      </c>
      <c r="W1601">
        <v>7311</v>
      </c>
      <c r="X1601" s="16">
        <v>5215</v>
      </c>
      <c r="Z1601" s="16">
        <v>5215</v>
      </c>
      <c r="AA1601" s="16">
        <v>5215</v>
      </c>
    </row>
    <row r="1602" spans="2:27">
      <c r="B1602" t="s">
        <v>270</v>
      </c>
      <c r="C1602">
        <v>1961</v>
      </c>
      <c r="D1602" s="1">
        <v>81782</v>
      </c>
      <c r="E1602" s="12">
        <f t="shared" si="328"/>
        <v>0.21133394555203366</v>
      </c>
      <c r="F1602" s="1">
        <v>73150</v>
      </c>
      <c r="G1602" s="11">
        <f t="shared" si="329"/>
        <v>0.2023537533490031</v>
      </c>
      <c r="H1602">
        <v>572713</v>
      </c>
      <c r="I1602" s="12">
        <f t="shared" si="324"/>
        <v>0.12772540522041581</v>
      </c>
      <c r="J1602" s="12">
        <f t="shared" si="325"/>
        <v>0.14279752685900268</v>
      </c>
      <c r="K1602" s="1">
        <v>544501</v>
      </c>
      <c r="L1602">
        <v>19713</v>
      </c>
      <c r="M1602" s="12">
        <f t="shared" si="326"/>
        <v>3.620379025933837E-2</v>
      </c>
      <c r="N1602">
        <v>5590</v>
      </c>
      <c r="O1602">
        <v>14123</v>
      </c>
      <c r="P1602" s="12">
        <f t="shared" si="330"/>
        <v>2.5937509756639564E-2</v>
      </c>
      <c r="Q1602" s="12">
        <f t="shared" si="331"/>
        <v>0.71643078171764829</v>
      </c>
      <c r="R1602">
        <v>2157</v>
      </c>
      <c r="S1602">
        <v>1123</v>
      </c>
      <c r="T1602">
        <v>3176</v>
      </c>
      <c r="U1602" s="30">
        <v>3176</v>
      </c>
      <c r="V1602">
        <f t="shared" si="323"/>
        <v>3176000</v>
      </c>
      <c r="W1602">
        <v>7770</v>
      </c>
      <c r="AA1602" s="1">
        <f>AA1601+110</f>
        <v>5325</v>
      </c>
    </row>
    <row r="1603" spans="2:27">
      <c r="B1603" t="s">
        <v>270</v>
      </c>
      <c r="C1603">
        <v>1962</v>
      </c>
      <c r="D1603" s="1">
        <v>96380</v>
      </c>
      <c r="E1603" s="12">
        <f t="shared" si="328"/>
        <v>0.178498936196229</v>
      </c>
      <c r="F1603" s="1">
        <v>89120</v>
      </c>
      <c r="G1603" s="11">
        <f t="shared" si="329"/>
        <v>0.21831852358168147</v>
      </c>
      <c r="H1603">
        <v>652493</v>
      </c>
      <c r="I1603" s="12">
        <f t="shared" si="324"/>
        <v>0.13658384074618424</v>
      </c>
      <c r="J1603" s="12">
        <f t="shared" si="325"/>
        <v>0.14771039689314674</v>
      </c>
      <c r="K1603" s="1">
        <v>631831</v>
      </c>
      <c r="L1603">
        <v>20623</v>
      </c>
      <c r="M1603" s="12">
        <f t="shared" si="326"/>
        <v>3.2640057230493597E-2</v>
      </c>
      <c r="N1603">
        <v>6073</v>
      </c>
      <c r="O1603">
        <v>14550</v>
      </c>
      <c r="P1603" s="12">
        <f t="shared" si="330"/>
        <v>2.3028309785369822E-2</v>
      </c>
      <c r="Q1603" s="12">
        <f t="shared" si="331"/>
        <v>0.70552295980216262</v>
      </c>
      <c r="R1603">
        <v>3621</v>
      </c>
      <c r="S1603">
        <v>764</v>
      </c>
      <c r="T1603">
        <v>3263</v>
      </c>
      <c r="U1603" s="30">
        <v>3263</v>
      </c>
      <c r="V1603">
        <f t="shared" si="323"/>
        <v>3263000</v>
      </c>
      <c r="W1603">
        <v>8400</v>
      </c>
      <c r="AA1603" s="1">
        <f t="shared" ref="AA1603:AA1610" si="333">AA1602+110</f>
        <v>5435</v>
      </c>
    </row>
    <row r="1604" spans="2:27">
      <c r="B1604" t="s">
        <v>270</v>
      </c>
      <c r="C1604">
        <v>1963</v>
      </c>
      <c r="D1604" s="1">
        <v>103305</v>
      </c>
      <c r="E1604" s="12">
        <f t="shared" si="328"/>
        <v>7.1851006432869888E-2</v>
      </c>
      <c r="F1604" s="1">
        <v>93963</v>
      </c>
      <c r="G1604" s="11">
        <f t="shared" si="329"/>
        <v>5.4342459605026927E-2</v>
      </c>
      <c r="H1604">
        <v>706491</v>
      </c>
      <c r="I1604" s="12">
        <f t="shared" si="324"/>
        <v>0.13299957111980196</v>
      </c>
      <c r="J1604" s="12">
        <f t="shared" si="325"/>
        <v>0.14622266950322085</v>
      </c>
      <c r="K1604" s="1">
        <v>684132</v>
      </c>
      <c r="L1604">
        <v>22310</v>
      </c>
      <c r="M1604" s="12">
        <f t="shared" si="326"/>
        <v>3.2610665777949285E-2</v>
      </c>
      <c r="N1604">
        <v>6500</v>
      </c>
      <c r="O1604">
        <v>15810</v>
      </c>
      <c r="P1604" s="12">
        <f t="shared" si="330"/>
        <v>2.3109575345108838E-2</v>
      </c>
      <c r="Q1604" s="12">
        <f t="shared" si="331"/>
        <v>0.70865082922456302</v>
      </c>
      <c r="R1604">
        <v>4201</v>
      </c>
      <c r="S1604">
        <v>1319</v>
      </c>
      <c r="T1604">
        <v>3386</v>
      </c>
      <c r="U1604" s="30">
        <v>3386</v>
      </c>
      <c r="V1604">
        <f t="shared" si="323"/>
        <v>3386000</v>
      </c>
      <c r="W1604">
        <v>8996</v>
      </c>
      <c r="AA1604" s="1">
        <f t="shared" si="333"/>
        <v>5545</v>
      </c>
    </row>
    <row r="1605" spans="2:27">
      <c r="B1605" t="s">
        <v>270</v>
      </c>
      <c r="C1605">
        <v>1964</v>
      </c>
      <c r="D1605" s="1">
        <v>112111</v>
      </c>
      <c r="E1605" s="12">
        <f t="shared" si="328"/>
        <v>8.5242727844731622E-2</v>
      </c>
      <c r="F1605" s="1">
        <v>103397</v>
      </c>
      <c r="G1605" s="11">
        <f t="shared" si="329"/>
        <v>0.1004012217575003</v>
      </c>
      <c r="H1605">
        <v>772896</v>
      </c>
      <c r="I1605" s="12">
        <f t="shared" si="324"/>
        <v>0.13377867138657723</v>
      </c>
      <c r="J1605" s="12">
        <f t="shared" si="325"/>
        <v>0.14505315074731917</v>
      </c>
      <c r="K1605" s="1">
        <v>725549</v>
      </c>
      <c r="L1605">
        <v>25996</v>
      </c>
      <c r="M1605" s="12">
        <f t="shared" si="326"/>
        <v>3.582942020456234E-2</v>
      </c>
      <c r="N1605">
        <v>7462</v>
      </c>
      <c r="O1605">
        <v>18534</v>
      </c>
      <c r="P1605" s="12">
        <f t="shared" si="330"/>
        <v>2.5544794355722357E-2</v>
      </c>
      <c r="Q1605" s="12">
        <f t="shared" si="331"/>
        <v>0.71295583935990148</v>
      </c>
      <c r="R1605">
        <v>4631</v>
      </c>
      <c r="S1605">
        <v>981</v>
      </c>
      <c r="T1605">
        <v>3492</v>
      </c>
      <c r="U1605" s="30">
        <v>3492</v>
      </c>
      <c r="V1605">
        <f t="shared" si="323"/>
        <v>3492000</v>
      </c>
      <c r="W1605">
        <v>9820</v>
      </c>
      <c r="AA1605" s="1">
        <f t="shared" si="333"/>
        <v>5655</v>
      </c>
    </row>
    <row r="1606" spans="2:27">
      <c r="B1606" t="s">
        <v>270</v>
      </c>
      <c r="C1606">
        <v>1965</v>
      </c>
      <c r="D1606" s="1">
        <v>135810</v>
      </c>
      <c r="E1606" s="12">
        <f t="shared" si="328"/>
        <v>0.21138871297196529</v>
      </c>
      <c r="F1606" s="1">
        <v>128858</v>
      </c>
      <c r="G1606" s="11">
        <f t="shared" si="329"/>
        <v>0.2462450554658259</v>
      </c>
      <c r="H1606">
        <v>852286</v>
      </c>
      <c r="I1606" s="12">
        <f t="shared" si="324"/>
        <v>0.15119103211832649</v>
      </c>
      <c r="J1606" s="12">
        <f t="shared" si="325"/>
        <v>0.15934791842175045</v>
      </c>
      <c r="K1606" s="1">
        <v>787535</v>
      </c>
      <c r="L1606">
        <v>27601</v>
      </c>
      <c r="M1606" s="12">
        <f t="shared" si="326"/>
        <v>3.5047331229723123E-2</v>
      </c>
      <c r="N1606">
        <v>8109</v>
      </c>
      <c r="O1606">
        <v>19492</v>
      </c>
      <c r="P1606" s="12">
        <f t="shared" si="330"/>
        <v>2.4750646003034785E-2</v>
      </c>
      <c r="Q1606" s="12">
        <f t="shared" si="331"/>
        <v>0.70620629687330172</v>
      </c>
      <c r="R1606">
        <v>5018</v>
      </c>
      <c r="S1606">
        <v>1450</v>
      </c>
      <c r="T1606">
        <v>3600</v>
      </c>
      <c r="U1606" s="30">
        <v>3600</v>
      </c>
      <c r="V1606">
        <f t="shared" si="323"/>
        <v>3600000</v>
      </c>
      <c r="W1606">
        <v>10727</v>
      </c>
      <c r="AA1606" s="1">
        <f t="shared" si="333"/>
        <v>5765</v>
      </c>
    </row>
    <row r="1607" spans="2:27">
      <c r="B1607" t="s">
        <v>270</v>
      </c>
      <c r="C1607">
        <v>1966</v>
      </c>
      <c r="D1607" s="1">
        <v>153589</v>
      </c>
      <c r="E1607" s="12">
        <f t="shared" si="328"/>
        <v>0.13091083130844564</v>
      </c>
      <c r="F1607" s="1">
        <v>147054</v>
      </c>
      <c r="G1607" s="11">
        <f t="shared" si="329"/>
        <v>0.14120970370485342</v>
      </c>
      <c r="H1607">
        <v>940820</v>
      </c>
      <c r="I1607" s="12">
        <f t="shared" si="324"/>
        <v>0.15630407516847006</v>
      </c>
      <c r="J1607" s="12">
        <f t="shared" si="325"/>
        <v>0.16325014349184755</v>
      </c>
      <c r="K1607" s="1">
        <v>886550</v>
      </c>
      <c r="L1607">
        <v>36701</v>
      </c>
      <c r="M1607" s="12">
        <f t="shared" si="326"/>
        <v>4.1397552309514411E-2</v>
      </c>
      <c r="N1607">
        <v>9062</v>
      </c>
      <c r="O1607">
        <v>27639</v>
      </c>
      <c r="P1607" s="12">
        <f t="shared" si="330"/>
        <v>3.117590660425244E-2</v>
      </c>
      <c r="Q1607" s="12">
        <f t="shared" si="331"/>
        <v>0.75308574698237107</v>
      </c>
      <c r="R1607">
        <v>5452</v>
      </c>
      <c r="S1607">
        <v>1667</v>
      </c>
      <c r="T1607">
        <v>3695</v>
      </c>
      <c r="U1607" s="30">
        <v>3695</v>
      </c>
      <c r="V1607">
        <f t="shared" si="323"/>
        <v>3695000</v>
      </c>
      <c r="W1607">
        <v>11845</v>
      </c>
      <c r="AA1607" s="1">
        <f t="shared" si="333"/>
        <v>5875</v>
      </c>
    </row>
    <row r="1608" spans="2:27">
      <c r="B1608" t="s">
        <v>270</v>
      </c>
      <c r="C1608">
        <v>1967</v>
      </c>
      <c r="D1608" s="1">
        <v>183910</v>
      </c>
      <c r="E1608" s="12">
        <f t="shared" si="328"/>
        <v>0.19741648164907644</v>
      </c>
      <c r="F1608" s="1">
        <v>174558</v>
      </c>
      <c r="G1608" s="11">
        <f t="shared" si="329"/>
        <v>0.18703333469337793</v>
      </c>
      <c r="H1608">
        <v>1026993</v>
      </c>
      <c r="I1608" s="12">
        <f t="shared" si="324"/>
        <v>0.16996999979551955</v>
      </c>
      <c r="J1608" s="12">
        <f t="shared" si="325"/>
        <v>0.17907619623502788</v>
      </c>
      <c r="K1608" s="1">
        <v>976205</v>
      </c>
      <c r="L1608">
        <v>35454</v>
      </c>
      <c r="M1608" s="12">
        <f t="shared" si="326"/>
        <v>3.6318191363494345E-2</v>
      </c>
      <c r="N1608">
        <v>8767</v>
      </c>
      <c r="O1608">
        <v>26687</v>
      </c>
      <c r="P1608" s="12">
        <f t="shared" si="330"/>
        <v>2.7337495710429673E-2</v>
      </c>
      <c r="Q1608" s="12">
        <f t="shared" si="331"/>
        <v>0.7527218367462063</v>
      </c>
      <c r="R1608">
        <v>5803</v>
      </c>
      <c r="S1608">
        <v>2093</v>
      </c>
      <c r="T1608">
        <v>3757</v>
      </c>
      <c r="U1608" s="30">
        <v>3757</v>
      </c>
      <c r="V1608">
        <f t="shared" si="323"/>
        <v>3757000</v>
      </c>
      <c r="W1608">
        <v>12917</v>
      </c>
      <c r="AA1608" s="1">
        <f t="shared" si="333"/>
        <v>5985</v>
      </c>
    </row>
    <row r="1609" spans="2:27">
      <c r="B1609" t="s">
        <v>270</v>
      </c>
      <c r="C1609">
        <v>1968</v>
      </c>
      <c r="D1609" s="1">
        <v>243425</v>
      </c>
      <c r="E1609" s="12">
        <f t="shared" si="328"/>
        <v>0.32360937415039964</v>
      </c>
      <c r="F1609" s="1">
        <v>231880</v>
      </c>
      <c r="G1609" s="11">
        <f t="shared" si="329"/>
        <v>0.32838368908901339</v>
      </c>
      <c r="H1609">
        <v>1205903</v>
      </c>
      <c r="I1609" s="12">
        <f t="shared" si="324"/>
        <v>0.19228743937116002</v>
      </c>
      <c r="J1609" s="12">
        <f t="shared" si="325"/>
        <v>0.20186117788910055</v>
      </c>
      <c r="K1609" s="1">
        <v>1200095</v>
      </c>
      <c r="L1609">
        <v>59457</v>
      </c>
      <c r="M1609" s="12">
        <f t="shared" si="326"/>
        <v>4.9543577800090825E-2</v>
      </c>
      <c r="N1609">
        <v>27650</v>
      </c>
      <c r="O1609">
        <v>31807</v>
      </c>
      <c r="P1609" s="12">
        <f t="shared" si="330"/>
        <v>2.6503735120969589E-2</v>
      </c>
      <c r="Q1609" s="12">
        <f t="shared" si="331"/>
        <v>0.53495803690061727</v>
      </c>
      <c r="R1609">
        <v>6833</v>
      </c>
      <c r="S1609">
        <v>2409</v>
      </c>
      <c r="T1609">
        <v>3815</v>
      </c>
      <c r="U1609" s="30">
        <v>3815</v>
      </c>
      <c r="V1609">
        <f t="shared" si="323"/>
        <v>3815000</v>
      </c>
      <c r="W1609">
        <v>14309</v>
      </c>
      <c r="AA1609" s="1">
        <f t="shared" si="333"/>
        <v>6095</v>
      </c>
    </row>
    <row r="1610" spans="2:27">
      <c r="B1610" t="s">
        <v>270</v>
      </c>
      <c r="C1610">
        <v>1969</v>
      </c>
      <c r="D1610" s="1">
        <v>249953</v>
      </c>
      <c r="E1610" s="12">
        <f t="shared" si="328"/>
        <v>2.6817294854678032E-2</v>
      </c>
      <c r="F1610" s="1">
        <v>233906</v>
      </c>
      <c r="G1610" s="11">
        <f t="shared" si="329"/>
        <v>8.7372779023632916E-3</v>
      </c>
      <c r="H1610">
        <v>1355481</v>
      </c>
      <c r="I1610" s="12">
        <f t="shared" si="324"/>
        <v>0.17256309752774107</v>
      </c>
      <c r="J1610" s="12">
        <f t="shared" si="325"/>
        <v>0.18440169947052007</v>
      </c>
      <c r="K1610" s="1">
        <v>1293315</v>
      </c>
      <c r="L1610">
        <v>68346</v>
      </c>
      <c r="M1610" s="12">
        <f t="shared" si="326"/>
        <v>5.2845594460746222E-2</v>
      </c>
      <c r="N1610">
        <v>34015</v>
      </c>
      <c r="O1610">
        <v>34331</v>
      </c>
      <c r="P1610" s="12">
        <f t="shared" si="330"/>
        <v>2.6544963910570898E-2</v>
      </c>
      <c r="Q1610" s="12">
        <f t="shared" si="331"/>
        <v>0.50231176659936205</v>
      </c>
      <c r="R1610">
        <v>7443</v>
      </c>
      <c r="S1610">
        <v>2762</v>
      </c>
      <c r="T1610">
        <v>3868</v>
      </c>
      <c r="U1610" s="30">
        <v>3868</v>
      </c>
      <c r="V1610">
        <f t="shared" si="323"/>
        <v>3868000</v>
      </c>
      <c r="W1610">
        <v>16243</v>
      </c>
      <c r="AA1610" s="1">
        <f t="shared" si="333"/>
        <v>6205</v>
      </c>
    </row>
    <row r="1611" spans="2:27">
      <c r="B1611" t="s">
        <v>270</v>
      </c>
      <c r="C1611">
        <v>1970</v>
      </c>
      <c r="D1611" s="1">
        <v>300776</v>
      </c>
      <c r="E1611" s="12">
        <f t="shared" si="328"/>
        <v>0.20333022608250351</v>
      </c>
      <c r="F1611" s="1">
        <v>283931</v>
      </c>
      <c r="G1611" s="11">
        <f t="shared" si="329"/>
        <v>0.21386796405393621</v>
      </c>
      <c r="H1611">
        <v>1670011</v>
      </c>
      <c r="I1611" s="12">
        <f t="shared" si="324"/>
        <v>0.17001744299887844</v>
      </c>
      <c r="J1611" s="12">
        <f t="shared" si="325"/>
        <v>0.18010420290644791</v>
      </c>
      <c r="K1611" s="1">
        <v>1541010</v>
      </c>
      <c r="L1611">
        <v>85516</v>
      </c>
      <c r="M1611" s="12">
        <f t="shared" si="326"/>
        <v>5.5493475058565486E-2</v>
      </c>
      <c r="N1611">
        <v>43420</v>
      </c>
      <c r="O1611">
        <v>42096</v>
      </c>
      <c r="P1611" s="12">
        <f t="shared" si="330"/>
        <v>2.731714914244554E-2</v>
      </c>
      <c r="Q1611" s="12">
        <f t="shared" si="331"/>
        <v>0.49225875859488283</v>
      </c>
      <c r="R1611">
        <v>9238</v>
      </c>
      <c r="S1611">
        <v>3345</v>
      </c>
      <c r="T1611">
        <v>3924</v>
      </c>
      <c r="U1611" s="30">
        <v>3923.8969999999999</v>
      </c>
      <c r="V1611">
        <f t="shared" si="323"/>
        <v>3923897</v>
      </c>
      <c r="W1611">
        <v>17951</v>
      </c>
      <c r="X1611" s="16">
        <v>6315</v>
      </c>
      <c r="Z1611" s="16">
        <v>6315</v>
      </c>
      <c r="AA1611" s="16">
        <v>6315</v>
      </c>
    </row>
    <row r="1612" spans="2:27">
      <c r="B1612" t="s">
        <v>270</v>
      </c>
      <c r="C1612">
        <v>1971</v>
      </c>
      <c r="D1612" s="1">
        <v>395711</v>
      </c>
      <c r="E1612" s="12">
        <f t="shared" si="328"/>
        <v>0.3156335611883927</v>
      </c>
      <c r="F1612" s="1">
        <v>376096</v>
      </c>
      <c r="G1612" s="11">
        <f t="shared" si="329"/>
        <v>0.32460351282529909</v>
      </c>
      <c r="H1612">
        <v>1894662</v>
      </c>
      <c r="I1612" s="12">
        <f t="shared" si="324"/>
        <v>0.19850295197771423</v>
      </c>
      <c r="J1612" s="12">
        <f t="shared" si="325"/>
        <v>0.20885572202324215</v>
      </c>
      <c r="K1612" s="1">
        <v>1944638</v>
      </c>
      <c r="L1612">
        <v>101315</v>
      </c>
      <c r="M1612" s="12">
        <f t="shared" si="326"/>
        <v>5.209967099275032E-2</v>
      </c>
      <c r="N1612">
        <v>46834</v>
      </c>
      <c r="O1612">
        <v>54481</v>
      </c>
      <c r="P1612" s="12">
        <f t="shared" si="330"/>
        <v>2.8016011206198788E-2</v>
      </c>
      <c r="Q1612" s="12">
        <f t="shared" si="331"/>
        <v>0.53773873562651142</v>
      </c>
      <c r="R1612">
        <v>10275</v>
      </c>
      <c r="S1612">
        <v>4312</v>
      </c>
      <c r="T1612">
        <v>4018</v>
      </c>
      <c r="U1612" s="30">
        <v>4018.3240000000001</v>
      </c>
      <c r="V1612">
        <f t="shared" si="323"/>
        <v>4018324</v>
      </c>
      <c r="W1612">
        <v>19633</v>
      </c>
      <c r="AA1612" s="1">
        <f>AA1611+117</f>
        <v>6432</v>
      </c>
    </row>
    <row r="1613" spans="2:27">
      <c r="B1613" t="s">
        <v>270</v>
      </c>
      <c r="C1613">
        <v>1972</v>
      </c>
      <c r="D1613" s="1">
        <v>415538</v>
      </c>
      <c r="E1613" s="12">
        <f t="shared" si="328"/>
        <v>5.0104748162168852E-2</v>
      </c>
      <c r="F1613" s="1">
        <v>391808</v>
      </c>
      <c r="G1613" s="11">
        <f t="shared" si="329"/>
        <v>4.1776567684846423E-2</v>
      </c>
      <c r="H1613">
        <v>2093655</v>
      </c>
      <c r="I1613" s="12">
        <f t="shared" si="324"/>
        <v>0.18714067026324777</v>
      </c>
      <c r="J1613" s="12">
        <f t="shared" si="325"/>
        <v>0.19847491587678007</v>
      </c>
      <c r="K1613" s="1">
        <v>2243176</v>
      </c>
      <c r="L1613">
        <v>112273</v>
      </c>
      <c r="M1613" s="12">
        <f t="shared" si="326"/>
        <v>5.0050909959806988E-2</v>
      </c>
      <c r="N1613">
        <v>51128</v>
      </c>
      <c r="O1613">
        <v>61145</v>
      </c>
      <c r="P1613" s="12">
        <f t="shared" si="330"/>
        <v>2.7258226728531332E-2</v>
      </c>
      <c r="Q1613" s="12">
        <f t="shared" si="331"/>
        <v>0.54461001309308565</v>
      </c>
      <c r="R1613">
        <v>18293</v>
      </c>
      <c r="S1613">
        <v>5132</v>
      </c>
      <c r="T1613">
        <v>4073</v>
      </c>
      <c r="U1613" s="30">
        <v>4073.4989999999998</v>
      </c>
      <c r="V1613">
        <f t="shared" si="323"/>
        <v>4073499</v>
      </c>
      <c r="W1613">
        <v>21552</v>
      </c>
      <c r="AA1613" s="1">
        <f t="shared" ref="AA1613:AA1617" si="334">AA1612+117</f>
        <v>6549</v>
      </c>
    </row>
    <row r="1614" spans="2:27">
      <c r="B1614" t="s">
        <v>270</v>
      </c>
      <c r="C1614">
        <v>1973</v>
      </c>
      <c r="D1614" s="1">
        <v>563413</v>
      </c>
      <c r="E1614" s="12">
        <f t="shared" si="328"/>
        <v>0.35586396430651346</v>
      </c>
      <c r="F1614" s="1">
        <v>534579</v>
      </c>
      <c r="G1614" s="11">
        <f t="shared" si="329"/>
        <v>0.36439021153217904</v>
      </c>
      <c r="H1614">
        <v>2514083</v>
      </c>
      <c r="I1614" s="12">
        <f t="shared" si="324"/>
        <v>0.21263379132669843</v>
      </c>
      <c r="J1614" s="12">
        <f t="shared" si="325"/>
        <v>0.22410278419606672</v>
      </c>
      <c r="K1614" s="1">
        <v>2556241</v>
      </c>
      <c r="L1614">
        <v>119015</v>
      </c>
      <c r="M1614" s="12">
        <f t="shared" si="326"/>
        <v>4.6558599130520163E-2</v>
      </c>
      <c r="N1614">
        <v>54784</v>
      </c>
      <c r="O1614">
        <v>64231</v>
      </c>
      <c r="P1614" s="12">
        <f t="shared" si="330"/>
        <v>2.5127130031949257E-2</v>
      </c>
      <c r="Q1614" s="12">
        <f t="shared" si="331"/>
        <v>0.53968827458723689</v>
      </c>
      <c r="R1614">
        <v>18636</v>
      </c>
      <c r="S1614">
        <v>8004</v>
      </c>
      <c r="T1614">
        <v>4098</v>
      </c>
      <c r="U1614" s="30">
        <v>4097.9740000000002</v>
      </c>
      <c r="V1614">
        <f t="shared" si="323"/>
        <v>4097974</v>
      </c>
      <c r="W1614">
        <v>23853</v>
      </c>
      <c r="AA1614" s="1">
        <f t="shared" si="334"/>
        <v>6666</v>
      </c>
    </row>
    <row r="1615" spans="2:27">
      <c r="B1615" t="s">
        <v>270</v>
      </c>
      <c r="C1615">
        <v>1974</v>
      </c>
      <c r="D1615" s="1">
        <v>568183</v>
      </c>
      <c r="E1615" s="12">
        <f t="shared" si="328"/>
        <v>8.4662583220479464E-3</v>
      </c>
      <c r="F1615" s="1">
        <v>538158</v>
      </c>
      <c r="G1615" s="11">
        <f t="shared" si="329"/>
        <v>6.694988018609036E-3</v>
      </c>
      <c r="H1615">
        <v>2782498</v>
      </c>
      <c r="I1615" s="12">
        <f t="shared" si="324"/>
        <v>0.19340822527096155</v>
      </c>
      <c r="J1615" s="12">
        <f t="shared" si="325"/>
        <v>0.20419888891204954</v>
      </c>
      <c r="K1615" s="1">
        <v>2810456</v>
      </c>
      <c r="L1615">
        <v>120965</v>
      </c>
      <c r="M1615" s="12">
        <f t="shared" si="326"/>
        <v>4.3041058105873213E-2</v>
      </c>
      <c r="N1615">
        <v>53639</v>
      </c>
      <c r="O1615">
        <v>67326</v>
      </c>
      <c r="P1615" s="12">
        <f t="shared" si="330"/>
        <v>2.3955543157409331E-2</v>
      </c>
      <c r="Q1615" s="12">
        <f t="shared" si="331"/>
        <v>0.5565742156822221</v>
      </c>
      <c r="R1615">
        <v>19986</v>
      </c>
      <c r="S1615">
        <v>10193</v>
      </c>
      <c r="T1615">
        <v>4119</v>
      </c>
      <c r="U1615" s="30">
        <v>4118.8149999999996</v>
      </c>
      <c r="V1615">
        <f t="shared" si="323"/>
        <v>4118814.9999999995</v>
      </c>
      <c r="W1615">
        <v>26322</v>
      </c>
      <c r="AA1615" s="1">
        <f t="shared" si="334"/>
        <v>6783</v>
      </c>
    </row>
    <row r="1616" spans="2:27">
      <c r="B1616" t="s">
        <v>270</v>
      </c>
      <c r="C1616">
        <v>1975</v>
      </c>
      <c r="D1616" s="1">
        <v>656165</v>
      </c>
      <c r="E1616" s="12">
        <f t="shared" si="328"/>
        <v>0.15484799791616433</v>
      </c>
      <c r="F1616" s="1">
        <v>629818</v>
      </c>
      <c r="G1616" s="11">
        <f t="shared" si="329"/>
        <v>0.17032172707643481</v>
      </c>
      <c r="H1616">
        <v>3053387</v>
      </c>
      <c r="I1616" s="12">
        <f t="shared" si="324"/>
        <v>0.20626864527817798</v>
      </c>
      <c r="J1616" s="12">
        <f t="shared" si="325"/>
        <v>0.21489742374615467</v>
      </c>
      <c r="K1616" s="1">
        <v>3410574</v>
      </c>
      <c r="L1616">
        <v>135514</v>
      </c>
      <c r="M1616" s="12">
        <f t="shared" si="326"/>
        <v>3.9733487676854397E-2</v>
      </c>
      <c r="N1616">
        <v>54793</v>
      </c>
      <c r="O1616">
        <v>80721</v>
      </c>
      <c r="P1616" s="12">
        <f t="shared" si="330"/>
        <v>2.3667863532648756E-2</v>
      </c>
      <c r="Q1616" s="12">
        <f t="shared" si="331"/>
        <v>0.59566539250557138</v>
      </c>
      <c r="R1616">
        <v>21201</v>
      </c>
      <c r="S1616">
        <v>10657</v>
      </c>
      <c r="T1616">
        <v>4139</v>
      </c>
      <c r="U1616" s="30">
        <v>4139.0959999999995</v>
      </c>
      <c r="V1616">
        <f t="shared" si="323"/>
        <v>4139095.9999999995</v>
      </c>
      <c r="W1616">
        <v>28641</v>
      </c>
      <c r="AA1616" s="1">
        <f t="shared" si="334"/>
        <v>6900</v>
      </c>
    </row>
    <row r="1617" spans="2:27">
      <c r="B1617" t="s">
        <v>270</v>
      </c>
      <c r="C1617">
        <v>1976</v>
      </c>
      <c r="D1617" s="1">
        <v>790537</v>
      </c>
      <c r="E1617" s="12">
        <f t="shared" si="328"/>
        <v>0.20478385771871405</v>
      </c>
      <c r="F1617" s="1">
        <v>755503</v>
      </c>
      <c r="G1617" s="11">
        <f t="shared" si="329"/>
        <v>0.19955764998777425</v>
      </c>
      <c r="H1617">
        <v>3590346</v>
      </c>
      <c r="I1617" s="12">
        <f t="shared" si="324"/>
        <v>0.21042623747126321</v>
      </c>
      <c r="J1617" s="12">
        <f t="shared" si="325"/>
        <v>0.22018407139590446</v>
      </c>
      <c r="K1617" s="1">
        <v>3861429</v>
      </c>
      <c r="L1617">
        <v>178241</v>
      </c>
      <c r="M1617" s="12">
        <f t="shared" si="326"/>
        <v>4.6159336349315239E-2</v>
      </c>
      <c r="N1617">
        <v>90511</v>
      </c>
      <c r="O1617">
        <v>87730</v>
      </c>
      <c r="P1617" s="12">
        <f t="shared" si="330"/>
        <v>2.2719568325612099E-2</v>
      </c>
      <c r="Q1617" s="12">
        <f t="shared" si="331"/>
        <v>0.49219876459400475</v>
      </c>
      <c r="R1617">
        <v>22334</v>
      </c>
      <c r="S1617">
        <v>11646</v>
      </c>
      <c r="T1617">
        <v>4151</v>
      </c>
      <c r="U1617" s="30">
        <v>4150.5389999999998</v>
      </c>
      <c r="V1617">
        <f t="shared" si="323"/>
        <v>4150538.9999999995</v>
      </c>
      <c r="W1617">
        <v>31431</v>
      </c>
      <c r="AA1617" s="1">
        <f t="shared" si="334"/>
        <v>7017</v>
      </c>
    </row>
    <row r="1618" spans="2:27">
      <c r="B1618" t="s">
        <v>270</v>
      </c>
      <c r="C1618">
        <v>1977</v>
      </c>
      <c r="D1618" s="1">
        <v>829424</v>
      </c>
      <c r="E1618" s="12">
        <f t="shared" si="328"/>
        <v>4.9190613469072289E-2</v>
      </c>
      <c r="F1618" s="1">
        <v>805173</v>
      </c>
      <c r="G1618" s="11">
        <f t="shared" si="329"/>
        <v>6.5744278977052373E-2</v>
      </c>
      <c r="H1618">
        <v>3933699</v>
      </c>
      <c r="I1618" s="12">
        <f t="shared" si="324"/>
        <v>0.20468597114319118</v>
      </c>
      <c r="J1618" s="12">
        <f t="shared" si="325"/>
        <v>0.21085090648776125</v>
      </c>
      <c r="K1618" s="1">
        <v>3918843</v>
      </c>
      <c r="L1618">
        <v>196812</v>
      </c>
      <c r="M1618" s="12">
        <f t="shared" si="326"/>
        <v>5.0221966024155601E-2</v>
      </c>
      <c r="N1618">
        <v>96225</v>
      </c>
      <c r="O1618">
        <v>100587</v>
      </c>
      <c r="P1618" s="12">
        <f t="shared" si="330"/>
        <v>2.5667524828118911E-2</v>
      </c>
      <c r="Q1618" s="12">
        <f t="shared" si="331"/>
        <v>0.51108164136333145</v>
      </c>
      <c r="R1618">
        <v>22749</v>
      </c>
      <c r="S1618">
        <v>9805</v>
      </c>
      <c r="T1618">
        <v>4170</v>
      </c>
      <c r="U1618" s="30">
        <v>4169.5950000000003</v>
      </c>
      <c r="V1618">
        <f t="shared" si="323"/>
        <v>4169595.0000000005</v>
      </c>
      <c r="W1618">
        <v>34287</v>
      </c>
      <c r="X1618" s="16">
        <v>7137</v>
      </c>
      <c r="Z1618" s="16">
        <v>7137</v>
      </c>
      <c r="AA1618" s="16">
        <v>7137</v>
      </c>
    </row>
    <row r="1619" spans="2:27">
      <c r="B1619" t="s">
        <v>270</v>
      </c>
      <c r="C1619">
        <v>1978</v>
      </c>
      <c r="D1619" s="1">
        <v>995156</v>
      </c>
      <c r="E1619" s="12">
        <f t="shared" si="328"/>
        <v>0.19981577576727946</v>
      </c>
      <c r="F1619" s="1">
        <v>966241</v>
      </c>
      <c r="G1619" s="11">
        <f t="shared" si="329"/>
        <v>0.20004148176851436</v>
      </c>
      <c r="H1619">
        <v>4538032</v>
      </c>
      <c r="I1619" s="12">
        <f t="shared" ref="I1619:I1649" si="335">(F1619/H1619)</f>
        <v>0.21292071100424148</v>
      </c>
      <c r="J1619" s="12">
        <f t="shared" si="325"/>
        <v>0.21929241574321204</v>
      </c>
      <c r="K1619" s="1">
        <v>4128035</v>
      </c>
      <c r="L1619">
        <v>219109</v>
      </c>
      <c r="M1619" s="12">
        <f t="shared" si="326"/>
        <v>5.3078280586283791E-2</v>
      </c>
      <c r="N1619">
        <v>98778</v>
      </c>
      <c r="O1619">
        <v>120331</v>
      </c>
      <c r="P1619" s="12">
        <f t="shared" si="330"/>
        <v>2.914970439930863E-2</v>
      </c>
      <c r="Q1619" s="12">
        <f t="shared" si="331"/>
        <v>0.54918328320607557</v>
      </c>
      <c r="R1619">
        <v>25994</v>
      </c>
      <c r="S1619">
        <v>9523</v>
      </c>
      <c r="T1619">
        <v>4184</v>
      </c>
      <c r="U1619" s="30">
        <v>4183.6030000000001</v>
      </c>
      <c r="V1619">
        <f t="shared" si="323"/>
        <v>4183603</v>
      </c>
      <c r="W1619">
        <v>38033</v>
      </c>
      <c r="X1619" s="16">
        <v>7572</v>
      </c>
      <c r="Z1619" s="16">
        <v>7572</v>
      </c>
      <c r="AA1619" s="16">
        <v>7572</v>
      </c>
    </row>
    <row r="1620" spans="2:27">
      <c r="B1620" t="s">
        <v>270</v>
      </c>
      <c r="C1620">
        <v>1979</v>
      </c>
      <c r="D1620" s="1">
        <v>990660</v>
      </c>
      <c r="E1620" s="12">
        <f t="shared" si="328"/>
        <v>-4.5178846331630418E-3</v>
      </c>
      <c r="F1620" s="1">
        <v>979112</v>
      </c>
      <c r="G1620" s="11">
        <f t="shared" si="329"/>
        <v>1.3320693284594631E-2</v>
      </c>
      <c r="H1620">
        <v>4976733</v>
      </c>
      <c r="I1620" s="12">
        <f t="shared" si="335"/>
        <v>0.19673790014453257</v>
      </c>
      <c r="J1620" s="12">
        <f t="shared" si="325"/>
        <v>0.19905829788337048</v>
      </c>
      <c r="K1620" s="1">
        <v>4678335</v>
      </c>
      <c r="L1620">
        <v>235962</v>
      </c>
      <c r="M1620" s="12">
        <f t="shared" si="326"/>
        <v>5.0437174764098765E-2</v>
      </c>
      <c r="N1620">
        <v>116016</v>
      </c>
      <c r="O1620">
        <v>119946</v>
      </c>
      <c r="P1620" s="12">
        <f t="shared" si="330"/>
        <v>2.563860860754948E-2</v>
      </c>
      <c r="Q1620" s="12">
        <f t="shared" si="331"/>
        <v>0.50832761207313037</v>
      </c>
      <c r="R1620">
        <v>29288</v>
      </c>
      <c r="S1620">
        <v>9980</v>
      </c>
      <c r="T1620">
        <v>4191</v>
      </c>
      <c r="U1620" s="30">
        <v>4191.16</v>
      </c>
      <c r="V1620">
        <f t="shared" si="323"/>
        <v>4191160</v>
      </c>
      <c r="W1620">
        <v>42112</v>
      </c>
      <c r="X1620" s="16">
        <v>7468</v>
      </c>
      <c r="Z1620" s="16">
        <v>7468</v>
      </c>
      <c r="AA1620" s="16">
        <v>7468</v>
      </c>
    </row>
    <row r="1621" spans="2:27">
      <c r="B1621" t="s">
        <v>270</v>
      </c>
      <c r="C1621">
        <v>1980</v>
      </c>
      <c r="D1621" s="1">
        <v>1164803</v>
      </c>
      <c r="E1621" s="12">
        <f t="shared" si="328"/>
        <v>0.17578483031514344</v>
      </c>
      <c r="F1621" s="1">
        <v>1154485</v>
      </c>
      <c r="G1621" s="11">
        <f t="shared" si="329"/>
        <v>0.17911434034104373</v>
      </c>
      <c r="H1621">
        <v>5564324</v>
      </c>
      <c r="I1621" s="12">
        <f t="shared" si="335"/>
        <v>0.20747983043402937</v>
      </c>
      <c r="J1621" s="12">
        <f t="shared" si="325"/>
        <v>0.20933414373426135</v>
      </c>
      <c r="K1621" s="1">
        <v>5434815</v>
      </c>
      <c r="L1621">
        <v>280072</v>
      </c>
      <c r="M1621" s="12">
        <f t="shared" si="326"/>
        <v>5.1532940863672452E-2</v>
      </c>
      <c r="N1621">
        <v>126394</v>
      </c>
      <c r="O1621">
        <v>153678</v>
      </c>
      <c r="P1621" s="12">
        <f t="shared" si="330"/>
        <v>2.8276583471562509E-2</v>
      </c>
      <c r="Q1621" s="12">
        <f t="shared" si="331"/>
        <v>0.54870890342483358</v>
      </c>
      <c r="R1621">
        <v>32943</v>
      </c>
      <c r="S1621">
        <v>11115</v>
      </c>
      <c r="T1621">
        <v>4217</v>
      </c>
      <c r="U1621" s="30">
        <v>4227.643</v>
      </c>
      <c r="V1621">
        <f t="shared" si="323"/>
        <v>4227643</v>
      </c>
      <c r="W1621">
        <v>47197</v>
      </c>
      <c r="X1621" s="16">
        <v>7454</v>
      </c>
      <c r="Y1621">
        <v>7471</v>
      </c>
      <c r="Z1621" s="1">
        <f>(Y1621+X1621)/2</f>
        <v>7462.5</v>
      </c>
      <c r="AA1621" s="16">
        <v>7463</v>
      </c>
    </row>
    <row r="1622" spans="2:27">
      <c r="B1622" t="s">
        <v>270</v>
      </c>
      <c r="C1622">
        <v>1981</v>
      </c>
      <c r="D1622" s="1">
        <v>1368734</v>
      </c>
      <c r="E1622" s="12">
        <f t="shared" si="328"/>
        <v>0.17507767407879271</v>
      </c>
      <c r="F1622" s="1">
        <v>1340879</v>
      </c>
      <c r="G1622" s="11">
        <f t="shared" si="329"/>
        <v>0.16145207603390258</v>
      </c>
      <c r="H1622">
        <v>5890803</v>
      </c>
      <c r="I1622" s="12">
        <f t="shared" si="335"/>
        <v>0.22762244807711274</v>
      </c>
      <c r="J1622" s="12">
        <f t="shared" si="325"/>
        <v>0.23235100545715076</v>
      </c>
      <c r="K1622" s="1">
        <v>5787681</v>
      </c>
      <c r="L1622">
        <v>318452</v>
      </c>
      <c r="M1622" s="12">
        <f t="shared" si="326"/>
        <v>5.5022382885304151E-2</v>
      </c>
      <c r="N1622">
        <v>144245</v>
      </c>
      <c r="O1622">
        <v>174207</v>
      </c>
      <c r="P1622" s="12">
        <f t="shared" si="330"/>
        <v>3.009962021058175E-2</v>
      </c>
      <c r="Q1622" s="12">
        <f t="shared" si="331"/>
        <v>0.54704319646288924</v>
      </c>
      <c r="R1622">
        <v>39411</v>
      </c>
      <c r="S1622">
        <v>11718</v>
      </c>
      <c r="T1622">
        <v>4262</v>
      </c>
      <c r="U1622" s="30">
        <v>4261.9049999999997</v>
      </c>
      <c r="V1622">
        <f t="shared" si="323"/>
        <v>4261905</v>
      </c>
      <c r="W1622">
        <v>52571</v>
      </c>
      <c r="X1622" s="16">
        <v>9264</v>
      </c>
      <c r="Z1622" s="16">
        <v>9264</v>
      </c>
      <c r="AA1622" s="16">
        <v>9264</v>
      </c>
    </row>
    <row r="1623" spans="2:27">
      <c r="B1623" t="s">
        <v>270</v>
      </c>
      <c r="C1623">
        <v>1982</v>
      </c>
      <c r="D1623" s="1">
        <v>1301191</v>
      </c>
      <c r="E1623" s="12">
        <f t="shared" si="328"/>
        <v>-4.9347060860620108E-2</v>
      </c>
      <c r="F1623" s="1">
        <v>1266280</v>
      </c>
      <c r="G1623" s="11">
        <f t="shared" si="329"/>
        <v>-5.5634401016049918E-2</v>
      </c>
      <c r="H1623">
        <v>6280701</v>
      </c>
      <c r="I1623" s="12">
        <f t="shared" si="335"/>
        <v>0.20161443762408049</v>
      </c>
      <c r="J1623" s="12">
        <f t="shared" si="325"/>
        <v>0.20717289359897884</v>
      </c>
      <c r="K1623" s="1">
        <v>6260305</v>
      </c>
      <c r="L1623">
        <v>325811</v>
      </c>
      <c r="M1623" s="12">
        <f t="shared" si="326"/>
        <v>5.2043949935346598E-2</v>
      </c>
      <c r="N1623">
        <v>139121</v>
      </c>
      <c r="O1623">
        <v>186690</v>
      </c>
      <c r="P1623" s="12">
        <f t="shared" si="330"/>
        <v>2.9821230754731597E-2</v>
      </c>
      <c r="Q1623" s="12">
        <f t="shared" si="331"/>
        <v>0.57300091157143251</v>
      </c>
      <c r="R1623">
        <v>40741</v>
      </c>
      <c r="S1623">
        <v>12392</v>
      </c>
      <c r="T1623">
        <v>4283</v>
      </c>
      <c r="U1623" s="30">
        <v>4282.9229999999998</v>
      </c>
      <c r="V1623">
        <f t="shared" si="323"/>
        <v>4282923</v>
      </c>
      <c r="W1623">
        <v>57107</v>
      </c>
      <c r="X1623" s="16">
        <v>11550</v>
      </c>
      <c r="Z1623" s="16">
        <v>11550</v>
      </c>
      <c r="AA1623" s="16">
        <v>11550</v>
      </c>
    </row>
    <row r="1624" spans="2:27">
      <c r="B1624" t="s">
        <v>270</v>
      </c>
      <c r="C1624">
        <v>1983</v>
      </c>
      <c r="D1624" s="1">
        <v>1428920</v>
      </c>
      <c r="E1624" s="12">
        <f t="shared" si="328"/>
        <v>9.8163144380801898E-2</v>
      </c>
      <c r="F1624" s="1">
        <v>1394305</v>
      </c>
      <c r="G1624" s="11">
        <f t="shared" si="329"/>
        <v>0.10110323151277759</v>
      </c>
      <c r="H1624">
        <v>6597708</v>
      </c>
      <c r="I1624" s="12">
        <f t="shared" si="335"/>
        <v>0.21133172307716558</v>
      </c>
      <c r="J1624" s="12">
        <f t="shared" si="325"/>
        <v>0.21657824201980444</v>
      </c>
      <c r="K1624" s="1">
        <v>6800396</v>
      </c>
      <c r="L1624">
        <v>359285</v>
      </c>
      <c r="M1624" s="12">
        <f t="shared" si="326"/>
        <v>5.2832952669226912E-2</v>
      </c>
      <c r="N1624">
        <v>143288</v>
      </c>
      <c r="O1624">
        <v>215997</v>
      </c>
      <c r="P1624" s="12">
        <f t="shared" si="330"/>
        <v>3.1762415012302224E-2</v>
      </c>
      <c r="Q1624" s="12">
        <f t="shared" si="331"/>
        <v>0.60118568824192498</v>
      </c>
      <c r="R1624">
        <v>73667</v>
      </c>
      <c r="S1624">
        <v>13024</v>
      </c>
      <c r="T1624">
        <v>4313</v>
      </c>
      <c r="U1624" s="30">
        <v>4313.3270000000002</v>
      </c>
      <c r="V1624">
        <f t="shared" si="323"/>
        <v>4313327</v>
      </c>
      <c r="W1624">
        <v>61600</v>
      </c>
      <c r="X1624" s="16">
        <v>12485</v>
      </c>
      <c r="Z1624" s="16">
        <v>12485</v>
      </c>
      <c r="AA1624" s="16">
        <v>12485</v>
      </c>
    </row>
    <row r="1625" spans="2:27">
      <c r="B1625" t="s">
        <v>270</v>
      </c>
      <c r="C1625">
        <v>1984</v>
      </c>
      <c r="D1625" s="1">
        <v>1398961</v>
      </c>
      <c r="E1625" s="12">
        <f t="shared" si="328"/>
        <v>-2.0966184251042744E-2</v>
      </c>
      <c r="F1625" s="1">
        <v>1366518</v>
      </c>
      <c r="G1625" s="11">
        <f t="shared" si="329"/>
        <v>-1.9928925163432677E-2</v>
      </c>
      <c r="H1625">
        <v>7295589</v>
      </c>
      <c r="I1625" s="12">
        <f t="shared" si="335"/>
        <v>0.18730742644630885</v>
      </c>
      <c r="J1625" s="12">
        <f t="shared" si="325"/>
        <v>0.19175436006606184</v>
      </c>
      <c r="K1625" s="1">
        <v>6783214</v>
      </c>
      <c r="L1625">
        <v>381289</v>
      </c>
      <c r="M1625" s="12">
        <f t="shared" si="326"/>
        <v>5.62106694555118E-2</v>
      </c>
      <c r="N1625">
        <v>142792</v>
      </c>
      <c r="O1625">
        <v>238497</v>
      </c>
      <c r="P1625" s="12">
        <f t="shared" si="330"/>
        <v>3.5159881436734861E-2</v>
      </c>
      <c r="Q1625" s="12">
        <f t="shared" si="331"/>
        <v>0.6255019158695897</v>
      </c>
      <c r="R1625">
        <v>71784</v>
      </c>
      <c r="S1625">
        <v>13105</v>
      </c>
      <c r="T1625">
        <v>4365</v>
      </c>
      <c r="U1625" s="30">
        <v>4365.2430000000004</v>
      </c>
      <c r="V1625">
        <f t="shared" si="323"/>
        <v>4365243</v>
      </c>
      <c r="W1625">
        <v>68537</v>
      </c>
      <c r="X1625" s="16">
        <v>12991</v>
      </c>
      <c r="Z1625" s="16">
        <v>12991</v>
      </c>
      <c r="AA1625" s="16">
        <v>12991</v>
      </c>
    </row>
    <row r="1626" spans="2:27">
      <c r="B1626" t="s">
        <v>270</v>
      </c>
      <c r="C1626">
        <v>1985</v>
      </c>
      <c r="D1626" s="1">
        <v>1534171</v>
      </c>
      <c r="E1626" s="12">
        <f t="shared" si="328"/>
        <v>9.6650299758177682E-2</v>
      </c>
      <c r="F1626" s="1">
        <v>1499136</v>
      </c>
      <c r="G1626" s="11">
        <f t="shared" si="329"/>
        <v>9.7048117917217333E-2</v>
      </c>
      <c r="H1626">
        <v>8193494</v>
      </c>
      <c r="I1626" s="12">
        <f t="shared" si="335"/>
        <v>0.18296663181787892</v>
      </c>
      <c r="J1626" s="12">
        <f t="shared" si="325"/>
        <v>0.18724258539763378</v>
      </c>
      <c r="K1626" s="1">
        <v>7364722</v>
      </c>
      <c r="L1626">
        <v>428820</v>
      </c>
      <c r="M1626" s="12">
        <f t="shared" si="326"/>
        <v>5.822623039946382E-2</v>
      </c>
      <c r="N1626">
        <v>158439</v>
      </c>
      <c r="O1626">
        <v>270381</v>
      </c>
      <c r="P1626" s="12">
        <f t="shared" si="330"/>
        <v>3.6712994733541879E-2</v>
      </c>
      <c r="Q1626" s="12">
        <f t="shared" si="331"/>
        <v>0.63052329648803696</v>
      </c>
      <c r="R1626">
        <v>92510</v>
      </c>
      <c r="S1626">
        <v>15409</v>
      </c>
      <c r="T1626">
        <v>4413</v>
      </c>
      <c r="U1626" s="30">
        <v>4413.0709999999999</v>
      </c>
      <c r="V1626">
        <f t="shared" si="323"/>
        <v>4413071</v>
      </c>
      <c r="W1626">
        <v>74736</v>
      </c>
      <c r="X1626" s="16">
        <v>12879</v>
      </c>
      <c r="Z1626" s="16">
        <v>12879</v>
      </c>
      <c r="AA1626" s="16">
        <v>12879</v>
      </c>
    </row>
    <row r="1627" spans="2:27">
      <c r="B1627" t="s">
        <v>270</v>
      </c>
      <c r="C1627">
        <v>1986</v>
      </c>
      <c r="D1627" s="1">
        <v>1695914</v>
      </c>
      <c r="E1627" s="12">
        <f t="shared" si="328"/>
        <v>0.10542697000529928</v>
      </c>
      <c r="F1627" s="1">
        <v>1658785</v>
      </c>
      <c r="G1627" s="11">
        <f t="shared" si="329"/>
        <v>0.1064940072148224</v>
      </c>
      <c r="H1627">
        <v>9139682</v>
      </c>
      <c r="I1627" s="12">
        <f t="shared" si="335"/>
        <v>0.18149263836531732</v>
      </c>
      <c r="J1627" s="12">
        <f t="shared" si="325"/>
        <v>0.18555503353398947</v>
      </c>
      <c r="K1627" s="1">
        <v>8131927</v>
      </c>
      <c r="L1627">
        <v>501610</v>
      </c>
      <c r="M1627" s="12">
        <f t="shared" si="326"/>
        <v>6.168402643063569E-2</v>
      </c>
      <c r="N1627">
        <v>166323</v>
      </c>
      <c r="O1627">
        <v>335287</v>
      </c>
      <c r="P1627" s="12">
        <f t="shared" si="330"/>
        <v>4.1230940710608933E-2</v>
      </c>
      <c r="Q1627" s="12">
        <f t="shared" si="331"/>
        <v>0.6684216821833695</v>
      </c>
      <c r="R1627">
        <v>106529</v>
      </c>
      <c r="S1627">
        <v>17102</v>
      </c>
      <c r="T1627">
        <v>4487</v>
      </c>
      <c r="U1627" s="30">
        <v>4486.9570000000003</v>
      </c>
      <c r="V1627">
        <f t="shared" si="323"/>
        <v>4486957</v>
      </c>
      <c r="W1627">
        <v>80460</v>
      </c>
      <c r="X1627" s="16">
        <v>13205</v>
      </c>
      <c r="Z1627" s="16">
        <v>13205</v>
      </c>
      <c r="AA1627" s="16">
        <v>13205</v>
      </c>
    </row>
    <row r="1628" spans="2:27">
      <c r="B1628" t="s">
        <v>270</v>
      </c>
      <c r="C1628">
        <v>1987</v>
      </c>
      <c r="D1628" s="1">
        <v>1767093</v>
      </c>
      <c r="E1628" s="12">
        <f t="shared" si="328"/>
        <v>4.1970878240288126E-2</v>
      </c>
      <c r="F1628" s="1">
        <v>1721215</v>
      </c>
      <c r="G1628" s="11">
        <f t="shared" si="329"/>
        <v>3.7635980552030553E-2</v>
      </c>
      <c r="H1628">
        <v>9682943</v>
      </c>
      <c r="I1628" s="12">
        <f t="shared" si="335"/>
        <v>0.17775742354364785</v>
      </c>
      <c r="J1628" s="12">
        <f t="shared" si="325"/>
        <v>0.18249544585773148</v>
      </c>
      <c r="K1628" s="1">
        <v>8714476</v>
      </c>
      <c r="L1628">
        <v>542118</v>
      </c>
      <c r="M1628" s="12">
        <f t="shared" si="326"/>
        <v>6.2208903897377189E-2</v>
      </c>
      <c r="N1628">
        <v>180061</v>
      </c>
      <c r="O1628">
        <v>362057</v>
      </c>
      <c r="P1628" s="12">
        <f t="shared" si="330"/>
        <v>4.1546617375502554E-2</v>
      </c>
      <c r="Q1628" s="12">
        <f t="shared" si="331"/>
        <v>0.66785644453790505</v>
      </c>
      <c r="R1628">
        <v>118854</v>
      </c>
      <c r="S1628">
        <v>17765</v>
      </c>
      <c r="T1628">
        <v>4566</v>
      </c>
      <c r="U1628" s="30">
        <v>4565.5569999999998</v>
      </c>
      <c r="V1628">
        <f t="shared" si="323"/>
        <v>4565557</v>
      </c>
      <c r="W1628">
        <v>87052</v>
      </c>
      <c r="X1628" s="16">
        <v>13291</v>
      </c>
      <c r="Z1628" s="16">
        <v>13291</v>
      </c>
      <c r="AA1628" s="16">
        <v>13291</v>
      </c>
    </row>
    <row r="1629" spans="2:27">
      <c r="B1629" t="s">
        <v>270</v>
      </c>
      <c r="C1629">
        <v>1988</v>
      </c>
      <c r="D1629" s="1">
        <v>1950585</v>
      </c>
      <c r="E1629" s="12">
        <f t="shared" si="328"/>
        <v>0.10383833788034925</v>
      </c>
      <c r="F1629" s="1">
        <v>1863948</v>
      </c>
      <c r="G1629" s="11">
        <f t="shared" si="329"/>
        <v>8.2925723979863059E-2</v>
      </c>
      <c r="H1629">
        <v>11942369</v>
      </c>
      <c r="I1629" s="12">
        <f t="shared" si="335"/>
        <v>0.15607858038886591</v>
      </c>
      <c r="J1629" s="12">
        <f t="shared" si="325"/>
        <v>0.16333317116562049</v>
      </c>
      <c r="K1629" s="1">
        <v>9441504</v>
      </c>
      <c r="L1629">
        <v>552234</v>
      </c>
      <c r="M1629" s="12">
        <f t="shared" si="326"/>
        <v>5.84900456537433E-2</v>
      </c>
      <c r="N1629">
        <v>184397</v>
      </c>
      <c r="O1629">
        <v>367837</v>
      </c>
      <c r="P1629" s="12">
        <f t="shared" si="330"/>
        <v>3.8959576779292793E-2</v>
      </c>
      <c r="Q1629" s="12">
        <f t="shared" si="331"/>
        <v>0.66608901299086987</v>
      </c>
      <c r="R1629">
        <v>130435</v>
      </c>
      <c r="S1629">
        <v>19289</v>
      </c>
      <c r="T1629">
        <v>4658</v>
      </c>
      <c r="U1629" s="30">
        <v>4657.9040000000005</v>
      </c>
      <c r="V1629">
        <f t="shared" si="323"/>
        <v>4657904</v>
      </c>
      <c r="W1629">
        <v>95337</v>
      </c>
      <c r="X1629" s="16">
        <v>14084</v>
      </c>
      <c r="Z1629" s="16">
        <v>14084</v>
      </c>
      <c r="AA1629" s="16">
        <v>14084</v>
      </c>
    </row>
    <row r="1630" spans="2:27">
      <c r="B1630" t="s">
        <v>270</v>
      </c>
      <c r="C1630">
        <v>1989</v>
      </c>
      <c r="D1630" s="1">
        <v>1988352</v>
      </c>
      <c r="E1630" s="12">
        <f t="shared" si="328"/>
        <v>1.9361883742569537E-2</v>
      </c>
      <c r="F1630" s="1">
        <v>1910152</v>
      </c>
      <c r="G1630" s="11">
        <f t="shared" si="329"/>
        <v>2.4788245165637667E-2</v>
      </c>
      <c r="H1630">
        <v>11500861</v>
      </c>
      <c r="I1630" s="12">
        <f t="shared" si="335"/>
        <v>0.16608773899623688</v>
      </c>
      <c r="J1630" s="12">
        <f t="shared" si="325"/>
        <v>0.17288722992130764</v>
      </c>
      <c r="K1630" s="1">
        <v>10116697</v>
      </c>
      <c r="L1630">
        <v>609750</v>
      </c>
      <c r="M1630" s="12">
        <f t="shared" si="326"/>
        <v>6.0271647949918829E-2</v>
      </c>
      <c r="N1630">
        <v>212721</v>
      </c>
      <c r="O1630">
        <v>397029</v>
      </c>
      <c r="P1630" s="12">
        <f t="shared" si="330"/>
        <v>3.9244923516044812E-2</v>
      </c>
      <c r="Q1630" s="12">
        <f t="shared" si="331"/>
        <v>0.65113407134071344</v>
      </c>
      <c r="R1630">
        <v>136870</v>
      </c>
      <c r="S1630">
        <v>21936</v>
      </c>
      <c r="T1630">
        <v>4727</v>
      </c>
      <c r="U1630" s="30">
        <v>4727.3010000000004</v>
      </c>
      <c r="V1630">
        <f t="shared" si="323"/>
        <v>4727301</v>
      </c>
      <c r="W1630">
        <v>102738</v>
      </c>
      <c r="X1630" s="16">
        <v>16248</v>
      </c>
      <c r="Z1630" s="16">
        <v>16248</v>
      </c>
      <c r="AA1630" s="16">
        <v>16248</v>
      </c>
    </row>
    <row r="1631" spans="2:27">
      <c r="B1631" t="s">
        <v>270</v>
      </c>
      <c r="C1631">
        <v>1990</v>
      </c>
      <c r="D1631" s="1">
        <v>2188240</v>
      </c>
      <c r="E1631" s="12">
        <f t="shared" si="328"/>
        <v>0.10052948371314537</v>
      </c>
      <c r="F1631" s="1">
        <v>2095422</v>
      </c>
      <c r="G1631" s="11">
        <f t="shared" si="329"/>
        <v>9.6992281242539863E-2</v>
      </c>
      <c r="H1631">
        <v>12305971</v>
      </c>
      <c r="I1631" s="12">
        <f t="shared" si="335"/>
        <v>0.17027685178195204</v>
      </c>
      <c r="J1631" s="12">
        <f t="shared" si="325"/>
        <v>0.17781936915014671</v>
      </c>
      <c r="K1631" s="1">
        <v>11299439</v>
      </c>
      <c r="L1631">
        <v>709270</v>
      </c>
      <c r="M1631" s="12">
        <f t="shared" si="326"/>
        <v>6.2770372936213917E-2</v>
      </c>
      <c r="N1631">
        <v>235394</v>
      </c>
      <c r="O1631">
        <v>473876</v>
      </c>
      <c r="P1631" s="12">
        <f t="shared" si="330"/>
        <v>4.1938011258789043E-2</v>
      </c>
      <c r="Q1631" s="12">
        <f t="shared" si="331"/>
        <v>0.66811792406276871</v>
      </c>
      <c r="R1631">
        <v>154469</v>
      </c>
      <c r="S1631">
        <v>23381</v>
      </c>
      <c r="T1631">
        <v>4781</v>
      </c>
      <c r="U1631" s="30">
        <v>4797.4309999999996</v>
      </c>
      <c r="V1631">
        <f t="shared" si="323"/>
        <v>4797431</v>
      </c>
      <c r="W1631">
        <v>108865</v>
      </c>
      <c r="X1631" s="16">
        <v>17567</v>
      </c>
      <c r="Z1631" s="16">
        <v>17567</v>
      </c>
      <c r="AA1631" s="16">
        <v>17567</v>
      </c>
    </row>
    <row r="1632" spans="2:27">
      <c r="B1632" t="s">
        <v>270</v>
      </c>
      <c r="C1632">
        <v>1991</v>
      </c>
      <c r="D1632" s="1">
        <v>2284169</v>
      </c>
      <c r="E1632" s="12">
        <f t="shared" si="328"/>
        <v>4.3838427229188758E-2</v>
      </c>
      <c r="F1632" s="1">
        <v>2223856</v>
      </c>
      <c r="G1632" s="11">
        <f t="shared" si="329"/>
        <v>6.1292665630121285E-2</v>
      </c>
      <c r="H1632">
        <v>12478513</v>
      </c>
      <c r="I1632" s="12">
        <f t="shared" si="335"/>
        <v>0.17821482415412798</v>
      </c>
      <c r="J1632" s="12">
        <f t="shared" si="325"/>
        <v>0.18304817248657754</v>
      </c>
      <c r="K1632" s="1">
        <v>12576285</v>
      </c>
      <c r="L1632">
        <v>778840</v>
      </c>
      <c r="M1632" s="12">
        <f t="shared" si="326"/>
        <v>6.1929258123523762E-2</v>
      </c>
      <c r="N1632">
        <v>272558</v>
      </c>
      <c r="O1632">
        <v>506282</v>
      </c>
      <c r="P1632" s="12">
        <f t="shared" si="330"/>
        <v>4.0256880310839009E-2</v>
      </c>
      <c r="Q1632" s="12">
        <f t="shared" si="331"/>
        <v>0.65004622258743772</v>
      </c>
      <c r="R1632">
        <v>170067</v>
      </c>
      <c r="S1632">
        <v>24402</v>
      </c>
      <c r="T1632">
        <v>4856</v>
      </c>
      <c r="U1632" s="30">
        <v>4856.1760000000004</v>
      </c>
      <c r="V1632">
        <f t="shared" si="323"/>
        <v>4856176</v>
      </c>
      <c r="W1632">
        <v>113329</v>
      </c>
      <c r="X1632" s="16">
        <v>18983</v>
      </c>
      <c r="Z1632" s="16">
        <v>18983</v>
      </c>
      <c r="AA1632" s="16">
        <v>18983</v>
      </c>
    </row>
    <row r="1633" spans="2:27">
      <c r="B1633" t="s">
        <v>270</v>
      </c>
      <c r="C1633">
        <v>1992</v>
      </c>
      <c r="D1633" s="1">
        <v>2662442</v>
      </c>
      <c r="E1633" s="12">
        <f t="shared" si="328"/>
        <v>0.16560639777529595</v>
      </c>
      <c r="F1633" s="1">
        <v>2588468</v>
      </c>
      <c r="G1633" s="11">
        <f t="shared" si="329"/>
        <v>0.16395486038664375</v>
      </c>
      <c r="H1633">
        <v>13730199</v>
      </c>
      <c r="I1633" s="12">
        <f t="shared" si="335"/>
        <v>0.18852370602931537</v>
      </c>
      <c r="J1633" s="12">
        <f t="shared" si="325"/>
        <v>0.19391139196161686</v>
      </c>
      <c r="K1633" s="1">
        <v>13004350</v>
      </c>
      <c r="L1633">
        <v>735440</v>
      </c>
      <c r="M1633" s="12">
        <f t="shared" si="326"/>
        <v>5.6553384059949169E-2</v>
      </c>
      <c r="N1633">
        <v>179805</v>
      </c>
      <c r="O1633">
        <v>555635</v>
      </c>
      <c r="P1633" s="12">
        <f t="shared" si="330"/>
        <v>4.2726856782538153E-2</v>
      </c>
      <c r="Q1633" s="12">
        <f t="shared" si="331"/>
        <v>0.75551370608071355</v>
      </c>
      <c r="R1633">
        <v>206409</v>
      </c>
      <c r="S1633">
        <v>23722</v>
      </c>
      <c r="T1633">
        <v>4903</v>
      </c>
      <c r="U1633" s="30">
        <v>4902.5450000000001</v>
      </c>
      <c r="V1633">
        <f t="shared" si="323"/>
        <v>4902545</v>
      </c>
      <c r="W1633">
        <v>118713</v>
      </c>
      <c r="X1633" s="16">
        <v>19677</v>
      </c>
      <c r="Z1633" s="16">
        <v>19677</v>
      </c>
      <c r="AA1633" s="16">
        <v>19677</v>
      </c>
    </row>
    <row r="1634" spans="2:27">
      <c r="B1634" t="s">
        <v>270</v>
      </c>
      <c r="C1634">
        <v>1993</v>
      </c>
      <c r="D1634" s="1">
        <v>2794369</v>
      </c>
      <c r="E1634" s="12">
        <f t="shared" si="328"/>
        <v>4.9551126371954766E-2</v>
      </c>
      <c r="F1634" s="1">
        <v>2706935</v>
      </c>
      <c r="G1634" s="11">
        <f t="shared" si="329"/>
        <v>4.5767226019406075E-2</v>
      </c>
      <c r="H1634">
        <v>14841507</v>
      </c>
      <c r="I1634" s="12">
        <f t="shared" si="335"/>
        <v>0.1823894972390607</v>
      </c>
      <c r="J1634" s="12">
        <f t="shared" si="325"/>
        <v>0.18828067796619305</v>
      </c>
      <c r="K1634" s="1">
        <v>13537324</v>
      </c>
      <c r="L1634">
        <v>774251</v>
      </c>
      <c r="M1634" s="12">
        <f t="shared" si="326"/>
        <v>5.7193799897232271E-2</v>
      </c>
      <c r="N1634">
        <v>181928</v>
      </c>
      <c r="O1634">
        <v>592323</v>
      </c>
      <c r="P1634" s="12">
        <f t="shared" si="330"/>
        <v>4.3754807080040342E-2</v>
      </c>
      <c r="Q1634" s="12">
        <f t="shared" si="331"/>
        <v>0.76502710361368598</v>
      </c>
      <c r="R1634">
        <v>210968</v>
      </c>
      <c r="S1634">
        <v>22062</v>
      </c>
      <c r="T1634">
        <v>4943</v>
      </c>
      <c r="U1634" s="30">
        <v>4942.5039999999999</v>
      </c>
      <c r="V1634">
        <f t="shared" si="323"/>
        <v>4942504</v>
      </c>
      <c r="W1634">
        <v>123328</v>
      </c>
      <c r="X1634" s="16">
        <v>19992</v>
      </c>
      <c r="Z1634" s="16">
        <v>19992</v>
      </c>
      <c r="AA1634" s="16">
        <v>19992</v>
      </c>
    </row>
    <row r="1635" spans="2:27">
      <c r="B1635" t="s">
        <v>270</v>
      </c>
      <c r="C1635">
        <v>1994</v>
      </c>
      <c r="D1635" s="1">
        <v>2966060</v>
      </c>
      <c r="E1635" s="12">
        <f t="shared" si="328"/>
        <v>6.1441778090152013E-2</v>
      </c>
      <c r="F1635" s="1">
        <v>2855692</v>
      </c>
      <c r="G1635" s="11">
        <f t="shared" si="329"/>
        <v>5.4954034729315628E-2</v>
      </c>
      <c r="H1635">
        <v>15581282</v>
      </c>
      <c r="I1635" s="12">
        <f t="shared" si="335"/>
        <v>0.18327708849631244</v>
      </c>
      <c r="J1635" s="12">
        <f t="shared" si="325"/>
        <v>0.190360459428178</v>
      </c>
      <c r="K1635" s="1">
        <v>14202580</v>
      </c>
      <c r="L1635">
        <v>893106</v>
      </c>
      <c r="M1635" s="12">
        <f t="shared" si="326"/>
        <v>6.2883363445233195E-2</v>
      </c>
      <c r="N1635">
        <v>203783</v>
      </c>
      <c r="O1635">
        <v>689323</v>
      </c>
      <c r="P1635" s="12">
        <f t="shared" si="330"/>
        <v>4.853505489847619E-2</v>
      </c>
      <c r="Q1635" s="12">
        <f t="shared" si="331"/>
        <v>0.77182663647988037</v>
      </c>
      <c r="R1635">
        <v>219421</v>
      </c>
      <c r="S1635">
        <v>23204</v>
      </c>
      <c r="T1635">
        <v>4985</v>
      </c>
      <c r="U1635" s="30">
        <v>4985.4110000000001</v>
      </c>
      <c r="V1635">
        <f t="shared" si="323"/>
        <v>4985411</v>
      </c>
      <c r="W1635">
        <v>129493</v>
      </c>
      <c r="X1635" s="16">
        <v>20998</v>
      </c>
      <c r="Y1635" s="2">
        <v>20719</v>
      </c>
      <c r="Z1635" s="7">
        <f>(Y1635+X1635)/2</f>
        <v>20858.5</v>
      </c>
      <c r="AA1635" s="16">
        <v>20859</v>
      </c>
    </row>
    <row r="1636" spans="2:27">
      <c r="B1636" t="s">
        <v>270</v>
      </c>
      <c r="C1636">
        <v>1995</v>
      </c>
      <c r="D1636" s="1">
        <v>3110667</v>
      </c>
      <c r="E1636" s="12">
        <f t="shared" si="328"/>
        <v>4.8753902483429194E-2</v>
      </c>
      <c r="F1636" s="1">
        <v>3012763</v>
      </c>
      <c r="G1636" s="11">
        <f t="shared" si="329"/>
        <v>5.500278041189316E-2</v>
      </c>
      <c r="H1636">
        <v>16429739</v>
      </c>
      <c r="I1636" s="12">
        <f t="shared" si="335"/>
        <v>0.1833725417062316</v>
      </c>
      <c r="J1636" s="12">
        <f t="shared" si="325"/>
        <v>0.18933149211926009</v>
      </c>
      <c r="K1636" s="1">
        <v>15069402</v>
      </c>
      <c r="L1636">
        <v>975372</v>
      </c>
      <c r="M1636" s="12">
        <f t="shared" si="326"/>
        <v>6.4725328848483837E-2</v>
      </c>
      <c r="N1636">
        <v>228723</v>
      </c>
      <c r="O1636">
        <v>746649</v>
      </c>
      <c r="P1636" s="12">
        <f t="shared" si="330"/>
        <v>4.9547354301119582E-2</v>
      </c>
      <c r="Q1636" s="12">
        <f t="shared" si="331"/>
        <v>0.7655017777832458</v>
      </c>
      <c r="R1636">
        <v>228399</v>
      </c>
      <c r="S1636">
        <v>24825</v>
      </c>
      <c r="T1636">
        <v>5024</v>
      </c>
      <c r="U1636" s="30">
        <v>5023.6499999999996</v>
      </c>
      <c r="V1636">
        <f t="shared" si="323"/>
        <v>5023650</v>
      </c>
      <c r="W1636">
        <v>134952</v>
      </c>
      <c r="X1636" s="17">
        <v>21453</v>
      </c>
      <c r="Y1636">
        <v>21124</v>
      </c>
      <c r="Z1636" s="7">
        <f t="shared" ref="Z1636:Z1639" si="336">(Y1636+X1636)/2</f>
        <v>21288.5</v>
      </c>
      <c r="AA1636" s="16">
        <v>21289</v>
      </c>
    </row>
    <row r="1637" spans="2:27">
      <c r="B1637" t="s">
        <v>270</v>
      </c>
      <c r="C1637">
        <v>1996</v>
      </c>
      <c r="D1637" s="1">
        <v>3239651</v>
      </c>
      <c r="E1637" s="12">
        <f t="shared" si="328"/>
        <v>4.1465061994742605E-2</v>
      </c>
      <c r="F1637" s="1">
        <v>3125631</v>
      </c>
      <c r="G1637" s="11">
        <f t="shared" si="329"/>
        <v>3.7463285362970798E-2</v>
      </c>
      <c r="H1637">
        <v>16041152</v>
      </c>
      <c r="I1637" s="12">
        <f t="shared" si="335"/>
        <v>0.19485078129052077</v>
      </c>
      <c r="J1637" s="12">
        <f t="shared" si="325"/>
        <v>0.20195874959603899</v>
      </c>
      <c r="K1637" s="1">
        <v>15554009</v>
      </c>
      <c r="L1637">
        <v>1017567</v>
      </c>
      <c r="M1637" s="12">
        <f t="shared" si="326"/>
        <v>6.5421525730118835E-2</v>
      </c>
      <c r="N1637">
        <v>274073</v>
      </c>
      <c r="O1637">
        <v>743494</v>
      </c>
      <c r="P1637" s="12">
        <f t="shared" si="330"/>
        <v>4.7800795280496494E-2</v>
      </c>
      <c r="Q1637" s="12">
        <f t="shared" si="331"/>
        <v>0.73065852174844503</v>
      </c>
      <c r="R1637">
        <v>239084</v>
      </c>
      <c r="S1637">
        <v>25672</v>
      </c>
      <c r="T1637">
        <v>5057</v>
      </c>
      <c r="U1637" s="30">
        <v>5057.1419999999998</v>
      </c>
      <c r="V1637">
        <f t="shared" si="323"/>
        <v>5057142</v>
      </c>
      <c r="W1637">
        <v>141548</v>
      </c>
      <c r="X1637" s="17">
        <v>22050</v>
      </c>
      <c r="Y1637">
        <v>21729</v>
      </c>
      <c r="Z1637" s="7">
        <f t="shared" si="336"/>
        <v>21889.5</v>
      </c>
      <c r="AA1637" s="16">
        <v>21890</v>
      </c>
    </row>
    <row r="1638" spans="2:27">
      <c r="B1638" t="s">
        <v>270</v>
      </c>
      <c r="C1638">
        <v>1997</v>
      </c>
      <c r="D1638" s="1">
        <v>3411382</v>
      </c>
      <c r="E1638" s="12">
        <f t="shared" si="328"/>
        <v>5.3009104993099562E-2</v>
      </c>
      <c r="F1638" s="1">
        <v>3303543</v>
      </c>
      <c r="G1638" s="11">
        <f t="shared" si="329"/>
        <v>5.6920346643605721E-2</v>
      </c>
      <c r="H1638">
        <v>20155344</v>
      </c>
      <c r="I1638" s="12">
        <f t="shared" si="335"/>
        <v>0.16390407427429668</v>
      </c>
      <c r="J1638" s="12">
        <f t="shared" si="325"/>
        <v>0.16925446670619962</v>
      </c>
      <c r="K1638" s="1">
        <v>16199545</v>
      </c>
      <c r="L1638">
        <v>992199</v>
      </c>
      <c r="M1638" s="12">
        <f t="shared" si="326"/>
        <v>6.1248572104957266E-2</v>
      </c>
      <c r="N1638">
        <v>250796</v>
      </c>
      <c r="O1638">
        <v>741403</v>
      </c>
      <c r="P1638" s="12">
        <f t="shared" si="330"/>
        <v>4.5766902712390999E-2</v>
      </c>
      <c r="Q1638" s="12">
        <f t="shared" si="331"/>
        <v>0.7472321580650656</v>
      </c>
      <c r="R1638">
        <v>236105</v>
      </c>
      <c r="S1638">
        <v>26808</v>
      </c>
      <c r="T1638">
        <v>5093</v>
      </c>
      <c r="U1638" s="30">
        <v>5092.9139999999998</v>
      </c>
      <c r="V1638">
        <f t="shared" si="323"/>
        <v>5092914</v>
      </c>
      <c r="W1638">
        <v>149563</v>
      </c>
      <c r="X1638" s="16">
        <v>22232</v>
      </c>
      <c r="Y1638">
        <v>21870</v>
      </c>
      <c r="Z1638" s="7">
        <f t="shared" si="336"/>
        <v>22051</v>
      </c>
      <c r="AA1638" s="16">
        <v>22051</v>
      </c>
    </row>
    <row r="1639" spans="2:27">
      <c r="B1639" t="s">
        <v>36</v>
      </c>
      <c r="C1639">
        <v>1998</v>
      </c>
      <c r="D1639" s="1">
        <v>3533711</v>
      </c>
      <c r="E1639" s="12">
        <f t="shared" si="328"/>
        <v>3.5859074123038695E-2</v>
      </c>
      <c r="F1639" s="1">
        <v>3403718</v>
      </c>
      <c r="G1639" s="11">
        <f t="shared" si="329"/>
        <v>3.0323504189290106E-2</v>
      </c>
      <c r="H1639">
        <v>20559098</v>
      </c>
      <c r="I1639" s="12">
        <f t="shared" si="335"/>
        <v>0.16555774966392009</v>
      </c>
      <c r="J1639" s="12">
        <f t="shared" si="325"/>
        <v>0.17188064379089005</v>
      </c>
      <c r="K1639" s="1">
        <v>16578483</v>
      </c>
      <c r="L1639">
        <v>1016329</v>
      </c>
      <c r="M1639" s="12">
        <f t="shared" si="326"/>
        <v>6.1304101225667026E-2</v>
      </c>
      <c r="N1639">
        <v>273975</v>
      </c>
      <c r="O1639">
        <v>742354</v>
      </c>
      <c r="P1639" s="12">
        <f t="shared" si="330"/>
        <v>4.4778162151506866E-2</v>
      </c>
      <c r="Q1639" s="12">
        <f t="shared" si="331"/>
        <v>0.73042685980622413</v>
      </c>
      <c r="R1639">
        <v>262054</v>
      </c>
      <c r="S1639">
        <v>38760</v>
      </c>
      <c r="T1639">
        <v>5130</v>
      </c>
      <c r="U1639" s="30">
        <v>5130.0720000000001</v>
      </c>
      <c r="V1639">
        <f t="shared" si="323"/>
        <v>5130072</v>
      </c>
      <c r="W1639">
        <v>159994</v>
      </c>
      <c r="X1639" s="16">
        <v>22572</v>
      </c>
      <c r="Y1639">
        <v>22232</v>
      </c>
      <c r="Z1639" s="7">
        <f t="shared" si="336"/>
        <v>22402</v>
      </c>
      <c r="AA1639" s="16">
        <v>22402</v>
      </c>
    </row>
    <row r="1640" spans="2:27">
      <c r="B1640" t="s">
        <v>36</v>
      </c>
      <c r="C1640">
        <v>1999</v>
      </c>
      <c r="D1640" s="1">
        <v>3798047</v>
      </c>
      <c r="E1640" s="12">
        <f t="shared" si="328"/>
        <v>7.480407990353484E-2</v>
      </c>
      <c r="F1640" s="1">
        <v>3669059</v>
      </c>
      <c r="G1640" s="11">
        <f t="shared" si="329"/>
        <v>7.7956223165373859E-2</v>
      </c>
      <c r="H1640">
        <v>19612674</v>
      </c>
      <c r="I1640" s="12">
        <f t="shared" si="335"/>
        <v>0.18707591835769055</v>
      </c>
      <c r="J1640" s="12">
        <f t="shared" si="325"/>
        <v>0.1936526860131362</v>
      </c>
      <c r="K1640" s="1">
        <v>17593437</v>
      </c>
      <c r="L1640">
        <v>1037055</v>
      </c>
      <c r="M1640" s="12">
        <f t="shared" si="326"/>
        <v>5.8945560210890001E-2</v>
      </c>
      <c r="N1640">
        <v>289397</v>
      </c>
      <c r="O1640">
        <v>747658</v>
      </c>
      <c r="P1640" s="12">
        <f t="shared" si="330"/>
        <v>4.249641499838832E-2</v>
      </c>
      <c r="Q1640" s="12">
        <f t="shared" si="331"/>
        <v>0.72094344080111472</v>
      </c>
      <c r="R1640">
        <v>297085</v>
      </c>
      <c r="S1640">
        <v>41329</v>
      </c>
      <c r="T1640">
        <v>5172</v>
      </c>
      <c r="U1640" s="30">
        <v>5171.634</v>
      </c>
      <c r="V1640">
        <f t="shared" si="323"/>
        <v>5171634</v>
      </c>
      <c r="W1640">
        <v>169278</v>
      </c>
      <c r="X1640" s="16">
        <v>23095</v>
      </c>
      <c r="AA1640" s="16">
        <v>23095</v>
      </c>
    </row>
    <row r="1641" spans="2:27">
      <c r="B1641" t="s">
        <v>325</v>
      </c>
      <c r="C1641">
        <v>2000</v>
      </c>
      <c r="D1641" s="10">
        <v>4164475</v>
      </c>
      <c r="E1641" s="12">
        <f t="shared" si="328"/>
        <v>9.6478005669756062E-2</v>
      </c>
      <c r="F1641" s="1">
        <v>4022357</v>
      </c>
      <c r="G1641" s="11">
        <f t="shared" si="329"/>
        <v>9.6291174385584974E-2</v>
      </c>
      <c r="H1641">
        <v>21365680</v>
      </c>
      <c r="I1641" s="12">
        <f t="shared" si="335"/>
        <v>0.18826253131189832</v>
      </c>
      <c r="J1641" s="12">
        <f t="shared" si="325"/>
        <v>0.19491422692841978</v>
      </c>
      <c r="K1641" s="1">
        <v>19370058</v>
      </c>
      <c r="L1641">
        <v>1221694</v>
      </c>
      <c r="M1641" s="12">
        <f t="shared" si="326"/>
        <v>6.3071261841342957E-2</v>
      </c>
      <c r="N1641">
        <v>318146</v>
      </c>
      <c r="O1641">
        <v>903548</v>
      </c>
      <c r="P1641" s="12">
        <f t="shared" si="330"/>
        <v>4.6646633685867127E-2</v>
      </c>
      <c r="Q1641" s="12">
        <f t="shared" si="331"/>
        <v>0.73958618115501917</v>
      </c>
      <c r="R1641">
        <v>309050</v>
      </c>
      <c r="S1641">
        <v>46552</v>
      </c>
      <c r="T1641">
        <v>5296</v>
      </c>
      <c r="U1641" s="30">
        <v>5311.0339999999997</v>
      </c>
      <c r="V1641">
        <f t="shared" si="323"/>
        <v>5311034</v>
      </c>
      <c r="W1641">
        <v>184174</v>
      </c>
      <c r="X1641" s="16">
        <v>23538</v>
      </c>
      <c r="AA1641" s="16">
        <v>23538</v>
      </c>
    </row>
    <row r="1642" spans="2:27">
      <c r="B1642" t="s">
        <v>325</v>
      </c>
      <c r="C1642">
        <v>2001</v>
      </c>
      <c r="D1642" s="1">
        <v>4763735</v>
      </c>
      <c r="E1642" s="12">
        <f t="shared" si="328"/>
        <v>0.14389809039554805</v>
      </c>
      <c r="F1642" s="1">
        <v>4618160</v>
      </c>
      <c r="G1642" s="11">
        <f t="shared" si="329"/>
        <v>0.14812285433640027</v>
      </c>
      <c r="H1642">
        <v>20938683</v>
      </c>
      <c r="I1642" s="12">
        <f t="shared" si="335"/>
        <v>0.22055637405657272</v>
      </c>
      <c r="J1642" s="12">
        <f t="shared" si="325"/>
        <v>0.22750881705406209</v>
      </c>
      <c r="K1642" s="1">
        <v>21484098</v>
      </c>
      <c r="L1642">
        <v>1312841</v>
      </c>
      <c r="M1642" s="12">
        <f t="shared" si="326"/>
        <v>6.1107568956350881E-2</v>
      </c>
      <c r="N1642">
        <v>334336</v>
      </c>
      <c r="O1642">
        <v>978505</v>
      </c>
      <c r="P1642" s="12">
        <f t="shared" si="330"/>
        <v>4.5545547222880851E-2</v>
      </c>
      <c r="Q1642" s="12">
        <f t="shared" si="331"/>
        <v>0.74533397418270753</v>
      </c>
      <c r="R1642">
        <v>344836</v>
      </c>
      <c r="S1642">
        <v>52364</v>
      </c>
      <c r="T1642">
        <v>5375</v>
      </c>
      <c r="U1642" s="30">
        <v>5374.6909999999998</v>
      </c>
      <c r="V1642">
        <f t="shared" si="323"/>
        <v>5374691</v>
      </c>
      <c r="W1642">
        <v>194986</v>
      </c>
      <c r="X1642" s="16">
        <v>23752</v>
      </c>
      <c r="AA1642" s="16">
        <v>23752</v>
      </c>
    </row>
    <row r="1643" spans="2:27">
      <c r="B1643" t="s">
        <v>325</v>
      </c>
      <c r="C1643">
        <v>2002</v>
      </c>
      <c r="D1643" s="1">
        <v>5452843</v>
      </c>
      <c r="E1643" s="12">
        <f t="shared" si="328"/>
        <v>0.14465708105089808</v>
      </c>
      <c r="F1643" s="1">
        <v>5259864</v>
      </c>
      <c r="G1643" s="11">
        <f t="shared" si="329"/>
        <v>0.13895231001091343</v>
      </c>
      <c r="H1643">
        <v>20787889</v>
      </c>
      <c r="I1643" s="12">
        <f t="shared" si="335"/>
        <v>0.25302540339714147</v>
      </c>
      <c r="J1643" s="12">
        <f t="shared" si="325"/>
        <v>0.26230864519240027</v>
      </c>
      <c r="K1643" s="1">
        <v>23317261</v>
      </c>
      <c r="L1643">
        <v>1447223</v>
      </c>
      <c r="M1643" s="12">
        <f t="shared" si="326"/>
        <v>6.2066595214592311E-2</v>
      </c>
      <c r="N1643">
        <v>387251</v>
      </c>
      <c r="O1643">
        <v>1059972</v>
      </c>
      <c r="P1643" s="12">
        <f t="shared" si="330"/>
        <v>4.5458684019533853E-2</v>
      </c>
      <c r="Q1643" s="12">
        <f t="shared" si="331"/>
        <v>0.73241787893089039</v>
      </c>
      <c r="R1643">
        <v>315837</v>
      </c>
      <c r="S1643">
        <v>53432</v>
      </c>
      <c r="T1643">
        <v>5440</v>
      </c>
      <c r="U1643" s="30">
        <v>5440.3890000000001</v>
      </c>
      <c r="V1643">
        <f t="shared" si="323"/>
        <v>5440389</v>
      </c>
      <c r="W1643">
        <v>202148</v>
      </c>
      <c r="X1643" s="16">
        <v>24162</v>
      </c>
      <c r="AA1643" s="16">
        <v>24162</v>
      </c>
    </row>
    <row r="1644" spans="2:27">
      <c r="B1644" t="s">
        <v>270</v>
      </c>
      <c r="C1644">
        <v>2003</v>
      </c>
      <c r="D1644" s="1">
        <v>5829817</v>
      </c>
      <c r="E1644" s="12">
        <f t="shared" si="328"/>
        <v>6.9133477710618119E-2</v>
      </c>
      <c r="F1644" s="1">
        <v>5599031</v>
      </c>
      <c r="G1644" s="11">
        <f t="shared" si="329"/>
        <v>6.4482085468369518E-2</v>
      </c>
      <c r="H1644">
        <v>21801442</v>
      </c>
      <c r="I1644" s="12">
        <f t="shared" si="335"/>
        <v>0.25681929663184666</v>
      </c>
      <c r="J1644" s="12">
        <f t="shared" si="325"/>
        <v>0.26740511017573976</v>
      </c>
      <c r="K1644" s="1">
        <v>24592128</v>
      </c>
      <c r="L1644">
        <v>1447479</v>
      </c>
      <c r="M1644" s="12">
        <f t="shared" si="326"/>
        <v>5.885944477842666E-2</v>
      </c>
      <c r="N1644">
        <v>397090</v>
      </c>
      <c r="O1644">
        <v>1050389</v>
      </c>
      <c r="P1644" s="12">
        <f t="shared" si="330"/>
        <v>4.2712407807896903E-2</v>
      </c>
      <c r="Q1644" s="12">
        <f t="shared" si="331"/>
        <v>0.72566786806578887</v>
      </c>
      <c r="R1644">
        <v>331894</v>
      </c>
      <c r="S1644">
        <v>43911</v>
      </c>
      <c r="T1644">
        <v>5497</v>
      </c>
      <c r="U1644" s="30">
        <v>5496.2690000000002</v>
      </c>
      <c r="V1644">
        <f t="shared" si="323"/>
        <v>5496269</v>
      </c>
      <c r="W1644">
        <v>209974</v>
      </c>
      <c r="X1644" s="16">
        <v>23791</v>
      </c>
      <c r="AA1644" s="16">
        <v>23791</v>
      </c>
    </row>
    <row r="1645" spans="2:27">
      <c r="B1645" t="s">
        <v>270</v>
      </c>
      <c r="C1645">
        <v>2004</v>
      </c>
      <c r="D1645" s="10">
        <v>6514518</v>
      </c>
      <c r="E1645" s="12">
        <f t="shared" si="328"/>
        <v>0.11744811200763249</v>
      </c>
      <c r="F1645" s="1">
        <v>6282492</v>
      </c>
      <c r="G1645" s="11">
        <f t="shared" si="329"/>
        <v>0.12206772921957389</v>
      </c>
      <c r="H1645">
        <v>28536118</v>
      </c>
      <c r="I1645" s="12">
        <f t="shared" si="335"/>
        <v>0.22015930828432936</v>
      </c>
      <c r="J1645" s="12">
        <f t="shared" si="325"/>
        <v>0.22829026709239147</v>
      </c>
      <c r="K1645" s="1">
        <v>25202230</v>
      </c>
      <c r="L1645">
        <v>1482979</v>
      </c>
      <c r="M1645" s="12">
        <f t="shared" si="326"/>
        <v>5.8843165862703418E-2</v>
      </c>
      <c r="N1645">
        <v>418856</v>
      </c>
      <c r="O1645">
        <v>1064123</v>
      </c>
      <c r="P1645" s="12">
        <f t="shared" si="330"/>
        <v>4.2223366741752616E-2</v>
      </c>
      <c r="Q1645" s="12">
        <f t="shared" si="331"/>
        <v>0.71755769973816219</v>
      </c>
      <c r="R1645">
        <v>341462</v>
      </c>
      <c r="S1645">
        <v>54280</v>
      </c>
      <c r="T1645">
        <v>5543</v>
      </c>
      <c r="U1645" s="30">
        <v>5546.9350000000004</v>
      </c>
      <c r="V1645">
        <f t="shared" si="323"/>
        <v>5546935</v>
      </c>
      <c r="W1645">
        <v>225023</v>
      </c>
      <c r="X1645" s="16">
        <v>23285</v>
      </c>
      <c r="AA1645" s="16">
        <v>23285</v>
      </c>
    </row>
    <row r="1646" spans="2:27">
      <c r="B1646" t="s">
        <v>270</v>
      </c>
      <c r="C1646">
        <v>2005</v>
      </c>
      <c r="D1646" s="1">
        <v>6664372</v>
      </c>
      <c r="E1646" s="12">
        <f t="shared" si="328"/>
        <v>2.3003083267250164E-2</v>
      </c>
      <c r="F1646" s="1">
        <v>6462850</v>
      </c>
      <c r="G1646" s="11">
        <f t="shared" si="329"/>
        <v>2.8708034964469512E-2</v>
      </c>
      <c r="H1646">
        <v>28647853</v>
      </c>
      <c r="I1646" s="12">
        <f t="shared" si="335"/>
        <v>0.22559631257532634</v>
      </c>
      <c r="J1646" s="12">
        <f t="shared" si="325"/>
        <v>0.23263076643125752</v>
      </c>
      <c r="K1646" s="1">
        <v>26763238</v>
      </c>
      <c r="L1646">
        <v>1387727</v>
      </c>
      <c r="M1646" s="12">
        <f t="shared" si="326"/>
        <v>5.1851984427295383E-2</v>
      </c>
      <c r="N1646">
        <v>327570</v>
      </c>
      <c r="O1646">
        <v>1060157</v>
      </c>
      <c r="P1646" s="12">
        <f t="shared" si="330"/>
        <v>3.9612434041052878E-2</v>
      </c>
      <c r="Q1646" s="12">
        <f t="shared" si="331"/>
        <v>0.76395213179537469</v>
      </c>
      <c r="R1646">
        <v>410657</v>
      </c>
      <c r="S1646">
        <v>57186</v>
      </c>
      <c r="T1646">
        <v>5573</v>
      </c>
      <c r="U1646" s="30">
        <v>5592.3789999999999</v>
      </c>
      <c r="V1646">
        <f t="shared" si="323"/>
        <v>5592379</v>
      </c>
      <c r="W1646">
        <v>232160</v>
      </c>
      <c r="X1646" s="16">
        <v>22737</v>
      </c>
      <c r="AA1646" s="16">
        <v>22737</v>
      </c>
    </row>
    <row r="1647" spans="2:27">
      <c r="B1647" t="s">
        <v>270</v>
      </c>
      <c r="C1647">
        <v>2006</v>
      </c>
      <c r="D1647" s="1">
        <v>6967769</v>
      </c>
      <c r="E1647" s="12">
        <f t="shared" si="328"/>
        <v>4.5525219780648496E-2</v>
      </c>
      <c r="F1647" s="1">
        <v>6737906</v>
      </c>
      <c r="G1647" s="11">
        <f t="shared" si="329"/>
        <v>4.2559551900477346E-2</v>
      </c>
      <c r="H1647">
        <v>30929277</v>
      </c>
      <c r="I1647" s="12">
        <f t="shared" si="335"/>
        <v>0.21784880390188235</v>
      </c>
      <c r="J1647" s="12">
        <f t="shared" si="325"/>
        <v>0.22528069440485143</v>
      </c>
      <c r="K1647" s="1">
        <v>28965977</v>
      </c>
      <c r="L1647">
        <v>1577579</v>
      </c>
      <c r="M1647" s="12">
        <f t="shared" si="326"/>
        <v>5.4463172431573774E-2</v>
      </c>
      <c r="N1647">
        <v>388375</v>
      </c>
      <c r="O1647">
        <v>1189204</v>
      </c>
      <c r="P1647" s="12">
        <f t="shared" si="330"/>
        <v>4.1055200727391314E-2</v>
      </c>
      <c r="Q1647" s="12">
        <f t="shared" si="331"/>
        <v>0.75381581524601937</v>
      </c>
      <c r="R1647">
        <v>434161</v>
      </c>
      <c r="S1647">
        <v>84753</v>
      </c>
      <c r="T1647">
        <v>5612</v>
      </c>
      <c r="U1647" s="30">
        <v>5627.3670000000002</v>
      </c>
      <c r="V1647">
        <f t="shared" ref="V1647:V1657" si="337">(U1647*1000)</f>
        <v>5627367</v>
      </c>
      <c r="W1647">
        <v>252781</v>
      </c>
      <c r="X1647" s="16">
        <v>22945</v>
      </c>
      <c r="AA1647" s="16">
        <v>22945</v>
      </c>
    </row>
    <row r="1648" spans="2:27">
      <c r="B1648" t="s">
        <v>140</v>
      </c>
      <c r="C1648">
        <v>2007</v>
      </c>
      <c r="D1648" s="1">
        <v>7199413</v>
      </c>
      <c r="E1648" s="12">
        <f t="shared" si="328"/>
        <v>3.3245074571214978E-2</v>
      </c>
      <c r="F1648" s="1">
        <v>6926021</v>
      </c>
      <c r="G1648" s="11">
        <f t="shared" si="329"/>
        <v>2.791891130567865E-2</v>
      </c>
      <c r="H1648">
        <v>35166780</v>
      </c>
      <c r="I1648" s="12">
        <f t="shared" si="335"/>
        <v>0.19694782974159136</v>
      </c>
      <c r="J1648" s="12">
        <f t="shared" si="325"/>
        <v>0.20472198478222914</v>
      </c>
      <c r="K1648" s="1">
        <v>31694663</v>
      </c>
      <c r="L1648">
        <v>1795523</v>
      </c>
      <c r="M1648" s="12">
        <f t="shared" si="326"/>
        <v>5.6650641781551679E-2</v>
      </c>
      <c r="N1648">
        <v>419201</v>
      </c>
      <c r="O1648">
        <v>1376322</v>
      </c>
      <c r="P1648" s="12">
        <f t="shared" si="330"/>
        <v>4.3424408708810064E-2</v>
      </c>
      <c r="Q1648" s="12">
        <f t="shared" si="331"/>
        <v>0.76652986344368745</v>
      </c>
      <c r="R1648">
        <v>472907</v>
      </c>
      <c r="S1648">
        <v>66589</v>
      </c>
      <c r="T1648">
        <v>5634</v>
      </c>
      <c r="U1648" s="30">
        <v>5653.4080000000004</v>
      </c>
      <c r="V1648">
        <f t="shared" si="337"/>
        <v>5653408</v>
      </c>
      <c r="W1648">
        <v>264367</v>
      </c>
      <c r="X1648" s="16">
        <v>23433</v>
      </c>
      <c r="AA1648" s="16">
        <v>23433</v>
      </c>
    </row>
    <row r="1649" spans="1:28">
      <c r="B1649" t="s">
        <v>28</v>
      </c>
      <c r="C1649">
        <v>2008</v>
      </c>
      <c r="D1649" s="1">
        <v>7525060</v>
      </c>
      <c r="E1649" s="12">
        <f t="shared" si="328"/>
        <v>4.5232437700129163E-2</v>
      </c>
      <c r="F1649" s="1">
        <v>7166989</v>
      </c>
      <c r="G1649" s="11">
        <f t="shared" si="329"/>
        <v>3.4791693527928949E-2</v>
      </c>
      <c r="H1649">
        <v>28422851</v>
      </c>
      <c r="I1649" s="12">
        <f t="shared" si="335"/>
        <v>0.25215587978841392</v>
      </c>
      <c r="J1649" s="12">
        <f t="shared" si="325"/>
        <v>0.26475387708291476</v>
      </c>
      <c r="K1649" s="1">
        <v>34029818</v>
      </c>
      <c r="L1649">
        <v>1771866</v>
      </c>
      <c r="M1649" s="12">
        <f t="shared" si="326"/>
        <v>5.2068042209335356E-2</v>
      </c>
      <c r="N1649">
        <v>405655</v>
      </c>
      <c r="O1649">
        <v>1366211</v>
      </c>
      <c r="P1649" s="12">
        <f t="shared" si="330"/>
        <v>4.0147467141904786E-2</v>
      </c>
      <c r="Q1649" s="12">
        <f t="shared" si="331"/>
        <v>0.77105774364427104</v>
      </c>
      <c r="R1649">
        <v>489934</v>
      </c>
      <c r="S1649">
        <v>68305</v>
      </c>
      <c r="T1649">
        <v>5659</v>
      </c>
      <c r="U1649" s="30">
        <v>5684.9650000000001</v>
      </c>
      <c r="V1649">
        <f t="shared" si="337"/>
        <v>5684965</v>
      </c>
      <c r="W1649">
        <v>272542</v>
      </c>
      <c r="X1649" s="16">
        <v>23324</v>
      </c>
      <c r="AA1649" s="16">
        <v>23324</v>
      </c>
    </row>
    <row r="1650" spans="1:28">
      <c r="A1650">
        <v>20</v>
      </c>
      <c r="B1650" t="s">
        <v>171</v>
      </c>
      <c r="C1650">
        <v>2009</v>
      </c>
      <c r="D1650" s="10">
        <v>8775964</v>
      </c>
      <c r="E1650" s="12">
        <f t="shared" si="328"/>
        <v>0.16623176426500255</v>
      </c>
      <c r="F1650" s="4"/>
      <c r="G1650" s="4"/>
      <c r="H1650" s="10">
        <v>24054709</v>
      </c>
      <c r="I1650" s="3"/>
      <c r="J1650" s="12">
        <f t="shared" si="325"/>
        <v>0.36483351347131243</v>
      </c>
      <c r="K1650" s="10">
        <v>36023284</v>
      </c>
      <c r="L1650" s="3"/>
      <c r="M1650" s="3"/>
      <c r="N1650" s="10">
        <v>471575</v>
      </c>
      <c r="O1650" s="10">
        <v>1412584</v>
      </c>
      <c r="P1650" s="12">
        <f t="shared" si="330"/>
        <v>3.9213082294218375E-2</v>
      </c>
      <c r="Q1650" s="3"/>
      <c r="R1650" s="3"/>
      <c r="U1650" s="30">
        <v>5730.3879999999999</v>
      </c>
      <c r="V1650">
        <f t="shared" si="337"/>
        <v>5730388</v>
      </c>
      <c r="X1650" s="16">
        <v>22255</v>
      </c>
      <c r="AA1650" s="16">
        <v>22255</v>
      </c>
    </row>
    <row r="1651" spans="1:28">
      <c r="B1651" t="s">
        <v>171</v>
      </c>
      <c r="C1651">
        <v>2010</v>
      </c>
      <c r="D1651" s="10">
        <v>10534111</v>
      </c>
      <c r="E1651" s="12">
        <f t="shared" si="328"/>
        <v>0.20033662398797442</v>
      </c>
      <c r="F1651" s="4"/>
      <c r="G1651" s="4"/>
      <c r="H1651" s="10">
        <v>37408265</v>
      </c>
      <c r="I1651" s="3"/>
      <c r="J1651" s="12">
        <f t="shared" si="325"/>
        <v>0.28159849167022316</v>
      </c>
      <c r="K1651" s="10">
        <v>37521125</v>
      </c>
      <c r="L1651" s="3"/>
      <c r="M1651" s="3"/>
      <c r="N1651" s="10">
        <v>465444</v>
      </c>
      <c r="O1651" s="10">
        <v>1392836</v>
      </c>
      <c r="P1651" s="12">
        <f t="shared" si="330"/>
        <v>3.7121381621686447E-2</v>
      </c>
      <c r="Q1651" s="3"/>
      <c r="R1651" s="3"/>
      <c r="U1651" s="30">
        <v>5788.0990000000002</v>
      </c>
      <c r="V1651">
        <f t="shared" si="337"/>
        <v>5788099</v>
      </c>
      <c r="X1651" s="16">
        <v>22645</v>
      </c>
      <c r="AA1651" s="16">
        <v>22645</v>
      </c>
    </row>
    <row r="1652" spans="1:28">
      <c r="B1652" t="s">
        <v>171</v>
      </c>
      <c r="C1652">
        <v>2011</v>
      </c>
      <c r="D1652" s="10">
        <v>11335533</v>
      </c>
      <c r="E1652" s="12">
        <f t="shared" si="328"/>
        <v>7.6078750261887304E-2</v>
      </c>
      <c r="F1652" s="4"/>
      <c r="G1652" s="4"/>
      <c r="H1652" s="10">
        <v>41716816</v>
      </c>
      <c r="I1652" s="3"/>
      <c r="J1652" s="12">
        <f t="shared" ref="J1652:J1657" si="338">D1652/H1652</f>
        <v>0.271725747238236</v>
      </c>
      <c r="K1652" s="10">
        <v>37638542</v>
      </c>
      <c r="L1652" s="3"/>
      <c r="M1652" s="3"/>
      <c r="N1652" s="10">
        <v>521332</v>
      </c>
      <c r="O1652" s="10">
        <v>1383744</v>
      </c>
      <c r="P1652" s="12">
        <f t="shared" si="330"/>
        <v>3.6764017054645742E-2</v>
      </c>
      <c r="Q1652" s="3"/>
      <c r="R1652" s="3"/>
      <c r="U1652" s="30">
        <v>5843.1149999999998</v>
      </c>
      <c r="V1652">
        <f t="shared" si="337"/>
        <v>5843115</v>
      </c>
      <c r="X1652" s="16">
        <v>22558</v>
      </c>
      <c r="AA1652" s="16">
        <v>22558</v>
      </c>
      <c r="AB1652" s="8"/>
    </row>
    <row r="1653" spans="1:28">
      <c r="B1653" t="s">
        <v>171</v>
      </c>
      <c r="C1653">
        <v>2012</v>
      </c>
      <c r="D1653" s="21"/>
      <c r="E1653" s="12"/>
      <c r="F1653" s="4"/>
      <c r="G1653" s="4"/>
      <c r="H1653" s="21"/>
      <c r="I1653" s="4"/>
      <c r="J1653" s="12"/>
      <c r="K1653" s="21"/>
      <c r="L1653" s="4"/>
      <c r="M1653" s="4"/>
      <c r="N1653" s="21"/>
      <c r="O1653" s="21"/>
      <c r="P1653" s="12"/>
      <c r="Q1653" s="4"/>
      <c r="R1653" s="4"/>
      <c r="U1653" s="30">
        <v>5891.68</v>
      </c>
      <c r="V1653">
        <f t="shared" si="337"/>
        <v>5891680</v>
      </c>
      <c r="X1653" s="16">
        <v>21522</v>
      </c>
      <c r="AA1653" s="16">
        <v>21522</v>
      </c>
    </row>
    <row r="1654" spans="1:28">
      <c r="B1654" t="s">
        <v>171</v>
      </c>
      <c r="C1654">
        <v>2013</v>
      </c>
      <c r="D1654" s="21">
        <v>10325181</v>
      </c>
      <c r="E1654" s="12"/>
      <c r="F1654" s="21">
        <v>9952960</v>
      </c>
      <c r="G1654" s="4"/>
      <c r="H1654" s="21">
        <v>41802233</v>
      </c>
      <c r="I1654" s="4"/>
      <c r="J1654" s="12">
        <f t="shared" si="338"/>
        <v>0.24700070448389683</v>
      </c>
      <c r="K1654" s="21">
        <v>39556993</v>
      </c>
      <c r="L1654" s="4"/>
      <c r="M1654" s="4"/>
      <c r="N1654" s="21">
        <v>550989</v>
      </c>
      <c r="O1654" s="21">
        <v>1396307</v>
      </c>
      <c r="P1654" s="12">
        <f t="shared" si="330"/>
        <v>3.5298613319773825E-2</v>
      </c>
      <c r="Q1654" s="4"/>
      <c r="R1654" s="4"/>
      <c r="U1654" s="30">
        <v>5932.6540000000005</v>
      </c>
      <c r="V1654">
        <f t="shared" si="337"/>
        <v>5932654</v>
      </c>
      <c r="X1654" s="16">
        <v>21335</v>
      </c>
      <c r="AA1654" s="16">
        <v>21335</v>
      </c>
    </row>
    <row r="1655" spans="1:28">
      <c r="B1655" t="s">
        <v>171</v>
      </c>
      <c r="C1655">
        <v>2014</v>
      </c>
      <c r="D1655" s="21">
        <v>11038357</v>
      </c>
      <c r="E1655" s="12">
        <f t="shared" ref="E1655:E1657" si="339">(D1655-D1654)/(D1654)</f>
        <v>6.9071525235247691E-2</v>
      </c>
      <c r="F1655" s="21">
        <v>10670601</v>
      </c>
      <c r="G1655" s="4"/>
      <c r="H1655" s="21">
        <v>44699507</v>
      </c>
      <c r="I1655" s="4"/>
      <c r="J1655" s="12">
        <f t="shared" si="338"/>
        <v>0.24694583320572194</v>
      </c>
      <c r="K1655" s="21">
        <v>41308885</v>
      </c>
      <c r="L1655" s="4"/>
      <c r="M1655" s="4"/>
      <c r="N1655" s="21">
        <v>577061</v>
      </c>
      <c r="O1655" s="21">
        <v>1397131</v>
      </c>
      <c r="P1655" s="12">
        <f t="shared" si="330"/>
        <v>3.3821561632564036E-2</v>
      </c>
      <c r="Q1655" s="4"/>
      <c r="R1655" s="4"/>
      <c r="U1655" s="30">
        <v>5970.2449999999999</v>
      </c>
      <c r="V1655">
        <f t="shared" si="337"/>
        <v>5970245</v>
      </c>
      <c r="X1655" s="16">
        <v>21011</v>
      </c>
      <c r="AA1655" s="16">
        <v>21011</v>
      </c>
    </row>
    <row r="1656" spans="1:28">
      <c r="B1656" t="s">
        <v>171</v>
      </c>
      <c r="C1656">
        <v>2015</v>
      </c>
      <c r="D1656" s="10">
        <v>12342856</v>
      </c>
      <c r="E1656" s="12">
        <f t="shared" si="339"/>
        <v>0.11817872895395574</v>
      </c>
      <c r="F1656" s="3"/>
      <c r="G1656" s="3"/>
      <c r="H1656" s="10">
        <v>43222344</v>
      </c>
      <c r="I1656" s="3"/>
      <c r="J1656" s="12">
        <f t="shared" si="338"/>
        <v>0.28556655788959523</v>
      </c>
      <c r="K1656" s="10">
        <v>44457929</v>
      </c>
      <c r="L1656" s="3"/>
      <c r="M1656" s="3"/>
      <c r="N1656" s="10">
        <v>596171</v>
      </c>
      <c r="O1656" s="10">
        <v>1457111</v>
      </c>
      <c r="P1656" s="12">
        <f t="shared" si="330"/>
        <v>3.277505346684053E-2</v>
      </c>
      <c r="Q1656" s="3"/>
      <c r="R1656" s="3"/>
      <c r="U1656" s="30">
        <v>6000.5609999999997</v>
      </c>
      <c r="V1656">
        <f t="shared" si="337"/>
        <v>6000561</v>
      </c>
      <c r="X1656" s="16">
        <v>20764</v>
      </c>
      <c r="AA1656" s="16">
        <v>20764</v>
      </c>
    </row>
    <row r="1657" spans="1:28">
      <c r="B1657" t="s">
        <v>270</v>
      </c>
      <c r="C1657">
        <v>2016</v>
      </c>
      <c r="D1657" s="1">
        <v>12290258</v>
      </c>
      <c r="E1657" s="12">
        <f t="shared" si="339"/>
        <v>-4.2614124316122624E-3</v>
      </c>
      <c r="F1657" s="3"/>
      <c r="G1657" s="3"/>
      <c r="H1657" s="1">
        <v>42037052</v>
      </c>
      <c r="I1657" s="3"/>
      <c r="J1657" s="12">
        <f t="shared" si="338"/>
        <v>0.29236726685781866</v>
      </c>
      <c r="K1657" s="1">
        <v>44089713</v>
      </c>
      <c r="L1657" s="3"/>
      <c r="M1657" s="3"/>
      <c r="N1657" s="1">
        <v>615231</v>
      </c>
      <c r="O1657" s="1">
        <v>1476235</v>
      </c>
      <c r="P1657" s="12">
        <f t="shared" ref="P1657" si="340">(O1657/K1657)</f>
        <v>3.3482526865166937E-2</v>
      </c>
      <c r="Q1657" s="3"/>
      <c r="R1657" s="3"/>
      <c r="U1657" s="30">
        <v>6024.7520000000004</v>
      </c>
      <c r="V1657">
        <f t="shared" si="337"/>
        <v>6024752</v>
      </c>
      <c r="X1657" s="16">
        <v>19994</v>
      </c>
      <c r="AA1657" s="16">
        <v>19994</v>
      </c>
    </row>
    <row r="1658" spans="1:28"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U1658" s="30"/>
    </row>
    <row r="1659" spans="1:28"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</row>
    <row r="1660" spans="1:28">
      <c r="B1660" t="s">
        <v>271</v>
      </c>
      <c r="C1660">
        <v>1880</v>
      </c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X1660" s="16">
        <v>1085</v>
      </c>
      <c r="Z1660" s="16">
        <v>1085</v>
      </c>
      <c r="AA1660" s="16">
        <v>1085</v>
      </c>
    </row>
    <row r="1661" spans="1:28">
      <c r="B1661" t="s">
        <v>271</v>
      </c>
      <c r="C1661">
        <v>1890</v>
      </c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X1661" s="16">
        <v>1530</v>
      </c>
      <c r="Z1661" s="16">
        <v>1530</v>
      </c>
      <c r="AA1661" s="16">
        <v>1530</v>
      </c>
    </row>
    <row r="1662" spans="1:28">
      <c r="B1662" t="s">
        <v>271</v>
      </c>
      <c r="C1662">
        <v>1904</v>
      </c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U1662" s="30">
        <v>2969</v>
      </c>
      <c r="V1662">
        <f>(U1662*1000)</f>
        <v>2969000</v>
      </c>
      <c r="X1662" s="16">
        <v>1958</v>
      </c>
      <c r="Z1662" s="16">
        <v>1958</v>
      </c>
      <c r="AA1662" s="16">
        <v>1958</v>
      </c>
    </row>
    <row r="1663" spans="1:28">
      <c r="B1663" t="s">
        <v>271</v>
      </c>
      <c r="C1663">
        <v>1910</v>
      </c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U1663" s="30">
        <v>3365</v>
      </c>
      <c r="V1663">
        <f t="shared" ref="V1663:V1731" si="341">(U1663*1000)</f>
        <v>3365000</v>
      </c>
      <c r="X1663" s="16">
        <v>1966</v>
      </c>
      <c r="Z1663" s="16">
        <v>1966</v>
      </c>
      <c r="AA1663" s="16">
        <v>1966</v>
      </c>
    </row>
    <row r="1664" spans="1:28">
      <c r="B1664" t="s">
        <v>271</v>
      </c>
      <c r="C1664">
        <v>1923</v>
      </c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U1664" s="30">
        <v>4057</v>
      </c>
      <c r="V1664">
        <f t="shared" si="341"/>
        <v>4057000</v>
      </c>
      <c r="X1664" s="16">
        <v>1448</v>
      </c>
      <c r="Z1664" s="16">
        <v>1448</v>
      </c>
      <c r="AA1664" s="16">
        <v>1448</v>
      </c>
    </row>
    <row r="1665" spans="2:27">
      <c r="B1665" t="s">
        <v>271</v>
      </c>
      <c r="C1665">
        <v>1930</v>
      </c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U1665" s="30">
        <v>4250</v>
      </c>
      <c r="V1665">
        <f t="shared" si="341"/>
        <v>4250000</v>
      </c>
      <c r="X1665" s="16">
        <v>2124</v>
      </c>
      <c r="Z1665" s="16">
        <v>2124</v>
      </c>
      <c r="AA1665" s="16">
        <v>2124</v>
      </c>
    </row>
    <row r="1666" spans="2:27">
      <c r="B1666" t="s">
        <v>271</v>
      </c>
      <c r="C1666">
        <v>1940</v>
      </c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U1666" s="30">
        <v>4318</v>
      </c>
      <c r="V1666">
        <f t="shared" si="341"/>
        <v>4318000</v>
      </c>
      <c r="X1666" s="16">
        <v>2993</v>
      </c>
      <c r="Z1666" s="16">
        <v>2993</v>
      </c>
      <c r="AA1666" s="16">
        <v>2993</v>
      </c>
    </row>
    <row r="1667" spans="2:27">
      <c r="B1667" t="s">
        <v>271</v>
      </c>
      <c r="C1667">
        <v>1941</v>
      </c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U1667" s="30">
        <v>4389</v>
      </c>
      <c r="V1667">
        <f t="shared" si="341"/>
        <v>4389000</v>
      </c>
      <c r="Z1667" s="16"/>
      <c r="AA1667" s="16">
        <f>AA1666+(AA1668-AA1666)/2</f>
        <v>3057.5</v>
      </c>
    </row>
    <row r="1668" spans="2:27">
      <c r="B1668" t="s">
        <v>271</v>
      </c>
      <c r="C1668">
        <v>1942</v>
      </c>
      <c r="D1668" s="1">
        <v>36001</v>
      </c>
      <c r="E1668" s="1"/>
      <c r="F1668" s="1">
        <v>27378</v>
      </c>
      <c r="G1668" s="1"/>
      <c r="H1668">
        <v>219958</v>
      </c>
      <c r="I1668" s="12">
        <f t="shared" ref="I1668:I1703" si="342">(F1668/H1668)</f>
        <v>0.12446921685048964</v>
      </c>
      <c r="J1668" s="12">
        <f>D1668/H1668</f>
        <v>0.16367215559334056</v>
      </c>
      <c r="K1668" s="1">
        <v>178751</v>
      </c>
      <c r="L1668">
        <v>6096</v>
      </c>
      <c r="M1668" s="12">
        <f>(L1668/K1668)</f>
        <v>3.410330571577222E-2</v>
      </c>
      <c r="N1668" s="3"/>
      <c r="O1668" s="3"/>
      <c r="P1668" s="3"/>
      <c r="Q1668" s="3"/>
      <c r="R1668" s="3"/>
      <c r="T1668">
        <v>4370</v>
      </c>
      <c r="U1668" s="30">
        <v>4370</v>
      </c>
      <c r="V1668">
        <f t="shared" si="341"/>
        <v>4370000</v>
      </c>
      <c r="W1668">
        <v>4707</v>
      </c>
      <c r="AA1668" s="1">
        <f>AA1666+129</f>
        <v>3122</v>
      </c>
    </row>
    <row r="1669" spans="2:27">
      <c r="B1669" t="s">
        <v>271</v>
      </c>
      <c r="C1669">
        <v>1943</v>
      </c>
      <c r="D1669" s="1"/>
      <c r="E1669" s="1"/>
      <c r="F1669" s="1"/>
      <c r="G1669" s="1"/>
      <c r="I1669" s="12"/>
      <c r="J1669" s="12"/>
      <c r="K1669" s="1"/>
      <c r="M1669" s="12"/>
      <c r="N1669" s="3"/>
      <c r="O1669" s="3"/>
      <c r="P1669" s="3"/>
      <c r="Q1669" s="3"/>
      <c r="R1669" s="3"/>
      <c r="U1669" s="30">
        <v>4257</v>
      </c>
      <c r="V1669">
        <f t="shared" si="341"/>
        <v>4257000</v>
      </c>
      <c r="AA1669" s="1">
        <f>AA1668+(AA1670-AA1668)/2</f>
        <v>3186.5</v>
      </c>
    </row>
    <row r="1670" spans="2:27">
      <c r="B1670" t="s">
        <v>271</v>
      </c>
      <c r="C1670">
        <v>1944</v>
      </c>
      <c r="D1670" s="1">
        <v>36135</v>
      </c>
      <c r="E1670" s="12">
        <f>(D1670-D1668)/(D1668)</f>
        <v>3.7221188300324993E-3</v>
      </c>
      <c r="F1670" s="1">
        <v>27365</v>
      </c>
      <c r="G1670" s="11">
        <f>(F1670-F1668)/(F1668)</f>
        <v>-4.7483380816714152E-4</v>
      </c>
      <c r="H1670">
        <v>218150</v>
      </c>
      <c r="I1670" s="12">
        <f t="shared" si="342"/>
        <v>0.12544121017648407</v>
      </c>
      <c r="J1670" s="12">
        <f t="shared" ref="J1670:J1736" si="343">D1670/H1670</f>
        <v>0.16564290625716249</v>
      </c>
      <c r="K1670" s="1">
        <v>179070</v>
      </c>
      <c r="L1670">
        <v>6784</v>
      </c>
      <c r="M1670" s="12">
        <f t="shared" ref="M1670:M1734" si="344">(L1670/K1670)</f>
        <v>3.7884626123862175E-2</v>
      </c>
      <c r="N1670" s="3"/>
      <c r="O1670" s="3"/>
      <c r="P1670" s="3"/>
      <c r="Q1670" s="3"/>
      <c r="R1670" s="3"/>
      <c r="T1670">
        <v>4192</v>
      </c>
      <c r="U1670" s="30">
        <v>4192</v>
      </c>
      <c r="V1670">
        <f t="shared" si="341"/>
        <v>4192000</v>
      </c>
      <c r="W1670">
        <v>5670</v>
      </c>
      <c r="AA1670" s="1">
        <f>AA1668+129</f>
        <v>3251</v>
      </c>
    </row>
    <row r="1671" spans="2:27">
      <c r="B1671" t="s">
        <v>271</v>
      </c>
      <c r="C1671">
        <v>1945</v>
      </c>
      <c r="D1671" s="1"/>
      <c r="E1671" s="12"/>
      <c r="F1671" s="1"/>
      <c r="G1671" s="11"/>
      <c r="I1671" s="12"/>
      <c r="J1671" s="12"/>
      <c r="K1671" s="1"/>
      <c r="M1671" s="12"/>
      <c r="N1671" s="3"/>
      <c r="O1671" s="3"/>
      <c r="P1671" s="3"/>
      <c r="Q1671" s="3"/>
      <c r="R1671" s="3"/>
      <c r="U1671" s="30">
        <v>4201</v>
      </c>
      <c r="V1671">
        <f t="shared" si="341"/>
        <v>4201000</v>
      </c>
      <c r="AA1671" s="1">
        <f>AA1670+(AA1672-AA1670)/2</f>
        <v>3315.5</v>
      </c>
    </row>
    <row r="1672" spans="2:27">
      <c r="B1672" t="s">
        <v>271</v>
      </c>
      <c r="C1672">
        <v>1946</v>
      </c>
      <c r="D1672" s="1">
        <v>34593</v>
      </c>
      <c r="E1672" s="12">
        <f>(D1672-D1670)/(D1670)</f>
        <v>-4.2673308426733086E-2</v>
      </c>
      <c r="F1672" s="1">
        <v>26390</v>
      </c>
      <c r="G1672" s="11">
        <f>(F1672-F1670)/(F1670)</f>
        <v>-3.5629453681710214E-2</v>
      </c>
      <c r="H1672">
        <v>248736</v>
      </c>
      <c r="I1672" s="12">
        <f t="shared" si="342"/>
        <v>0.10609642351730349</v>
      </c>
      <c r="J1672" s="12">
        <f t="shared" si="343"/>
        <v>0.13907516402933232</v>
      </c>
      <c r="K1672" s="1">
        <v>260209</v>
      </c>
      <c r="L1672">
        <v>6833</v>
      </c>
      <c r="M1672" s="12">
        <f t="shared" si="344"/>
        <v>2.6259660503672049E-2</v>
      </c>
      <c r="N1672" s="3"/>
      <c r="O1672" s="3"/>
      <c r="P1672" s="3"/>
      <c r="Q1672" s="3"/>
      <c r="R1672" s="3"/>
      <c r="T1672">
        <v>6320</v>
      </c>
      <c r="U1672" s="30">
        <v>4494</v>
      </c>
      <c r="V1672">
        <f t="shared" si="341"/>
        <v>4494000</v>
      </c>
      <c r="W1672">
        <v>6320</v>
      </c>
      <c r="AA1672" s="1">
        <f>AA1670+129</f>
        <v>3380</v>
      </c>
    </row>
    <row r="1673" spans="2:27">
      <c r="B1673" t="s">
        <v>271</v>
      </c>
      <c r="C1673">
        <v>1947</v>
      </c>
      <c r="D1673" s="1"/>
      <c r="E1673" s="12"/>
      <c r="F1673" s="1"/>
      <c r="G1673" s="11"/>
      <c r="I1673" s="12"/>
      <c r="J1673" s="12"/>
      <c r="K1673" s="1"/>
      <c r="M1673" s="12"/>
      <c r="N1673" s="3"/>
      <c r="O1673" s="3"/>
      <c r="P1673" s="3"/>
      <c r="Q1673" s="3"/>
      <c r="R1673" s="3"/>
      <c r="U1673" s="30">
        <v>4580</v>
      </c>
      <c r="V1673">
        <f t="shared" si="341"/>
        <v>4580000</v>
      </c>
      <c r="AA1673" s="1">
        <f>AA1672+(AA1674-AA1672)/2</f>
        <v>3444.5</v>
      </c>
    </row>
    <row r="1674" spans="2:27">
      <c r="B1674" t="s">
        <v>271</v>
      </c>
      <c r="C1674">
        <v>1948</v>
      </c>
      <c r="D1674" s="1">
        <v>55046</v>
      </c>
      <c r="E1674" s="12">
        <f>(D1674-D1672)/(D1672)</f>
        <v>0.59124678403145148</v>
      </c>
      <c r="F1674" s="1">
        <v>43454</v>
      </c>
      <c r="G1674" s="11">
        <f>(F1674-F1672)/(F1672)</f>
        <v>0.64660856384994314</v>
      </c>
      <c r="H1674">
        <v>331991</v>
      </c>
      <c r="I1674" s="12">
        <f t="shared" si="342"/>
        <v>0.13088909036690755</v>
      </c>
      <c r="J1674" s="12">
        <f t="shared" si="343"/>
        <v>0.16580569955209629</v>
      </c>
      <c r="K1674" s="1">
        <v>311665</v>
      </c>
      <c r="L1674">
        <v>8865</v>
      </c>
      <c r="M1674" s="12">
        <f t="shared" si="344"/>
        <v>2.844400237434425E-2</v>
      </c>
      <c r="N1674" s="3"/>
      <c r="O1674" s="3"/>
      <c r="P1674" s="3"/>
      <c r="Q1674" s="3"/>
      <c r="R1674" s="3"/>
      <c r="T1674">
        <v>4674</v>
      </c>
      <c r="U1674" s="30">
        <v>4674</v>
      </c>
      <c r="V1674">
        <f t="shared" si="341"/>
        <v>4674000</v>
      </c>
      <c r="W1674">
        <v>7046</v>
      </c>
      <c r="AA1674" s="1">
        <f t="shared" ref="AA1674" si="345">AA1672+129</f>
        <v>3509</v>
      </c>
    </row>
    <row r="1675" spans="2:27">
      <c r="B1675" t="s">
        <v>271</v>
      </c>
      <c r="C1675">
        <v>1949</v>
      </c>
      <c r="D1675" s="1"/>
      <c r="E1675" s="12"/>
      <c r="F1675" s="1"/>
      <c r="G1675" s="11"/>
      <c r="I1675" s="12"/>
      <c r="J1675" s="12"/>
      <c r="K1675" s="1"/>
      <c r="M1675" s="12"/>
      <c r="N1675" s="3"/>
      <c r="O1675" s="3"/>
      <c r="P1675" s="3"/>
      <c r="Q1675" s="3"/>
      <c r="R1675" s="3"/>
      <c r="U1675" s="30">
        <v>4741</v>
      </c>
      <c r="V1675">
        <f t="shared" si="341"/>
        <v>4741000</v>
      </c>
      <c r="AA1675" s="1">
        <f>AA1674+(AA1676-AA1674)/2</f>
        <v>3574</v>
      </c>
    </row>
    <row r="1676" spans="2:27">
      <c r="B1676" t="s">
        <v>271</v>
      </c>
      <c r="C1676">
        <v>1950</v>
      </c>
      <c r="D1676" s="1">
        <v>86590</v>
      </c>
      <c r="E1676" s="12">
        <f>(D1676-D1674)/(D1674)</f>
        <v>0.57304799622134217</v>
      </c>
      <c r="F1676" s="1">
        <v>61152</v>
      </c>
      <c r="G1676" s="11">
        <f>(F1676-F1674)/(F1674)</f>
        <v>0.40728126294472317</v>
      </c>
      <c r="H1676">
        <v>398031</v>
      </c>
      <c r="I1676" s="12">
        <f t="shared" si="342"/>
        <v>0.15363627456152912</v>
      </c>
      <c r="J1676" s="12">
        <f t="shared" si="343"/>
        <v>0.21754586954282457</v>
      </c>
      <c r="K1676" s="1">
        <v>516049</v>
      </c>
      <c r="L1676">
        <v>12158</v>
      </c>
      <c r="M1676" s="12">
        <f t="shared" si="344"/>
        <v>2.3559778238113047E-2</v>
      </c>
      <c r="N1676" s="3"/>
      <c r="O1676" s="3"/>
      <c r="P1676" s="3"/>
      <c r="Q1676" s="3"/>
      <c r="R1676" s="3"/>
      <c r="T1676">
        <v>4686</v>
      </c>
      <c r="U1676" s="30">
        <v>4686</v>
      </c>
      <c r="V1676">
        <f t="shared" si="341"/>
        <v>4686000</v>
      </c>
      <c r="W1676">
        <v>7738</v>
      </c>
      <c r="X1676" s="16">
        <v>3639</v>
      </c>
      <c r="Z1676" s="16">
        <v>3639</v>
      </c>
      <c r="AA1676" s="1">
        <v>3639</v>
      </c>
    </row>
    <row r="1677" spans="2:27">
      <c r="B1677" t="s">
        <v>271</v>
      </c>
      <c r="C1677">
        <v>1951</v>
      </c>
      <c r="D1677" s="1">
        <v>96951</v>
      </c>
      <c r="E1677" s="12">
        <f t="shared" ref="E1677:E1737" si="346">(D1677-D1676)/(D1676)</f>
        <v>0.1196558494052431</v>
      </c>
      <c r="F1677" s="1">
        <v>84890</v>
      </c>
      <c r="G1677" s="11">
        <f t="shared" ref="G1677:G1734" si="347">(F1677-F1676)/(F1676)</f>
        <v>0.38818027210884354</v>
      </c>
      <c r="H1677">
        <v>500062</v>
      </c>
      <c r="I1677" s="12">
        <f t="shared" si="342"/>
        <v>0.16975894989021362</v>
      </c>
      <c r="J1677" s="12">
        <f t="shared" si="343"/>
        <v>0.19387795913306749</v>
      </c>
      <c r="K1677" s="1">
        <v>505954</v>
      </c>
      <c r="L1677">
        <v>12539</v>
      </c>
      <c r="M1677" s="12">
        <f t="shared" si="344"/>
        <v>2.4782885400649071E-2</v>
      </c>
      <c r="N1677">
        <v>2744</v>
      </c>
      <c r="O1677">
        <v>8371</v>
      </c>
      <c r="P1677" s="12">
        <f>(O1677/K1677)</f>
        <v>1.6544982350174126E-2</v>
      </c>
      <c r="Q1677" s="12">
        <f>(O1677/L1677)</f>
        <v>0.66759709705718162</v>
      </c>
      <c r="R1677" s="2">
        <v>2194</v>
      </c>
      <c r="S1677" s="2">
        <v>2619</v>
      </c>
      <c r="T1677">
        <v>4654</v>
      </c>
      <c r="U1677" s="30">
        <v>4654</v>
      </c>
      <c r="V1677">
        <f t="shared" si="341"/>
        <v>4654000</v>
      </c>
      <c r="W1677">
        <v>8446</v>
      </c>
      <c r="AA1677" s="1">
        <f>AA1676+19</f>
        <v>3658</v>
      </c>
    </row>
    <row r="1678" spans="2:27">
      <c r="B1678" t="s">
        <v>271</v>
      </c>
      <c r="C1678">
        <v>1952</v>
      </c>
      <c r="D1678" s="1">
        <v>73055</v>
      </c>
      <c r="E1678" s="12">
        <f t="shared" si="346"/>
        <v>-0.24647502346546193</v>
      </c>
      <c r="F1678" s="1">
        <v>61646</v>
      </c>
      <c r="G1678" s="11">
        <f t="shared" si="347"/>
        <v>-0.27381316998468608</v>
      </c>
      <c r="H1678">
        <v>519951</v>
      </c>
      <c r="I1678" s="12">
        <f t="shared" si="342"/>
        <v>0.11856117211044886</v>
      </c>
      <c r="J1678" s="12">
        <f t="shared" si="343"/>
        <v>0.14050362437998964</v>
      </c>
      <c r="K1678" s="1">
        <v>509316</v>
      </c>
      <c r="L1678">
        <v>14777</v>
      </c>
      <c r="M1678" s="12">
        <f t="shared" si="344"/>
        <v>2.901342192273559E-2</v>
      </c>
      <c r="N1678">
        <v>3042</v>
      </c>
      <c r="O1678">
        <v>9961</v>
      </c>
      <c r="P1678" s="12">
        <f t="shared" ref="P1678:P1741" si="348">(O1678/K1678)</f>
        <v>1.9557602745643176E-2</v>
      </c>
      <c r="Q1678" s="12">
        <f t="shared" ref="Q1678:Q1734" si="349">(O1678/L1678)</f>
        <v>0.67408810990052104</v>
      </c>
      <c r="R1678" s="2">
        <v>2621</v>
      </c>
      <c r="S1678" s="2">
        <v>3495</v>
      </c>
      <c r="T1678">
        <v>4650</v>
      </c>
      <c r="U1678" s="30">
        <v>4650</v>
      </c>
      <c r="V1678">
        <f t="shared" si="341"/>
        <v>4650000</v>
      </c>
      <c r="W1678">
        <v>8803</v>
      </c>
      <c r="AA1678" s="1">
        <f t="shared" ref="AA1678:AA1685" si="350">AA1677+19</f>
        <v>3677</v>
      </c>
    </row>
    <row r="1679" spans="2:27">
      <c r="B1679" t="s">
        <v>271</v>
      </c>
      <c r="C1679">
        <v>1953</v>
      </c>
      <c r="D1679" s="1">
        <v>88603</v>
      </c>
      <c r="E1679" s="12">
        <f t="shared" si="346"/>
        <v>0.21282595304907262</v>
      </c>
      <c r="F1679" s="1">
        <v>71752</v>
      </c>
      <c r="G1679" s="11">
        <f t="shared" si="347"/>
        <v>0.16393602180190117</v>
      </c>
      <c r="H1679">
        <v>547557</v>
      </c>
      <c r="I1679" s="12">
        <f t="shared" si="342"/>
        <v>0.13104023873313647</v>
      </c>
      <c r="J1679" s="12">
        <f t="shared" si="343"/>
        <v>0.16181511696499176</v>
      </c>
      <c r="K1679" s="1">
        <v>558122</v>
      </c>
      <c r="L1679">
        <v>18327</v>
      </c>
      <c r="M1679" s="12">
        <f t="shared" si="344"/>
        <v>3.2836906626149839E-2</v>
      </c>
      <c r="N1679">
        <v>3047</v>
      </c>
      <c r="O1679">
        <v>13266</v>
      </c>
      <c r="P1679" s="12">
        <f t="shared" si="348"/>
        <v>2.3768996742647666E-2</v>
      </c>
      <c r="Q1679" s="12">
        <f t="shared" si="349"/>
        <v>0.72385005729251928</v>
      </c>
      <c r="R1679" s="2">
        <v>2650</v>
      </c>
      <c r="S1679" s="2">
        <v>2671</v>
      </c>
      <c r="T1679">
        <v>4806</v>
      </c>
      <c r="U1679" s="30">
        <v>4806</v>
      </c>
      <c r="V1679">
        <f t="shared" si="341"/>
        <v>4806000</v>
      </c>
      <c r="W1679">
        <v>9341</v>
      </c>
      <c r="AA1679" s="1">
        <f t="shared" si="350"/>
        <v>3696</v>
      </c>
    </row>
    <row r="1680" spans="2:27">
      <c r="B1680" t="s">
        <v>271</v>
      </c>
      <c r="C1680">
        <v>1954</v>
      </c>
      <c r="D1680" s="1">
        <v>98289</v>
      </c>
      <c r="E1680" s="12">
        <f t="shared" si="346"/>
        <v>0.1093190975474871</v>
      </c>
      <c r="F1680" s="1">
        <v>77277</v>
      </c>
      <c r="G1680" s="11">
        <f t="shared" si="347"/>
        <v>7.700133794179953E-2</v>
      </c>
      <c r="H1680">
        <v>560038</v>
      </c>
      <c r="I1680" s="12">
        <f t="shared" si="342"/>
        <v>0.13798527957031487</v>
      </c>
      <c r="J1680" s="12">
        <f t="shared" si="343"/>
        <v>0.17550416221756382</v>
      </c>
      <c r="K1680" s="1">
        <v>599700</v>
      </c>
      <c r="L1680">
        <v>18547</v>
      </c>
      <c r="M1680" s="12">
        <f t="shared" si="344"/>
        <v>3.0927130231782559E-2</v>
      </c>
      <c r="N1680">
        <v>3164</v>
      </c>
      <c r="O1680">
        <v>12385</v>
      </c>
      <c r="P1680" s="12">
        <f t="shared" si="348"/>
        <v>2.0651992662998164E-2</v>
      </c>
      <c r="Q1680" s="12">
        <f t="shared" si="349"/>
        <v>0.66776298053593575</v>
      </c>
      <c r="R1680" s="2">
        <v>2709</v>
      </c>
      <c r="S1680" s="2">
        <v>3540</v>
      </c>
      <c r="T1680">
        <v>4910</v>
      </c>
      <c r="U1680" s="30">
        <v>4910</v>
      </c>
      <c r="V1680">
        <f t="shared" si="341"/>
        <v>4910000</v>
      </c>
      <c r="W1680">
        <v>9454</v>
      </c>
      <c r="AA1680" s="1">
        <f t="shared" si="350"/>
        <v>3715</v>
      </c>
    </row>
    <row r="1681" spans="2:27">
      <c r="B1681" t="s">
        <v>271</v>
      </c>
      <c r="C1681">
        <v>1955</v>
      </c>
      <c r="D1681" s="1">
        <v>105503</v>
      </c>
      <c r="E1681" s="12">
        <f t="shared" si="346"/>
        <v>7.3395802175217975E-2</v>
      </c>
      <c r="F1681" s="1">
        <v>82356</v>
      </c>
      <c r="G1681" s="11">
        <f t="shared" si="347"/>
        <v>6.5724601110291547E-2</v>
      </c>
      <c r="H1681">
        <v>564966</v>
      </c>
      <c r="I1681" s="12">
        <f t="shared" si="342"/>
        <v>0.14577160395492827</v>
      </c>
      <c r="J1681" s="12">
        <f t="shared" si="343"/>
        <v>0.18674221103570834</v>
      </c>
      <c r="K1681" s="1">
        <v>628505</v>
      </c>
      <c r="L1681">
        <v>18338</v>
      </c>
      <c r="M1681" s="12">
        <f t="shared" si="344"/>
        <v>2.9177174405931535E-2</v>
      </c>
      <c r="N1681">
        <v>3577</v>
      </c>
      <c r="O1681">
        <v>12712</v>
      </c>
      <c r="P1681" s="12">
        <f t="shared" si="348"/>
        <v>2.0225773860192042E-2</v>
      </c>
      <c r="Q1681" s="12">
        <f t="shared" si="349"/>
        <v>0.6932053659068601</v>
      </c>
      <c r="R1681" s="2">
        <v>2703</v>
      </c>
      <c r="S1681" s="2">
        <v>1847</v>
      </c>
      <c r="T1681">
        <v>4882</v>
      </c>
      <c r="U1681" s="30">
        <v>4882</v>
      </c>
      <c r="V1681">
        <f t="shared" si="341"/>
        <v>4882000</v>
      </c>
      <c r="W1681">
        <v>10092</v>
      </c>
      <c r="AA1681" s="1">
        <f t="shared" si="350"/>
        <v>3734</v>
      </c>
    </row>
    <row r="1682" spans="2:27">
      <c r="B1682" t="s">
        <v>271</v>
      </c>
      <c r="C1682">
        <v>1956</v>
      </c>
      <c r="D1682" s="1">
        <v>100463</v>
      </c>
      <c r="E1682" s="12">
        <f t="shared" si="346"/>
        <v>-4.777115342691677E-2</v>
      </c>
      <c r="F1682" s="1">
        <v>77873</v>
      </c>
      <c r="G1682" s="11">
        <f t="shared" si="347"/>
        <v>-5.443440672203604E-2</v>
      </c>
      <c r="H1682">
        <v>610012</v>
      </c>
      <c r="I1682" s="12">
        <f t="shared" si="342"/>
        <v>0.12765814442994564</v>
      </c>
      <c r="J1682" s="12">
        <f t="shared" si="343"/>
        <v>0.16469020281568231</v>
      </c>
      <c r="K1682" s="1">
        <v>670676</v>
      </c>
      <c r="L1682">
        <v>18364</v>
      </c>
      <c r="M1682" s="12">
        <f t="shared" si="344"/>
        <v>2.7381328689262775E-2</v>
      </c>
      <c r="N1682">
        <v>4174</v>
      </c>
      <c r="O1682">
        <v>11860</v>
      </c>
      <c r="P1682" s="12">
        <f t="shared" si="348"/>
        <v>1.7683650525738212E-2</v>
      </c>
      <c r="Q1682" s="12">
        <f t="shared" si="349"/>
        <v>0.64582879546939664</v>
      </c>
      <c r="R1682" s="2">
        <v>2965</v>
      </c>
      <c r="S1682" s="2">
        <v>2853</v>
      </c>
      <c r="T1682">
        <v>4891</v>
      </c>
      <c r="U1682" s="30">
        <v>4891</v>
      </c>
      <c r="V1682">
        <f t="shared" si="341"/>
        <v>4891000</v>
      </c>
      <c r="W1682">
        <v>10720</v>
      </c>
      <c r="AA1682" s="1">
        <f t="shared" si="350"/>
        <v>3753</v>
      </c>
    </row>
    <row r="1683" spans="2:27">
      <c r="B1683" t="s">
        <v>271</v>
      </c>
      <c r="C1683">
        <v>1957</v>
      </c>
      <c r="D1683" s="1">
        <v>104820</v>
      </c>
      <c r="E1683" s="12">
        <f t="shared" si="346"/>
        <v>4.3369200601216365E-2</v>
      </c>
      <c r="F1683" s="1">
        <v>80861</v>
      </c>
      <c r="G1683" s="11">
        <f t="shared" si="347"/>
        <v>3.8370166810062535E-2</v>
      </c>
      <c r="H1683">
        <v>643398</v>
      </c>
      <c r="I1683" s="12">
        <f t="shared" si="342"/>
        <v>0.12567804065290847</v>
      </c>
      <c r="J1683" s="12">
        <f t="shared" si="343"/>
        <v>0.16291626644782856</v>
      </c>
      <c r="K1683" s="1">
        <v>802394</v>
      </c>
      <c r="L1683">
        <v>20827</v>
      </c>
      <c r="M1683" s="12">
        <f t="shared" si="344"/>
        <v>2.5956076441249559E-2</v>
      </c>
      <c r="N1683">
        <v>4762</v>
      </c>
      <c r="O1683" s="2">
        <v>12815</v>
      </c>
      <c r="P1683" s="12">
        <f t="shared" si="348"/>
        <v>1.597095691144251E-2</v>
      </c>
      <c r="Q1683" s="12">
        <f t="shared" si="349"/>
        <v>0.61530705334421665</v>
      </c>
      <c r="R1683" s="2">
        <v>3247</v>
      </c>
      <c r="S1683" s="2">
        <v>3357</v>
      </c>
      <c r="T1683">
        <v>4929</v>
      </c>
      <c r="U1683" s="30">
        <v>4929</v>
      </c>
      <c r="V1683">
        <f t="shared" si="341"/>
        <v>4929000</v>
      </c>
      <c r="W1683">
        <v>11306</v>
      </c>
      <c r="AA1683" s="1">
        <f t="shared" si="350"/>
        <v>3772</v>
      </c>
    </row>
    <row r="1684" spans="2:27">
      <c r="B1684" t="s">
        <v>271</v>
      </c>
      <c r="C1684">
        <v>1958</v>
      </c>
      <c r="D1684" s="1">
        <v>144259</v>
      </c>
      <c r="E1684" s="12">
        <f t="shared" si="346"/>
        <v>0.37625453157794314</v>
      </c>
      <c r="F1684" s="1">
        <v>115971</v>
      </c>
      <c r="G1684" s="11">
        <f t="shared" si="347"/>
        <v>0.4342019020294085</v>
      </c>
      <c r="H1684">
        <v>691409</v>
      </c>
      <c r="I1684" s="12">
        <f t="shared" si="342"/>
        <v>0.16773140066154765</v>
      </c>
      <c r="J1684" s="12">
        <f t="shared" si="343"/>
        <v>0.20864495544605291</v>
      </c>
      <c r="K1684" s="1">
        <v>834123</v>
      </c>
      <c r="L1684">
        <v>23316</v>
      </c>
      <c r="M1684" s="12">
        <f t="shared" si="344"/>
        <v>2.7952712010099232E-2</v>
      </c>
      <c r="N1684">
        <v>4938</v>
      </c>
      <c r="O1684">
        <v>15205</v>
      </c>
      <c r="P1684" s="12">
        <f t="shared" si="348"/>
        <v>1.8228726458807635E-2</v>
      </c>
      <c r="Q1684" s="12">
        <f t="shared" si="349"/>
        <v>0.6521272945616744</v>
      </c>
      <c r="R1684">
        <v>3508</v>
      </c>
      <c r="S1684">
        <v>3434</v>
      </c>
      <c r="T1684">
        <v>5010</v>
      </c>
      <c r="U1684" s="30">
        <v>5010</v>
      </c>
      <c r="V1684">
        <f t="shared" si="341"/>
        <v>5010000</v>
      </c>
      <c r="W1684">
        <v>11565</v>
      </c>
      <c r="AA1684" s="1">
        <f t="shared" si="350"/>
        <v>3791</v>
      </c>
    </row>
    <row r="1685" spans="2:27">
      <c r="B1685" t="s">
        <v>271</v>
      </c>
      <c r="C1685">
        <v>1959</v>
      </c>
      <c r="D1685" s="1">
        <v>174179</v>
      </c>
      <c r="E1685" s="12">
        <f t="shared" si="346"/>
        <v>0.20740473731275</v>
      </c>
      <c r="F1685" s="1">
        <v>140983</v>
      </c>
      <c r="G1685" s="11">
        <f t="shared" si="347"/>
        <v>0.21567460830724922</v>
      </c>
      <c r="H1685">
        <v>794701</v>
      </c>
      <c r="I1685" s="12">
        <f t="shared" si="342"/>
        <v>0.17740382860975384</v>
      </c>
      <c r="J1685" s="12">
        <f t="shared" si="343"/>
        <v>0.21917551380959632</v>
      </c>
      <c r="K1685" s="1">
        <v>904154</v>
      </c>
      <c r="L1685">
        <v>24647</v>
      </c>
      <c r="M1685" s="12">
        <f t="shared" si="344"/>
        <v>2.7259736726265658E-2</v>
      </c>
      <c r="N1685">
        <v>5057</v>
      </c>
      <c r="O1685">
        <v>16732</v>
      </c>
      <c r="P1685" s="12">
        <f t="shared" si="348"/>
        <v>1.8505697038336391E-2</v>
      </c>
      <c r="Q1685" s="12">
        <f t="shared" si="349"/>
        <v>0.67886558201809555</v>
      </c>
      <c r="R1685">
        <v>3717</v>
      </c>
      <c r="S1685">
        <v>3410</v>
      </c>
      <c r="T1685">
        <v>5117</v>
      </c>
      <c r="U1685" s="30">
        <v>5117</v>
      </c>
      <c r="V1685">
        <f t="shared" si="341"/>
        <v>5117000</v>
      </c>
      <c r="W1685">
        <v>12356</v>
      </c>
      <c r="AA1685" s="1">
        <f t="shared" si="350"/>
        <v>3810</v>
      </c>
    </row>
    <row r="1686" spans="2:27">
      <c r="B1686" t="s">
        <v>271</v>
      </c>
      <c r="C1686">
        <v>1960</v>
      </c>
      <c r="D1686" s="1">
        <v>193520</v>
      </c>
      <c r="E1686" s="12">
        <f t="shared" si="346"/>
        <v>0.11104094064152395</v>
      </c>
      <c r="F1686" s="1">
        <v>154920</v>
      </c>
      <c r="G1686" s="11">
        <f t="shared" si="347"/>
        <v>9.8855890426505319E-2</v>
      </c>
      <c r="H1686">
        <v>852001</v>
      </c>
      <c r="I1686" s="12">
        <f t="shared" si="342"/>
        <v>0.18183077249909332</v>
      </c>
      <c r="J1686" s="12">
        <f t="shared" si="343"/>
        <v>0.22713588364332907</v>
      </c>
      <c r="K1686" s="1">
        <v>914283</v>
      </c>
      <c r="L1686">
        <v>21380</v>
      </c>
      <c r="M1686" s="12">
        <f t="shared" si="344"/>
        <v>2.338444442256938E-2</v>
      </c>
      <c r="N1686">
        <v>5042</v>
      </c>
      <c r="O1686">
        <v>16338</v>
      </c>
      <c r="P1686" s="12">
        <f t="shared" si="348"/>
        <v>1.7869740550792261E-2</v>
      </c>
      <c r="Q1686" s="12">
        <f t="shared" si="349"/>
        <v>0.76417212347988772</v>
      </c>
      <c r="R1686">
        <v>3488</v>
      </c>
      <c r="S1686">
        <v>3382</v>
      </c>
      <c r="T1686">
        <v>5160</v>
      </c>
      <c r="U1686" s="30">
        <v>5160</v>
      </c>
      <c r="V1686">
        <f t="shared" si="341"/>
        <v>5160000</v>
      </c>
      <c r="W1686">
        <v>12877</v>
      </c>
      <c r="X1686" s="16">
        <v>3829</v>
      </c>
      <c r="Z1686" s="16">
        <v>3829</v>
      </c>
      <c r="AA1686" s="16">
        <v>3829</v>
      </c>
    </row>
    <row r="1687" spans="2:27">
      <c r="B1687" t="s">
        <v>271</v>
      </c>
      <c r="C1687">
        <v>1961</v>
      </c>
      <c r="D1687" s="1">
        <v>193783</v>
      </c>
      <c r="E1687" s="12">
        <f t="shared" si="346"/>
        <v>1.3590326581231914E-3</v>
      </c>
      <c r="F1687" s="1">
        <v>151112</v>
      </c>
      <c r="G1687" s="11">
        <f t="shared" si="347"/>
        <v>-2.458042860831397E-2</v>
      </c>
      <c r="H1687">
        <v>896526</v>
      </c>
      <c r="I1687" s="12">
        <f t="shared" si="342"/>
        <v>0.16855283616983779</v>
      </c>
      <c r="J1687" s="12">
        <f t="shared" si="343"/>
        <v>0.21614877873034358</v>
      </c>
      <c r="K1687" s="1">
        <v>969046</v>
      </c>
      <c r="L1687">
        <v>23450</v>
      </c>
      <c r="M1687" s="12">
        <f t="shared" si="344"/>
        <v>2.4199057629875155E-2</v>
      </c>
      <c r="N1687">
        <v>5754</v>
      </c>
      <c r="O1687">
        <v>17696</v>
      </c>
      <c r="P1687" s="12">
        <f t="shared" si="348"/>
        <v>1.8261259011440118E-2</v>
      </c>
      <c r="Q1687" s="12">
        <f t="shared" si="349"/>
        <v>0.75462686567164183</v>
      </c>
      <c r="R1687">
        <v>3851</v>
      </c>
      <c r="S1687">
        <v>5047</v>
      </c>
      <c r="T1687">
        <v>5219</v>
      </c>
      <c r="U1687" s="30">
        <v>5219</v>
      </c>
      <c r="V1687">
        <f t="shared" si="341"/>
        <v>5219000</v>
      </c>
      <c r="W1687">
        <v>13517</v>
      </c>
      <c r="AA1687" s="1">
        <f>AA1686-44</f>
        <v>3785</v>
      </c>
    </row>
    <row r="1688" spans="2:27">
      <c r="B1688" t="s">
        <v>271</v>
      </c>
      <c r="C1688">
        <v>1962</v>
      </c>
      <c r="D1688" s="1">
        <v>226867</v>
      </c>
      <c r="E1688" s="12">
        <f t="shared" si="346"/>
        <v>0.17072705036045474</v>
      </c>
      <c r="F1688" s="1">
        <v>179786</v>
      </c>
      <c r="G1688" s="11">
        <f t="shared" si="347"/>
        <v>0.18975329556884959</v>
      </c>
      <c r="H1688">
        <v>983418</v>
      </c>
      <c r="I1688" s="12">
        <f t="shared" si="342"/>
        <v>0.18281747944414278</v>
      </c>
      <c r="J1688" s="12">
        <f t="shared" si="343"/>
        <v>0.23069234038831909</v>
      </c>
      <c r="K1688" s="1">
        <v>974131</v>
      </c>
      <c r="L1688">
        <v>25689</v>
      </c>
      <c r="M1688" s="12">
        <f t="shared" si="344"/>
        <v>2.6371196481787356E-2</v>
      </c>
      <c r="N1688">
        <v>6355</v>
      </c>
      <c r="O1688">
        <v>19334</v>
      </c>
      <c r="P1688" s="12">
        <f t="shared" si="348"/>
        <v>1.9847433250764015E-2</v>
      </c>
      <c r="Q1688" s="12">
        <f t="shared" si="349"/>
        <v>0.75261785199891007</v>
      </c>
      <c r="R1688">
        <v>4126</v>
      </c>
      <c r="S1688">
        <v>2803</v>
      </c>
      <c r="T1688">
        <v>5263</v>
      </c>
      <c r="U1688" s="30">
        <v>5263</v>
      </c>
      <c r="V1688">
        <f t="shared" si="341"/>
        <v>5263000</v>
      </c>
      <c r="W1688">
        <v>14306</v>
      </c>
      <c r="AA1688" s="1">
        <f t="shared" ref="AA1688:AA1695" si="351">AA1687-44</f>
        <v>3741</v>
      </c>
    </row>
    <row r="1689" spans="2:27">
      <c r="B1689" t="s">
        <v>271</v>
      </c>
      <c r="C1689">
        <v>1963</v>
      </c>
      <c r="D1689" s="1">
        <v>227215</v>
      </c>
      <c r="E1689" s="12">
        <f t="shared" si="346"/>
        <v>1.5339383868081299E-3</v>
      </c>
      <c r="F1689" s="1">
        <v>179721</v>
      </c>
      <c r="G1689" s="11">
        <f t="shared" si="347"/>
        <v>-3.615409431212664E-4</v>
      </c>
      <c r="H1689">
        <v>1049603</v>
      </c>
      <c r="I1689" s="12">
        <f t="shared" si="342"/>
        <v>0.17122759748209562</v>
      </c>
      <c r="J1689" s="12">
        <f t="shared" si="343"/>
        <v>0.21647708705100882</v>
      </c>
      <c r="K1689" s="1">
        <v>1078438</v>
      </c>
      <c r="L1689">
        <v>25167</v>
      </c>
      <c r="M1689" s="12">
        <f t="shared" si="344"/>
        <v>2.3336529313692581E-2</v>
      </c>
      <c r="N1689">
        <v>6435</v>
      </c>
      <c r="O1689">
        <v>18732</v>
      </c>
      <c r="P1689" s="12">
        <f t="shared" si="348"/>
        <v>1.7369565983394501E-2</v>
      </c>
      <c r="Q1689" s="12">
        <f t="shared" si="349"/>
        <v>0.74430802241029925</v>
      </c>
      <c r="R1689">
        <v>4259</v>
      </c>
      <c r="S1689">
        <v>4484</v>
      </c>
      <c r="T1689">
        <v>5344</v>
      </c>
      <c r="U1689" s="30">
        <v>5344</v>
      </c>
      <c r="V1689">
        <f t="shared" si="341"/>
        <v>5344000</v>
      </c>
      <c r="W1689">
        <v>14872</v>
      </c>
      <c r="AA1689" s="1">
        <f t="shared" si="351"/>
        <v>3697</v>
      </c>
    </row>
    <row r="1690" spans="2:27">
      <c r="B1690" t="s">
        <v>271</v>
      </c>
      <c r="C1690">
        <v>1964</v>
      </c>
      <c r="D1690" s="1">
        <v>273633</v>
      </c>
      <c r="E1690" s="12">
        <f t="shared" si="346"/>
        <v>0.20429108993684394</v>
      </c>
      <c r="F1690" s="1">
        <v>224076</v>
      </c>
      <c r="G1690" s="11">
        <f t="shared" si="347"/>
        <v>0.24679920543509107</v>
      </c>
      <c r="H1690">
        <v>1154893</v>
      </c>
      <c r="I1690" s="12">
        <f t="shared" si="342"/>
        <v>0.19402316924598209</v>
      </c>
      <c r="J1690" s="12">
        <f t="shared" si="343"/>
        <v>0.23693363800802325</v>
      </c>
      <c r="K1690" s="1">
        <v>1232177</v>
      </c>
      <c r="L1690">
        <v>29274</v>
      </c>
      <c r="M1690" s="12">
        <f t="shared" si="344"/>
        <v>2.3757950359404534E-2</v>
      </c>
      <c r="N1690">
        <v>6900</v>
      </c>
      <c r="O1690">
        <v>22374</v>
      </c>
      <c r="P1690" s="12">
        <f t="shared" si="348"/>
        <v>1.8158105531916276E-2</v>
      </c>
      <c r="Q1690" s="12">
        <f t="shared" si="349"/>
        <v>0.76429596228735397</v>
      </c>
      <c r="R1690">
        <v>4982</v>
      </c>
      <c r="S1690">
        <v>5980</v>
      </c>
      <c r="T1690">
        <v>5448</v>
      </c>
      <c r="U1690" s="30">
        <v>5448</v>
      </c>
      <c r="V1690">
        <f t="shared" si="341"/>
        <v>5448000</v>
      </c>
      <c r="W1690">
        <v>15884</v>
      </c>
      <c r="AA1690" s="1">
        <f t="shared" si="351"/>
        <v>3653</v>
      </c>
    </row>
    <row r="1691" spans="2:27">
      <c r="B1691" t="s">
        <v>271</v>
      </c>
      <c r="C1691">
        <v>1965</v>
      </c>
      <c r="D1691" s="1">
        <v>277517</v>
      </c>
      <c r="E1691" s="12">
        <f t="shared" si="346"/>
        <v>1.4194194413685484E-2</v>
      </c>
      <c r="F1691" s="1">
        <v>224038</v>
      </c>
      <c r="G1691" s="11">
        <f t="shared" si="347"/>
        <v>-1.6958531926667737E-4</v>
      </c>
      <c r="H1691">
        <v>1223536</v>
      </c>
      <c r="I1691" s="12">
        <f t="shared" si="342"/>
        <v>0.18310699480848949</v>
      </c>
      <c r="J1691" s="12">
        <f t="shared" si="343"/>
        <v>0.22681555753161328</v>
      </c>
      <c r="K1691" s="1">
        <v>1273120</v>
      </c>
      <c r="L1691">
        <v>30534</v>
      </c>
      <c r="M1691" s="12">
        <f t="shared" si="344"/>
        <v>2.3983599346487371E-2</v>
      </c>
      <c r="N1691">
        <v>6903</v>
      </c>
      <c r="O1691">
        <v>23631</v>
      </c>
      <c r="P1691" s="12">
        <f t="shared" si="348"/>
        <v>1.8561486741234135E-2</v>
      </c>
      <c r="Q1691" s="12">
        <f t="shared" si="349"/>
        <v>0.77392415012772642</v>
      </c>
      <c r="R1691">
        <v>5539</v>
      </c>
      <c r="S1691">
        <v>6000</v>
      </c>
      <c r="T1691">
        <v>5502</v>
      </c>
      <c r="U1691" s="30">
        <v>5502</v>
      </c>
      <c r="V1691">
        <f t="shared" si="341"/>
        <v>5502000</v>
      </c>
      <c r="W1691">
        <v>16951</v>
      </c>
      <c r="AA1691" s="1">
        <f t="shared" si="351"/>
        <v>3609</v>
      </c>
    </row>
    <row r="1692" spans="2:27">
      <c r="B1692" t="s">
        <v>271</v>
      </c>
      <c r="C1692">
        <v>1966</v>
      </c>
      <c r="D1692" s="1">
        <v>309610</v>
      </c>
      <c r="E1692" s="12">
        <f t="shared" si="346"/>
        <v>0.11564336599199328</v>
      </c>
      <c r="F1692" s="1">
        <v>260753</v>
      </c>
      <c r="G1692" s="11">
        <f t="shared" si="347"/>
        <v>0.16387844919165498</v>
      </c>
      <c r="H1692">
        <v>1382810</v>
      </c>
      <c r="I1692" s="12">
        <f t="shared" si="342"/>
        <v>0.18856748215589994</v>
      </c>
      <c r="J1692" s="12">
        <f t="shared" si="343"/>
        <v>0.22389916185159206</v>
      </c>
      <c r="K1692" s="1">
        <v>1302098</v>
      </c>
      <c r="L1692">
        <v>29957</v>
      </c>
      <c r="M1692" s="12">
        <f t="shared" si="344"/>
        <v>2.3006716852341375E-2</v>
      </c>
      <c r="N1692">
        <v>6860</v>
      </c>
      <c r="O1692">
        <v>23097</v>
      </c>
      <c r="P1692" s="12">
        <f t="shared" si="348"/>
        <v>1.773829619583165E-2</v>
      </c>
      <c r="Q1692" s="12">
        <f t="shared" si="349"/>
        <v>0.77100510732049266</v>
      </c>
      <c r="R1692">
        <v>5680</v>
      </c>
      <c r="S1692">
        <v>6134</v>
      </c>
      <c r="T1692">
        <v>5535</v>
      </c>
      <c r="U1692" s="30">
        <v>5535</v>
      </c>
      <c r="V1692">
        <f t="shared" si="341"/>
        <v>5535000</v>
      </c>
      <c r="W1692">
        <v>18293</v>
      </c>
      <c r="AA1692" s="1">
        <f t="shared" si="351"/>
        <v>3565</v>
      </c>
    </row>
    <row r="1693" spans="2:27">
      <c r="B1693" t="s">
        <v>271</v>
      </c>
      <c r="C1693">
        <v>1967</v>
      </c>
      <c r="D1693" s="1">
        <v>376933</v>
      </c>
      <c r="E1693" s="12">
        <f t="shared" si="346"/>
        <v>0.21744452698556249</v>
      </c>
      <c r="F1693" s="1">
        <v>320949</v>
      </c>
      <c r="G1693" s="11">
        <f t="shared" si="347"/>
        <v>0.23085448681319104</v>
      </c>
      <c r="H1693">
        <v>1645684</v>
      </c>
      <c r="I1693" s="12">
        <f t="shared" si="342"/>
        <v>0.19502468274589776</v>
      </c>
      <c r="J1693" s="12">
        <f t="shared" si="343"/>
        <v>0.22904336433969097</v>
      </c>
      <c r="K1693" s="1">
        <v>1546015</v>
      </c>
      <c r="L1693">
        <v>34598</v>
      </c>
      <c r="M1693" s="12">
        <f t="shared" si="344"/>
        <v>2.2378825561200893E-2</v>
      </c>
      <c r="N1693">
        <v>7815</v>
      </c>
      <c r="O1693">
        <v>26783</v>
      </c>
      <c r="P1693" s="12">
        <f t="shared" si="348"/>
        <v>1.7323894011377638E-2</v>
      </c>
      <c r="Q1693" s="12">
        <f t="shared" si="349"/>
        <v>0.77411989132319792</v>
      </c>
      <c r="R1693">
        <v>6466</v>
      </c>
      <c r="S1693">
        <v>7143</v>
      </c>
      <c r="T1693">
        <v>5594</v>
      </c>
      <c r="U1693" s="30">
        <v>5594</v>
      </c>
      <c r="V1693">
        <f t="shared" si="341"/>
        <v>5594000</v>
      </c>
      <c r="W1693">
        <v>19897</v>
      </c>
      <c r="AA1693" s="1">
        <f t="shared" si="351"/>
        <v>3521</v>
      </c>
    </row>
    <row r="1694" spans="2:27">
      <c r="B1694" t="s">
        <v>271</v>
      </c>
      <c r="C1694">
        <v>1968</v>
      </c>
      <c r="D1694" s="1">
        <v>431720</v>
      </c>
      <c r="E1694" s="12">
        <f t="shared" si="346"/>
        <v>0.14534943875967346</v>
      </c>
      <c r="F1694" s="1">
        <v>367024</v>
      </c>
      <c r="G1694" s="11">
        <f t="shared" si="347"/>
        <v>0.14355863392626242</v>
      </c>
      <c r="H1694">
        <v>1791015</v>
      </c>
      <c r="I1694" s="12">
        <f t="shared" si="342"/>
        <v>0.20492514021378938</v>
      </c>
      <c r="J1694" s="12">
        <f t="shared" si="343"/>
        <v>0.24104767408424832</v>
      </c>
      <c r="K1694" s="1">
        <v>1775269</v>
      </c>
      <c r="L1694">
        <v>40601</v>
      </c>
      <c r="M1694" s="12">
        <f t="shared" si="344"/>
        <v>2.2870336833460167E-2</v>
      </c>
      <c r="N1694">
        <v>8793</v>
      </c>
      <c r="O1694">
        <v>31808</v>
      </c>
      <c r="P1694" s="12">
        <f t="shared" si="348"/>
        <v>1.7917284648129382E-2</v>
      </c>
      <c r="Q1694" s="12">
        <f t="shared" si="349"/>
        <v>0.7834289795817837</v>
      </c>
      <c r="R1694">
        <v>6095</v>
      </c>
      <c r="S1694">
        <v>7715</v>
      </c>
      <c r="T1694">
        <v>5618</v>
      </c>
      <c r="U1694" s="30">
        <v>5618</v>
      </c>
      <c r="V1694">
        <f t="shared" si="341"/>
        <v>5618000</v>
      </c>
      <c r="W1694">
        <v>21751</v>
      </c>
      <c r="AA1694" s="1">
        <f t="shared" si="351"/>
        <v>3477</v>
      </c>
    </row>
    <row r="1695" spans="2:27">
      <c r="B1695" t="s">
        <v>271</v>
      </c>
      <c r="C1695">
        <v>1969</v>
      </c>
      <c r="D1695" s="1">
        <v>514384</v>
      </c>
      <c r="E1695" s="12">
        <f t="shared" si="346"/>
        <v>0.19147595663856204</v>
      </c>
      <c r="F1695" s="1">
        <v>445314</v>
      </c>
      <c r="G1695" s="11">
        <f t="shared" si="347"/>
        <v>0.21331030123370678</v>
      </c>
      <c r="H1695">
        <v>2108540</v>
      </c>
      <c r="I1695" s="12">
        <f t="shared" si="342"/>
        <v>0.21119542432204275</v>
      </c>
      <c r="J1695" s="12">
        <f t="shared" si="343"/>
        <v>0.24395268764168571</v>
      </c>
      <c r="K1695" s="1">
        <v>2039549</v>
      </c>
      <c r="L1695">
        <v>41278</v>
      </c>
      <c r="M1695" s="12">
        <f t="shared" si="344"/>
        <v>2.0238788085012911E-2</v>
      </c>
      <c r="N1695">
        <v>10291</v>
      </c>
      <c r="O1695">
        <v>30987</v>
      </c>
      <c r="P1695" s="12">
        <f t="shared" si="348"/>
        <v>1.5193064741273684E-2</v>
      </c>
      <c r="Q1695" s="12">
        <f t="shared" si="349"/>
        <v>0.75069044042831534</v>
      </c>
      <c r="R1695">
        <v>6447</v>
      </c>
      <c r="S1695">
        <v>8397</v>
      </c>
      <c r="T1695">
        <v>5650</v>
      </c>
      <c r="U1695" s="30">
        <v>5650</v>
      </c>
      <c r="V1695">
        <f t="shared" si="341"/>
        <v>5650000</v>
      </c>
      <c r="W1695">
        <v>23646</v>
      </c>
      <c r="AA1695" s="1">
        <f t="shared" si="351"/>
        <v>3433</v>
      </c>
    </row>
    <row r="1696" spans="2:27">
      <c r="B1696" t="s">
        <v>271</v>
      </c>
      <c r="C1696">
        <v>1970</v>
      </c>
      <c r="D1696" s="1">
        <v>591394</v>
      </c>
      <c r="E1696" s="12">
        <f t="shared" si="346"/>
        <v>0.14971305483840866</v>
      </c>
      <c r="F1696" s="1">
        <v>512904</v>
      </c>
      <c r="G1696" s="11">
        <f t="shared" si="347"/>
        <v>0.15178054137080801</v>
      </c>
      <c r="H1696">
        <v>2369416</v>
      </c>
      <c r="I1696" s="12">
        <f t="shared" si="342"/>
        <v>0.2164685306421498</v>
      </c>
      <c r="J1696" s="12">
        <f t="shared" si="343"/>
        <v>0.24959483687119527</v>
      </c>
      <c r="K1696" s="1">
        <v>2448437</v>
      </c>
      <c r="L1696">
        <v>49547</v>
      </c>
      <c r="M1696" s="12">
        <f t="shared" si="344"/>
        <v>2.0236175159908137E-2</v>
      </c>
      <c r="N1696">
        <v>14067</v>
      </c>
      <c r="O1696">
        <v>35480</v>
      </c>
      <c r="P1696" s="12">
        <f t="shared" si="348"/>
        <v>1.4490877241276783E-2</v>
      </c>
      <c r="Q1696" s="12">
        <f t="shared" si="349"/>
        <v>0.71608775506085132</v>
      </c>
      <c r="R1696">
        <v>6533</v>
      </c>
      <c r="S1696">
        <v>9935</v>
      </c>
      <c r="T1696">
        <v>5689</v>
      </c>
      <c r="U1696" s="30">
        <v>5689.17</v>
      </c>
      <c r="V1696">
        <f t="shared" si="341"/>
        <v>5689170</v>
      </c>
      <c r="W1696">
        <v>25505</v>
      </c>
      <c r="X1696" s="16">
        <v>3385</v>
      </c>
      <c r="Z1696" s="16">
        <v>3385</v>
      </c>
      <c r="AA1696">
        <v>3385</v>
      </c>
    </row>
    <row r="1697" spans="1:27">
      <c r="B1697" t="s">
        <v>271</v>
      </c>
      <c r="C1697">
        <v>1971</v>
      </c>
      <c r="D1697" s="1">
        <v>709806</v>
      </c>
      <c r="E1697" s="12">
        <f t="shared" si="346"/>
        <v>0.20022523055695526</v>
      </c>
      <c r="F1697" s="1">
        <v>626739</v>
      </c>
      <c r="G1697" s="11">
        <f t="shared" si="347"/>
        <v>0.22194211782321838</v>
      </c>
      <c r="H1697">
        <v>2608835</v>
      </c>
      <c r="I1697" s="12">
        <f t="shared" si="342"/>
        <v>0.2402371173339824</v>
      </c>
      <c r="J1697" s="12">
        <f t="shared" si="343"/>
        <v>0.27207776651263876</v>
      </c>
      <c r="K1697" s="1">
        <v>2936004</v>
      </c>
      <c r="L1697">
        <v>57687</v>
      </c>
      <c r="M1697" s="12">
        <f t="shared" si="344"/>
        <v>1.9648133994367854E-2</v>
      </c>
      <c r="N1697">
        <v>16770</v>
      </c>
      <c r="O1697">
        <v>40917</v>
      </c>
      <c r="P1697" s="12">
        <f t="shared" si="348"/>
        <v>1.3936288915137717E-2</v>
      </c>
      <c r="Q1697" s="12">
        <f t="shared" si="349"/>
        <v>0.70929325497945817</v>
      </c>
      <c r="R1697">
        <v>6916</v>
      </c>
      <c r="S1697">
        <v>10819</v>
      </c>
      <c r="T1697">
        <v>5738</v>
      </c>
      <c r="U1697" s="30">
        <v>5737.58</v>
      </c>
      <c r="V1697">
        <f t="shared" si="341"/>
        <v>5737580</v>
      </c>
      <c r="W1697">
        <v>27218</v>
      </c>
      <c r="AA1697" s="1">
        <f>AA1696-80</f>
        <v>3305</v>
      </c>
    </row>
    <row r="1698" spans="1:27">
      <c r="B1698" t="s">
        <v>271</v>
      </c>
      <c r="C1698">
        <v>1972</v>
      </c>
      <c r="D1698" s="1">
        <v>875719</v>
      </c>
      <c r="E1698" s="12">
        <f t="shared" si="346"/>
        <v>0.23374414980994807</v>
      </c>
      <c r="F1698" s="1">
        <v>765173</v>
      </c>
      <c r="G1698" s="11">
        <f t="shared" si="347"/>
        <v>0.22087982397776426</v>
      </c>
      <c r="H1698">
        <v>3179327</v>
      </c>
      <c r="I1698" s="12">
        <f t="shared" si="342"/>
        <v>0.24067137479095418</v>
      </c>
      <c r="J1698" s="12">
        <f t="shared" si="343"/>
        <v>0.2754416264825858</v>
      </c>
      <c r="K1698" s="1">
        <v>3299217</v>
      </c>
      <c r="L1698">
        <v>68313</v>
      </c>
      <c r="M1698" s="12">
        <f t="shared" si="344"/>
        <v>2.070582201776967E-2</v>
      </c>
      <c r="N1698">
        <v>16266</v>
      </c>
      <c r="O1698">
        <v>52047</v>
      </c>
      <c r="P1698" s="12">
        <f t="shared" si="348"/>
        <v>1.5775561292270257E-2</v>
      </c>
      <c r="Q1698" s="12">
        <f t="shared" si="349"/>
        <v>0.76189012340257345</v>
      </c>
      <c r="R1698">
        <v>7659</v>
      </c>
      <c r="S1698">
        <v>12515</v>
      </c>
      <c r="T1698">
        <v>5760</v>
      </c>
      <c r="U1698" s="30">
        <v>5760.3019999999997</v>
      </c>
      <c r="V1698">
        <f t="shared" si="341"/>
        <v>5760302</v>
      </c>
      <c r="W1698">
        <v>29397</v>
      </c>
      <c r="AA1698" s="1">
        <f t="shared" ref="AA1698:AA1702" si="352">AA1697-80</f>
        <v>3225</v>
      </c>
    </row>
    <row r="1699" spans="1:27">
      <c r="B1699" t="s">
        <v>271</v>
      </c>
      <c r="C1699">
        <v>1973</v>
      </c>
      <c r="D1699" s="1">
        <v>1002838</v>
      </c>
      <c r="E1699" s="12">
        <f t="shared" si="346"/>
        <v>0.14515957744436286</v>
      </c>
      <c r="F1699" s="1">
        <v>878792</v>
      </c>
      <c r="G1699" s="11">
        <f t="shared" si="347"/>
        <v>0.14848798899072496</v>
      </c>
      <c r="H1699">
        <v>3745822</v>
      </c>
      <c r="I1699" s="12">
        <f t="shared" si="342"/>
        <v>0.23460591560410504</v>
      </c>
      <c r="J1699" s="12">
        <f t="shared" si="343"/>
        <v>0.26772174438614543</v>
      </c>
      <c r="K1699" s="1">
        <v>3868186</v>
      </c>
      <c r="L1699">
        <v>83105</v>
      </c>
      <c r="M1699" s="12">
        <f t="shared" si="344"/>
        <v>2.1484230592841193E-2</v>
      </c>
      <c r="N1699">
        <v>25746</v>
      </c>
      <c r="O1699">
        <v>57359</v>
      </c>
      <c r="P1699" s="12">
        <f t="shared" si="348"/>
        <v>1.4828397600322217E-2</v>
      </c>
      <c r="Q1699" s="12">
        <f t="shared" si="349"/>
        <v>0.69019914565910589</v>
      </c>
      <c r="R1699">
        <v>9119</v>
      </c>
      <c r="S1699">
        <v>13459</v>
      </c>
      <c r="T1699">
        <v>5781</v>
      </c>
      <c r="U1699" s="30">
        <v>5781.1719999999996</v>
      </c>
      <c r="V1699">
        <f t="shared" si="341"/>
        <v>5781172</v>
      </c>
      <c r="W1699">
        <v>32047</v>
      </c>
      <c r="AA1699" s="1">
        <f t="shared" si="352"/>
        <v>3145</v>
      </c>
    </row>
    <row r="1700" spans="1:27">
      <c r="B1700" t="s">
        <v>271</v>
      </c>
      <c r="C1700">
        <v>1974</v>
      </c>
      <c r="D1700" s="1">
        <v>1007832</v>
      </c>
      <c r="E1700" s="12">
        <f t="shared" si="346"/>
        <v>4.9798671370650093E-3</v>
      </c>
      <c r="F1700" s="1">
        <v>867361</v>
      </c>
      <c r="G1700" s="11">
        <f t="shared" si="347"/>
        <v>-1.3007628653879416E-2</v>
      </c>
      <c r="H1700">
        <v>3967637</v>
      </c>
      <c r="I1700" s="12">
        <f t="shared" si="342"/>
        <v>0.21860896044673442</v>
      </c>
      <c r="J1700" s="12">
        <f t="shared" si="343"/>
        <v>0.25401315694958987</v>
      </c>
      <c r="K1700" s="1">
        <v>4229191</v>
      </c>
      <c r="L1700">
        <v>81998</v>
      </c>
      <c r="M1700" s="12">
        <f t="shared" si="344"/>
        <v>1.9388578099215667E-2</v>
      </c>
      <c r="N1700">
        <v>25688</v>
      </c>
      <c r="O1700">
        <v>56310</v>
      </c>
      <c r="P1700" s="12">
        <f t="shared" si="348"/>
        <v>1.3314603194795412E-2</v>
      </c>
      <c r="Q1700" s="12">
        <f t="shared" si="349"/>
        <v>0.68672406644064488</v>
      </c>
      <c r="R1700">
        <v>10804</v>
      </c>
      <c r="S1700">
        <v>15725</v>
      </c>
      <c r="T1700">
        <v>5774</v>
      </c>
      <c r="U1700" s="30">
        <v>5773.5479999999998</v>
      </c>
      <c r="V1700">
        <f t="shared" si="341"/>
        <v>5773548</v>
      </c>
      <c r="W1700">
        <v>34725</v>
      </c>
      <c r="AA1700" s="1">
        <f t="shared" si="352"/>
        <v>3065</v>
      </c>
    </row>
    <row r="1701" spans="1:27">
      <c r="B1701" t="s">
        <v>271</v>
      </c>
      <c r="C1701">
        <v>1975</v>
      </c>
      <c r="D1701" s="1">
        <v>1117672</v>
      </c>
      <c r="E1701" s="12">
        <f t="shared" si="346"/>
        <v>0.10898641837131585</v>
      </c>
      <c r="F1701" s="1">
        <v>981312</v>
      </c>
      <c r="G1701" s="11">
        <f t="shared" si="347"/>
        <v>0.13137667015233565</v>
      </c>
      <c r="H1701">
        <v>4104904</v>
      </c>
      <c r="I1701" s="12">
        <f t="shared" si="342"/>
        <v>0.239058453011325</v>
      </c>
      <c r="J1701" s="12">
        <f t="shared" si="343"/>
        <v>0.27227725666666019</v>
      </c>
      <c r="K1701" s="1">
        <v>4939813</v>
      </c>
      <c r="L1701">
        <v>98938</v>
      </c>
      <c r="M1701" s="12">
        <f t="shared" si="344"/>
        <v>2.0028693393859241E-2</v>
      </c>
      <c r="N1701">
        <v>35618</v>
      </c>
      <c r="O1701">
        <v>63320</v>
      </c>
      <c r="P1701" s="12">
        <f t="shared" si="348"/>
        <v>1.2818298992289789E-2</v>
      </c>
      <c r="Q1701" s="12">
        <f t="shared" si="349"/>
        <v>0.63999676565121588</v>
      </c>
      <c r="R1701">
        <v>12646</v>
      </c>
      <c r="S1701">
        <v>17092</v>
      </c>
      <c r="T1701">
        <v>5758</v>
      </c>
      <c r="U1701" s="30">
        <v>5757.7560000000003</v>
      </c>
      <c r="V1701">
        <f t="shared" si="341"/>
        <v>5757756</v>
      </c>
      <c r="W1701">
        <v>37186</v>
      </c>
      <c r="AA1701" s="1">
        <f t="shared" si="352"/>
        <v>2985</v>
      </c>
    </row>
    <row r="1702" spans="1:27">
      <c r="B1702" t="s">
        <v>271</v>
      </c>
      <c r="C1702">
        <v>1976</v>
      </c>
      <c r="D1702" s="1">
        <v>1419922</v>
      </c>
      <c r="E1702" s="12">
        <f t="shared" si="346"/>
        <v>0.27042817570807892</v>
      </c>
      <c r="F1702" s="1">
        <v>1247375</v>
      </c>
      <c r="G1702" s="11">
        <f t="shared" si="347"/>
        <v>0.27112987510598058</v>
      </c>
      <c r="H1702">
        <v>5727697</v>
      </c>
      <c r="I1702" s="12">
        <f t="shared" si="342"/>
        <v>0.2177795019534029</v>
      </c>
      <c r="J1702" s="12">
        <f t="shared" si="343"/>
        <v>0.24790452427912998</v>
      </c>
      <c r="K1702" s="1">
        <v>5531537</v>
      </c>
      <c r="L1702">
        <v>96139</v>
      </c>
      <c r="M1702" s="12">
        <f t="shared" si="344"/>
        <v>1.7380160342414776E-2</v>
      </c>
      <c r="N1702">
        <v>31017</v>
      </c>
      <c r="O1702">
        <v>65122</v>
      </c>
      <c r="P1702" s="12">
        <f t="shared" si="348"/>
        <v>1.1772858068200574E-2</v>
      </c>
      <c r="Q1702" s="12">
        <f t="shared" si="349"/>
        <v>0.67737338645086798</v>
      </c>
      <c r="R1702">
        <v>12578</v>
      </c>
      <c r="S1702">
        <v>16855</v>
      </c>
      <c r="T1702">
        <v>5744</v>
      </c>
      <c r="U1702" s="30">
        <v>5743.6719999999996</v>
      </c>
      <c r="V1702">
        <f t="shared" si="341"/>
        <v>5743672</v>
      </c>
      <c r="W1702">
        <v>40201</v>
      </c>
      <c r="AA1702" s="1">
        <f t="shared" si="352"/>
        <v>2905</v>
      </c>
    </row>
    <row r="1703" spans="1:27">
      <c r="B1703" t="s">
        <v>271</v>
      </c>
      <c r="C1703">
        <v>1977</v>
      </c>
      <c r="D1703" s="1">
        <v>1491274</v>
      </c>
      <c r="E1703" s="12">
        <f t="shared" si="346"/>
        <v>5.0250647570782056E-2</v>
      </c>
      <c r="F1703" s="1">
        <v>1323910</v>
      </c>
      <c r="G1703" s="11">
        <f t="shared" si="347"/>
        <v>6.135684938370578E-2</v>
      </c>
      <c r="H1703">
        <v>5669948</v>
      </c>
      <c r="I1703" s="12">
        <f t="shared" si="342"/>
        <v>0.2334959685697294</v>
      </c>
      <c r="J1703" s="12">
        <f t="shared" si="343"/>
        <v>0.26301369959653953</v>
      </c>
      <c r="K1703" s="1">
        <v>5519526</v>
      </c>
      <c r="L1703">
        <v>110638</v>
      </c>
      <c r="M1703" s="12">
        <f t="shared" si="344"/>
        <v>2.0044837183482784E-2</v>
      </c>
      <c r="N1703">
        <v>39420</v>
      </c>
      <c r="O1703">
        <v>71218</v>
      </c>
      <c r="P1703" s="12">
        <f t="shared" si="348"/>
        <v>1.2902919562295749E-2</v>
      </c>
      <c r="Q1703" s="12">
        <f t="shared" si="349"/>
        <v>0.64370288689238775</v>
      </c>
      <c r="R1703">
        <v>14086</v>
      </c>
      <c r="S1703">
        <v>18154</v>
      </c>
      <c r="T1703">
        <v>5738</v>
      </c>
      <c r="U1703" s="30">
        <v>5738.1989999999996</v>
      </c>
      <c r="V1703">
        <f t="shared" si="341"/>
        <v>5738199</v>
      </c>
      <c r="W1703">
        <v>43720</v>
      </c>
      <c r="X1703" s="16">
        <v>2825</v>
      </c>
      <c r="Z1703" s="16">
        <v>2825</v>
      </c>
      <c r="AA1703" s="16">
        <v>2825</v>
      </c>
    </row>
    <row r="1704" spans="1:27">
      <c r="B1704" t="s">
        <v>271</v>
      </c>
      <c r="C1704">
        <v>1978</v>
      </c>
      <c r="D1704" s="1">
        <v>1786320</v>
      </c>
      <c r="E1704" s="12">
        <f t="shared" si="346"/>
        <v>0.19784828274347974</v>
      </c>
      <c r="F1704" s="1">
        <v>1613626</v>
      </c>
      <c r="G1704" s="11">
        <f t="shared" si="347"/>
        <v>0.21883360651403796</v>
      </c>
      <c r="H1704">
        <v>6259387</v>
      </c>
      <c r="I1704" s="12">
        <f t="shared" ref="I1704:I1734" si="353">(F1704/H1704)</f>
        <v>0.25779297557412573</v>
      </c>
      <c r="J1704" s="12">
        <f t="shared" si="343"/>
        <v>0.2853825781981526</v>
      </c>
      <c r="K1704" s="1">
        <v>5894639</v>
      </c>
      <c r="L1704">
        <v>112984</v>
      </c>
      <c r="M1704" s="12">
        <f t="shared" si="344"/>
        <v>1.9167246713496788E-2</v>
      </c>
      <c r="N1704">
        <v>35350</v>
      </c>
      <c r="O1704">
        <v>77634</v>
      </c>
      <c r="P1704" s="12">
        <f t="shared" si="348"/>
        <v>1.3170272174428324E-2</v>
      </c>
      <c r="Q1704" s="12">
        <f t="shared" si="349"/>
        <v>0.68712384054379383</v>
      </c>
      <c r="R1704">
        <v>15567</v>
      </c>
      <c r="S1704">
        <v>20707</v>
      </c>
      <c r="T1704">
        <v>5736</v>
      </c>
      <c r="U1704" s="30">
        <v>5736.4690000000001</v>
      </c>
      <c r="V1704">
        <f t="shared" si="341"/>
        <v>5736469</v>
      </c>
      <c r="W1704">
        <v>48369</v>
      </c>
      <c r="X1704" s="16">
        <v>2714</v>
      </c>
      <c r="Z1704" s="16">
        <v>2714</v>
      </c>
      <c r="AA1704" s="16">
        <v>2714</v>
      </c>
    </row>
    <row r="1705" spans="1:27">
      <c r="B1705" t="s">
        <v>271</v>
      </c>
      <c r="C1705">
        <v>1979</v>
      </c>
      <c r="D1705" s="1">
        <v>1911665</v>
      </c>
      <c r="E1705" s="12">
        <f t="shared" si="346"/>
        <v>7.0169398540015221E-2</v>
      </c>
      <c r="F1705" s="1">
        <v>1726139</v>
      </c>
      <c r="G1705" s="11">
        <f t="shared" si="347"/>
        <v>6.9726814020101308E-2</v>
      </c>
      <c r="H1705">
        <v>6824372</v>
      </c>
      <c r="I1705" s="12">
        <f t="shared" si="353"/>
        <v>0.25293741314219098</v>
      </c>
      <c r="J1705" s="12">
        <f t="shared" si="343"/>
        <v>0.28012321133724832</v>
      </c>
      <c r="K1705" s="1">
        <v>6377089</v>
      </c>
      <c r="L1705">
        <v>117577</v>
      </c>
      <c r="M1705" s="12">
        <f t="shared" si="344"/>
        <v>1.8437409294428855E-2</v>
      </c>
      <c r="N1705">
        <v>31589</v>
      </c>
      <c r="O1705">
        <v>85988</v>
      </c>
      <c r="P1705" s="12">
        <f t="shared" si="348"/>
        <v>1.3483895238093745E-2</v>
      </c>
      <c r="Q1705" s="12">
        <f t="shared" si="349"/>
        <v>0.73133350910467188</v>
      </c>
      <c r="R1705">
        <v>106193</v>
      </c>
      <c r="S1705">
        <v>22365</v>
      </c>
      <c r="T1705">
        <v>5738</v>
      </c>
      <c r="U1705" s="30">
        <v>5738.4040000000005</v>
      </c>
      <c r="V1705">
        <f t="shared" si="341"/>
        <v>5738404</v>
      </c>
      <c r="W1705">
        <v>53849</v>
      </c>
      <c r="X1705" s="16">
        <v>2771</v>
      </c>
      <c r="Z1705" s="16">
        <v>2771</v>
      </c>
      <c r="AA1705" s="16">
        <v>2771</v>
      </c>
    </row>
    <row r="1706" spans="1:27">
      <c r="B1706" t="s">
        <v>271</v>
      </c>
      <c r="C1706">
        <v>1980</v>
      </c>
      <c r="D1706" s="1">
        <v>2097467</v>
      </c>
      <c r="E1706" s="12">
        <f t="shared" si="346"/>
        <v>9.7193807492421527E-2</v>
      </c>
      <c r="F1706" s="1">
        <v>1904598</v>
      </c>
      <c r="G1706" s="11">
        <f t="shared" si="347"/>
        <v>0.10338622787620232</v>
      </c>
      <c r="H1706">
        <v>7457128</v>
      </c>
      <c r="I1706" s="12">
        <f t="shared" si="353"/>
        <v>0.25540637092457041</v>
      </c>
      <c r="J1706" s="12">
        <f t="shared" si="343"/>
        <v>0.28127008145763355</v>
      </c>
      <c r="K1706" s="1">
        <v>7336100</v>
      </c>
      <c r="L1706">
        <v>153175</v>
      </c>
      <c r="M1706" s="12">
        <f t="shared" si="344"/>
        <v>2.0879622687804147E-2</v>
      </c>
      <c r="N1706">
        <v>35010</v>
      </c>
      <c r="O1706">
        <v>118165</v>
      </c>
      <c r="P1706" s="12">
        <f t="shared" si="348"/>
        <v>1.6107332233748176E-2</v>
      </c>
      <c r="Q1706" s="12">
        <f t="shared" si="349"/>
        <v>0.77143789782928018</v>
      </c>
      <c r="R1706">
        <v>88464</v>
      </c>
      <c r="S1706">
        <v>25241</v>
      </c>
      <c r="T1706">
        <v>5737</v>
      </c>
      <c r="U1706" s="30">
        <v>5746.0749999999998</v>
      </c>
      <c r="V1706">
        <f t="shared" si="341"/>
        <v>5746075</v>
      </c>
      <c r="W1706">
        <v>60736</v>
      </c>
      <c r="X1706" s="16">
        <v>3080</v>
      </c>
      <c r="Y1706">
        <v>2535</v>
      </c>
      <c r="Z1706" s="1">
        <f>(Y1706+X1706)/2</f>
        <v>2807.5</v>
      </c>
      <c r="AA1706" s="16">
        <v>2808</v>
      </c>
    </row>
    <row r="1707" spans="1:27">
      <c r="B1707" t="s">
        <v>271</v>
      </c>
      <c r="C1707">
        <v>1981</v>
      </c>
      <c r="D1707" s="1">
        <v>2100476</v>
      </c>
      <c r="E1707" s="12">
        <f t="shared" si="346"/>
        <v>1.4345875286714881E-3</v>
      </c>
      <c r="F1707" s="1">
        <v>1888109</v>
      </c>
      <c r="G1707" s="11">
        <f t="shared" si="347"/>
        <v>-8.6574699752913747E-3</v>
      </c>
      <c r="H1707">
        <v>7676325</v>
      </c>
      <c r="I1707" s="12">
        <f t="shared" si="353"/>
        <v>0.24596522424467437</v>
      </c>
      <c r="J1707" s="12">
        <f t="shared" si="343"/>
        <v>0.27363041559600459</v>
      </c>
      <c r="K1707" s="1">
        <v>7986078</v>
      </c>
      <c r="L1707">
        <v>172278</v>
      </c>
      <c r="M1707" s="12">
        <f t="shared" si="344"/>
        <v>2.1572291179725516E-2</v>
      </c>
      <c r="N1707">
        <v>38926</v>
      </c>
      <c r="O1707">
        <v>133352</v>
      </c>
      <c r="P1707" s="12">
        <f t="shared" si="348"/>
        <v>1.6698058796821166E-2</v>
      </c>
      <c r="Q1707" s="12">
        <f t="shared" si="349"/>
        <v>0.77405124275879678</v>
      </c>
      <c r="R1707">
        <v>101617</v>
      </c>
      <c r="S1707">
        <v>27762</v>
      </c>
      <c r="T1707">
        <v>5769</v>
      </c>
      <c r="U1707" s="30">
        <v>5768.6850000000004</v>
      </c>
      <c r="V1707">
        <f t="shared" si="341"/>
        <v>5768685</v>
      </c>
      <c r="W1707">
        <v>67749</v>
      </c>
      <c r="X1707" s="16">
        <v>3911</v>
      </c>
      <c r="Z1707" s="16">
        <v>3911</v>
      </c>
      <c r="AA1707" s="16">
        <v>3911</v>
      </c>
    </row>
    <row r="1708" spans="1:27">
      <c r="A1708" s="1"/>
      <c r="B1708" s="1" t="s">
        <v>271</v>
      </c>
      <c r="C1708">
        <v>1982</v>
      </c>
      <c r="D1708" s="1">
        <v>2093341</v>
      </c>
      <c r="E1708" s="12">
        <f t="shared" si="346"/>
        <v>-3.3968490951574786E-3</v>
      </c>
      <c r="F1708" s="1">
        <v>1870100</v>
      </c>
      <c r="G1708" s="11">
        <f t="shared" si="347"/>
        <v>-9.5381145897826865E-3</v>
      </c>
      <c r="H1708">
        <v>8752196</v>
      </c>
      <c r="I1708" s="12">
        <f t="shared" si="353"/>
        <v>0.21367208869636831</v>
      </c>
      <c r="J1708" s="12">
        <f t="shared" si="343"/>
        <v>0.23917894434722439</v>
      </c>
      <c r="K1708" s="1">
        <v>8631490</v>
      </c>
      <c r="L1708">
        <v>194148</v>
      </c>
      <c r="M1708" s="12">
        <f t="shared" si="344"/>
        <v>2.2492987885058085E-2</v>
      </c>
      <c r="N1708">
        <v>38930</v>
      </c>
      <c r="O1708">
        <v>155218</v>
      </c>
      <c r="P1708" s="12">
        <f t="shared" si="348"/>
        <v>1.7982758480864832E-2</v>
      </c>
      <c r="Q1708" s="12">
        <f t="shared" si="349"/>
        <v>0.79948286873931229</v>
      </c>
      <c r="R1708">
        <v>113075</v>
      </c>
      <c r="S1708">
        <v>28404</v>
      </c>
      <c r="T1708">
        <v>5771</v>
      </c>
      <c r="U1708" s="30">
        <v>5771.2219999999998</v>
      </c>
      <c r="V1708">
        <f t="shared" si="341"/>
        <v>5771222</v>
      </c>
      <c r="W1708">
        <v>74405</v>
      </c>
      <c r="X1708" s="16">
        <v>4376</v>
      </c>
      <c r="Z1708" s="16">
        <v>4376</v>
      </c>
      <c r="AA1708" s="16">
        <v>4376</v>
      </c>
    </row>
    <row r="1709" spans="1:27">
      <c r="B1709" t="s">
        <v>271</v>
      </c>
      <c r="C1709">
        <v>1983</v>
      </c>
      <c r="D1709" s="1">
        <v>2156903</v>
      </c>
      <c r="E1709" s="12">
        <f t="shared" si="346"/>
        <v>3.0363901533481646E-2</v>
      </c>
      <c r="F1709" s="1">
        <v>1942688</v>
      </c>
      <c r="G1709" s="11">
        <f t="shared" si="347"/>
        <v>3.8815036629057269E-2</v>
      </c>
      <c r="H1709">
        <v>9383415</v>
      </c>
      <c r="I1709" s="12">
        <f t="shared" si="353"/>
        <v>0.20703421941798375</v>
      </c>
      <c r="J1709" s="12">
        <f t="shared" si="343"/>
        <v>0.22986332801011145</v>
      </c>
      <c r="K1709" s="1">
        <v>9332023</v>
      </c>
      <c r="L1709">
        <v>217147</v>
      </c>
      <c r="M1709" s="12">
        <f t="shared" si="344"/>
        <v>2.3269016803751985E-2</v>
      </c>
      <c r="N1709">
        <v>52066</v>
      </c>
      <c r="O1709">
        <v>165081</v>
      </c>
      <c r="P1709" s="12">
        <f t="shared" si="348"/>
        <v>1.7689733512229879E-2</v>
      </c>
      <c r="Q1709" s="12">
        <f t="shared" si="349"/>
        <v>0.76022694303858673</v>
      </c>
      <c r="R1709">
        <v>145448</v>
      </c>
      <c r="S1709">
        <v>30907</v>
      </c>
      <c r="T1709">
        <v>5799</v>
      </c>
      <c r="U1709" s="30">
        <v>5799.4070000000002</v>
      </c>
      <c r="V1709">
        <f t="shared" si="341"/>
        <v>5799407</v>
      </c>
      <c r="W1709">
        <v>80858</v>
      </c>
      <c r="X1709" s="16">
        <v>4532</v>
      </c>
      <c r="Z1709" s="16">
        <v>4532</v>
      </c>
      <c r="AA1709" s="16">
        <v>4532</v>
      </c>
    </row>
    <row r="1710" spans="1:27">
      <c r="B1710" t="s">
        <v>271</v>
      </c>
      <c r="C1710">
        <v>1984</v>
      </c>
      <c r="D1710" s="1">
        <v>2223490</v>
      </c>
      <c r="E1710" s="12">
        <f t="shared" si="346"/>
        <v>3.0871578369541883E-2</v>
      </c>
      <c r="F1710" s="1">
        <v>2012085</v>
      </c>
      <c r="G1710" s="11">
        <f t="shared" si="347"/>
        <v>3.5722154046352268E-2</v>
      </c>
      <c r="H1710">
        <v>10253114</v>
      </c>
      <c r="I1710" s="12">
        <f t="shared" si="353"/>
        <v>0.19624135652836788</v>
      </c>
      <c r="J1710" s="12">
        <f t="shared" si="343"/>
        <v>0.21685997054163253</v>
      </c>
      <c r="K1710" s="1">
        <v>9735506</v>
      </c>
      <c r="L1710">
        <v>252506</v>
      </c>
      <c r="M1710" s="12">
        <f t="shared" si="344"/>
        <v>2.5936607712018257E-2</v>
      </c>
      <c r="N1710">
        <v>52592</v>
      </c>
      <c r="O1710">
        <v>199914</v>
      </c>
      <c r="P1710" s="12">
        <f t="shared" si="348"/>
        <v>2.0534525889049835E-2</v>
      </c>
      <c r="Q1710" s="12">
        <f t="shared" si="349"/>
        <v>0.79171980071760673</v>
      </c>
      <c r="R1710">
        <v>183724</v>
      </c>
      <c r="S1710">
        <v>36120</v>
      </c>
      <c r="T1710">
        <v>5841</v>
      </c>
      <c r="U1710" s="30">
        <v>5840.7730000000001</v>
      </c>
      <c r="V1710">
        <f t="shared" si="341"/>
        <v>5840773</v>
      </c>
      <c r="W1710">
        <v>91342</v>
      </c>
      <c r="X1710" s="16">
        <v>4974</v>
      </c>
      <c r="Z1710" s="16">
        <v>4974</v>
      </c>
      <c r="AA1710" s="16">
        <v>4974</v>
      </c>
    </row>
    <row r="1711" spans="1:27">
      <c r="B1711" t="s">
        <v>271</v>
      </c>
      <c r="C1711">
        <v>1985</v>
      </c>
      <c r="D1711" s="1">
        <v>2391623</v>
      </c>
      <c r="E1711" s="12">
        <f t="shared" si="346"/>
        <v>7.5616710666564724E-2</v>
      </c>
      <c r="F1711" s="1">
        <v>2185979</v>
      </c>
      <c r="G1711" s="11">
        <f t="shared" si="347"/>
        <v>8.6424778277259653E-2</v>
      </c>
      <c r="H1711">
        <v>11485335</v>
      </c>
      <c r="I1711" s="12">
        <f t="shared" si="353"/>
        <v>0.19032783980615281</v>
      </c>
      <c r="J1711" s="12">
        <f t="shared" si="343"/>
        <v>0.20823275942756567</v>
      </c>
      <c r="K1711" s="1">
        <v>11028037</v>
      </c>
      <c r="L1711">
        <v>279893</v>
      </c>
      <c r="M1711" s="12">
        <f t="shared" si="344"/>
        <v>2.5380128847953629E-2</v>
      </c>
      <c r="N1711">
        <v>59746</v>
      </c>
      <c r="O1711">
        <v>220147</v>
      </c>
      <c r="P1711" s="12">
        <f t="shared" si="348"/>
        <v>1.9962482897001525E-2</v>
      </c>
      <c r="Q1711" s="12">
        <f t="shared" si="349"/>
        <v>0.78653985630222978</v>
      </c>
      <c r="R1711">
        <v>225525</v>
      </c>
      <c r="S1711">
        <v>39229</v>
      </c>
      <c r="T1711">
        <v>5881</v>
      </c>
      <c r="U1711" s="30">
        <v>5880.7330000000002</v>
      </c>
      <c r="V1711">
        <f t="shared" si="341"/>
        <v>5880733</v>
      </c>
      <c r="W1711">
        <v>98786</v>
      </c>
      <c r="X1711" s="16">
        <v>5453</v>
      </c>
      <c r="Z1711" s="16">
        <v>5453</v>
      </c>
      <c r="AA1711" s="16">
        <v>5453</v>
      </c>
    </row>
    <row r="1712" spans="1:27">
      <c r="B1712" t="s">
        <v>271</v>
      </c>
      <c r="C1712">
        <v>1986</v>
      </c>
      <c r="D1712" s="1">
        <v>2526385</v>
      </c>
      <c r="E1712" s="12">
        <f t="shared" si="346"/>
        <v>5.6347509620036269E-2</v>
      </c>
      <c r="F1712" s="1">
        <v>2376733</v>
      </c>
      <c r="G1712" s="11">
        <f t="shared" si="347"/>
        <v>8.7262503436675284E-2</v>
      </c>
      <c r="H1712">
        <v>13149871</v>
      </c>
      <c r="I1712" s="12">
        <f t="shared" si="353"/>
        <v>0.18074192514892351</v>
      </c>
      <c r="J1712" s="12">
        <f t="shared" si="343"/>
        <v>0.19212241701838748</v>
      </c>
      <c r="K1712" s="1">
        <v>12449251</v>
      </c>
      <c r="L1712">
        <v>333727</v>
      </c>
      <c r="M1712" s="12">
        <f t="shared" si="344"/>
        <v>2.6806994252104002E-2</v>
      </c>
      <c r="N1712">
        <v>84046</v>
      </c>
      <c r="O1712">
        <v>249681</v>
      </c>
      <c r="P1712" s="12">
        <f t="shared" si="348"/>
        <v>2.0055905371335191E-2</v>
      </c>
      <c r="Q1712" s="12">
        <f t="shared" si="349"/>
        <v>0.74815942372058597</v>
      </c>
      <c r="R1712">
        <v>254555</v>
      </c>
      <c r="S1712">
        <v>42399</v>
      </c>
      <c r="T1712">
        <v>5903</v>
      </c>
      <c r="U1712" s="30">
        <v>5902.6779999999999</v>
      </c>
      <c r="V1712">
        <f t="shared" si="341"/>
        <v>5902678</v>
      </c>
      <c r="W1712">
        <v>106265</v>
      </c>
      <c r="X1712" s="16">
        <v>5709</v>
      </c>
      <c r="Z1712" s="16">
        <v>5709</v>
      </c>
      <c r="AA1712" s="16">
        <v>5709</v>
      </c>
    </row>
    <row r="1713" spans="2:27">
      <c r="B1713" t="s">
        <v>271</v>
      </c>
      <c r="C1713">
        <v>1987</v>
      </c>
      <c r="D1713" s="1">
        <v>2517022</v>
      </c>
      <c r="E1713" s="12">
        <f t="shared" si="346"/>
        <v>-3.706085968686483E-3</v>
      </c>
      <c r="F1713" s="1">
        <v>2325629</v>
      </c>
      <c r="G1713" s="11">
        <f t="shared" si="347"/>
        <v>-2.1501784171802218E-2</v>
      </c>
      <c r="H1713">
        <v>13885534</v>
      </c>
      <c r="I1713" s="12">
        <f t="shared" si="353"/>
        <v>0.16748574451655945</v>
      </c>
      <c r="J1713" s="12">
        <f t="shared" si="343"/>
        <v>0.18126936997885712</v>
      </c>
      <c r="K1713" s="1">
        <v>14015247</v>
      </c>
      <c r="L1713">
        <v>383800</v>
      </c>
      <c r="M1713" s="12">
        <f t="shared" si="344"/>
        <v>2.7384462079048624E-2</v>
      </c>
      <c r="N1713">
        <v>103968</v>
      </c>
      <c r="O1713">
        <v>279832</v>
      </c>
      <c r="P1713" s="12">
        <f t="shared" si="348"/>
        <v>1.9966255321793473E-2</v>
      </c>
      <c r="Q1713" s="12">
        <f t="shared" si="349"/>
        <v>0.72910891089108909</v>
      </c>
      <c r="R1713">
        <v>293525</v>
      </c>
      <c r="S1713">
        <v>45367</v>
      </c>
      <c r="T1713">
        <v>5935</v>
      </c>
      <c r="U1713" s="30">
        <v>5935.2039999999997</v>
      </c>
      <c r="V1713">
        <f t="shared" si="341"/>
        <v>5935204</v>
      </c>
      <c r="W1713">
        <v>115125</v>
      </c>
      <c r="X1713" s="16">
        <v>6361</v>
      </c>
      <c r="Z1713" s="16">
        <v>6361</v>
      </c>
      <c r="AA1713" s="16">
        <v>6361</v>
      </c>
    </row>
    <row r="1714" spans="2:27">
      <c r="B1714" t="s">
        <v>271</v>
      </c>
      <c r="C1714">
        <v>1988</v>
      </c>
      <c r="D1714" s="1">
        <v>2912621</v>
      </c>
      <c r="E1714" s="12">
        <f t="shared" si="346"/>
        <v>0.15716946454977351</v>
      </c>
      <c r="F1714" s="1">
        <v>2712009</v>
      </c>
      <c r="G1714" s="11">
        <f t="shared" si="347"/>
        <v>0.16613999911421815</v>
      </c>
      <c r="H1714">
        <v>14721079</v>
      </c>
      <c r="I1714" s="12">
        <f t="shared" si="353"/>
        <v>0.18422623776422911</v>
      </c>
      <c r="J1714" s="12">
        <f t="shared" si="343"/>
        <v>0.19785377145248659</v>
      </c>
      <c r="K1714" s="1">
        <v>15366593</v>
      </c>
      <c r="L1714">
        <v>478080</v>
      </c>
      <c r="M1714" s="12">
        <f t="shared" si="344"/>
        <v>3.1111645893139746E-2</v>
      </c>
      <c r="N1714">
        <v>135483</v>
      </c>
      <c r="O1714">
        <v>342597</v>
      </c>
      <c r="P1714" s="12">
        <f t="shared" si="348"/>
        <v>2.2294922498435406E-2</v>
      </c>
      <c r="Q1714" s="12">
        <f t="shared" si="349"/>
        <v>0.71661019076305221</v>
      </c>
      <c r="R1714">
        <v>320506</v>
      </c>
      <c r="S1714">
        <v>48452</v>
      </c>
      <c r="T1714">
        <v>5980</v>
      </c>
      <c r="U1714" s="30">
        <v>5979.982</v>
      </c>
      <c r="V1714">
        <f t="shared" si="341"/>
        <v>5979982</v>
      </c>
      <c r="W1714">
        <v>126339</v>
      </c>
      <c r="X1714" s="16">
        <v>6862</v>
      </c>
      <c r="Z1714" s="16">
        <v>6862</v>
      </c>
      <c r="AA1714" s="16">
        <v>6862</v>
      </c>
    </row>
    <row r="1715" spans="2:27">
      <c r="B1715" t="s">
        <v>271</v>
      </c>
      <c r="C1715">
        <v>1989</v>
      </c>
      <c r="D1715" s="1">
        <v>3204153</v>
      </c>
      <c r="E1715" s="12">
        <f t="shared" si="346"/>
        <v>0.10009266567809544</v>
      </c>
      <c r="F1715" s="1">
        <v>2958852</v>
      </c>
      <c r="G1715" s="11">
        <f t="shared" si="347"/>
        <v>9.1018503257179459E-2</v>
      </c>
      <c r="H1715">
        <v>16046866</v>
      </c>
      <c r="I1715" s="12">
        <f t="shared" si="353"/>
        <v>0.18438815404827336</v>
      </c>
      <c r="J1715" s="12">
        <f t="shared" si="343"/>
        <v>0.19967469037256247</v>
      </c>
      <c r="K1715" s="1">
        <v>17319684</v>
      </c>
      <c r="L1715">
        <v>663308</v>
      </c>
      <c r="M1715" s="12">
        <f t="shared" si="344"/>
        <v>3.8297927375580292E-2</v>
      </c>
      <c r="N1715">
        <v>127473</v>
      </c>
      <c r="O1715">
        <v>535835</v>
      </c>
      <c r="P1715" s="12">
        <f t="shared" si="348"/>
        <v>3.0937920114477838E-2</v>
      </c>
      <c r="Q1715" s="12">
        <f t="shared" si="349"/>
        <v>0.80782230879169259</v>
      </c>
      <c r="R1715">
        <v>339448</v>
      </c>
      <c r="S1715">
        <v>49948</v>
      </c>
      <c r="T1715">
        <v>6015</v>
      </c>
      <c r="U1715" s="30">
        <v>6015.4780000000001</v>
      </c>
      <c r="V1715">
        <f t="shared" si="341"/>
        <v>6015478</v>
      </c>
      <c r="W1715">
        <v>132913</v>
      </c>
      <c r="X1715" s="16">
        <v>7610</v>
      </c>
      <c r="Z1715" s="16">
        <v>7610</v>
      </c>
      <c r="AA1715" s="16">
        <v>7610</v>
      </c>
    </row>
    <row r="1716" spans="2:27">
      <c r="B1716" t="s">
        <v>271</v>
      </c>
      <c r="C1716">
        <v>1990</v>
      </c>
      <c r="D1716" s="1">
        <v>3599706</v>
      </c>
      <c r="E1716" s="12">
        <f t="shared" si="346"/>
        <v>0.12345009742044154</v>
      </c>
      <c r="F1716" s="1">
        <v>3306591</v>
      </c>
      <c r="G1716" s="11">
        <f t="shared" si="347"/>
        <v>0.11752497252312721</v>
      </c>
      <c r="H1716">
        <v>17229003</v>
      </c>
      <c r="I1716" s="12">
        <f t="shared" si="353"/>
        <v>0.19192004319692788</v>
      </c>
      <c r="J1716" s="12">
        <f t="shared" si="343"/>
        <v>0.20893292548617004</v>
      </c>
      <c r="K1716" s="1">
        <v>18736181</v>
      </c>
      <c r="L1716">
        <v>801642</v>
      </c>
      <c r="M1716" s="12">
        <f t="shared" si="344"/>
        <v>4.2785773685683329E-2</v>
      </c>
      <c r="N1716">
        <v>124272</v>
      </c>
      <c r="O1716">
        <v>677370</v>
      </c>
      <c r="P1716" s="12">
        <f t="shared" si="348"/>
        <v>3.6153045276409321E-2</v>
      </c>
      <c r="Q1716" s="12">
        <f t="shared" si="349"/>
        <v>0.84497818228086852</v>
      </c>
      <c r="R1716">
        <v>348522</v>
      </c>
      <c r="S1716">
        <v>45530</v>
      </c>
      <c r="T1716">
        <v>6016</v>
      </c>
      <c r="U1716" s="30">
        <v>6018.6639999999998</v>
      </c>
      <c r="V1716">
        <f t="shared" si="341"/>
        <v>6018664</v>
      </c>
      <c r="W1716">
        <v>137300</v>
      </c>
      <c r="X1716" s="16">
        <v>8345</v>
      </c>
      <c r="Z1716" s="16">
        <v>8345</v>
      </c>
      <c r="AA1716" s="16">
        <v>8345</v>
      </c>
    </row>
    <row r="1717" spans="2:27">
      <c r="B1717" t="s">
        <v>271</v>
      </c>
      <c r="C1717">
        <v>1991</v>
      </c>
      <c r="D1717" s="7">
        <v>4455486</v>
      </c>
      <c r="E1717" s="12">
        <f t="shared" si="346"/>
        <v>0.23773608178001204</v>
      </c>
      <c r="F1717" s="1">
        <v>4035939</v>
      </c>
      <c r="G1717" s="11">
        <f t="shared" si="347"/>
        <v>0.22057399902195343</v>
      </c>
      <c r="H1717">
        <v>18734637</v>
      </c>
      <c r="I1717" s="12">
        <f t="shared" si="353"/>
        <v>0.21542659193236571</v>
      </c>
      <c r="J1717" s="12">
        <f t="shared" si="343"/>
        <v>0.23782078083498495</v>
      </c>
      <c r="K1717" s="1">
        <v>20348875</v>
      </c>
      <c r="L1717">
        <v>829963</v>
      </c>
      <c r="M1717" s="12">
        <f t="shared" si="344"/>
        <v>4.0786677396170548E-2</v>
      </c>
      <c r="N1717">
        <v>121887</v>
      </c>
      <c r="O1717">
        <v>708076</v>
      </c>
      <c r="P1717" s="12">
        <f t="shared" si="348"/>
        <v>3.4796813091632829E-2</v>
      </c>
      <c r="Q1717" s="12">
        <f t="shared" si="349"/>
        <v>0.85314164607337917</v>
      </c>
      <c r="R1717">
        <v>343319</v>
      </c>
      <c r="S1717">
        <v>40278</v>
      </c>
      <c r="T1717">
        <v>5999</v>
      </c>
      <c r="U1717" s="30">
        <v>5998.652</v>
      </c>
      <c r="V1717">
        <f t="shared" si="341"/>
        <v>5998652</v>
      </c>
      <c r="W1717">
        <v>140313</v>
      </c>
      <c r="X1717" s="16">
        <v>9415</v>
      </c>
      <c r="Z1717" s="16">
        <v>9415</v>
      </c>
      <c r="AA1717" s="16">
        <v>9415</v>
      </c>
    </row>
    <row r="1718" spans="2:27">
      <c r="B1718" t="s">
        <v>271</v>
      </c>
      <c r="C1718">
        <v>1992</v>
      </c>
      <c r="D1718" s="1">
        <v>4626979</v>
      </c>
      <c r="E1718" s="12">
        <f t="shared" si="346"/>
        <v>3.8490301619172412E-2</v>
      </c>
      <c r="F1718" s="1">
        <v>4226446</v>
      </c>
      <c r="G1718" s="11">
        <f t="shared" si="347"/>
        <v>4.7202646026116846E-2</v>
      </c>
      <c r="H1718">
        <v>20455525</v>
      </c>
      <c r="I1718" s="12">
        <f t="shared" si="353"/>
        <v>0.20661635426125705</v>
      </c>
      <c r="J1718" s="12">
        <f t="shared" si="343"/>
        <v>0.22619702989779045</v>
      </c>
      <c r="K1718" s="1">
        <v>20367654</v>
      </c>
      <c r="L1718">
        <v>776630</v>
      </c>
      <c r="M1718" s="12">
        <f t="shared" si="344"/>
        <v>3.8130557402438196E-2</v>
      </c>
      <c r="N1718">
        <v>131252</v>
      </c>
      <c r="O1718">
        <v>645378</v>
      </c>
      <c r="P1718" s="12">
        <f t="shared" si="348"/>
        <v>3.1686418082318167E-2</v>
      </c>
      <c r="Q1718" s="12">
        <f t="shared" si="349"/>
        <v>0.83099802994991179</v>
      </c>
      <c r="R1718">
        <v>329709</v>
      </c>
      <c r="S1718">
        <v>41845</v>
      </c>
      <c r="T1718">
        <v>5993</v>
      </c>
      <c r="U1718" s="30">
        <v>5993.4740000000002</v>
      </c>
      <c r="V1718">
        <f t="shared" si="341"/>
        <v>5993474</v>
      </c>
      <c r="W1718">
        <v>147235</v>
      </c>
      <c r="X1718" s="16">
        <v>10053</v>
      </c>
      <c r="Z1718" s="16">
        <v>10053</v>
      </c>
      <c r="AA1718" s="16">
        <v>10053</v>
      </c>
    </row>
    <row r="1719" spans="2:27">
      <c r="B1719" t="s">
        <v>271</v>
      </c>
      <c r="C1719">
        <v>1993</v>
      </c>
      <c r="D1719" s="1">
        <v>5066717</v>
      </c>
      <c r="E1719" s="12">
        <f t="shared" si="346"/>
        <v>9.503782057363995E-2</v>
      </c>
      <c r="F1719" s="1">
        <v>4644784</v>
      </c>
      <c r="G1719" s="11">
        <f t="shared" si="347"/>
        <v>9.8981035129752037E-2</v>
      </c>
      <c r="H1719">
        <v>21584263</v>
      </c>
      <c r="I1719" s="12">
        <f t="shared" si="353"/>
        <v>0.21519307840161139</v>
      </c>
      <c r="J1719" s="12">
        <f t="shared" si="343"/>
        <v>0.23474125570097065</v>
      </c>
      <c r="K1719" s="1">
        <v>21556575</v>
      </c>
      <c r="L1719">
        <v>853497</v>
      </c>
      <c r="M1719" s="12">
        <f t="shared" si="344"/>
        <v>3.959334912897805E-2</v>
      </c>
      <c r="N1719">
        <v>172431</v>
      </c>
      <c r="O1719">
        <v>681066</v>
      </c>
      <c r="P1719" s="12">
        <f t="shared" si="348"/>
        <v>3.1594351143444631E-2</v>
      </c>
      <c r="Q1719" s="12">
        <f t="shared" si="349"/>
        <v>0.79797117037318233</v>
      </c>
      <c r="R1719">
        <v>342283</v>
      </c>
      <c r="S1719">
        <v>40006</v>
      </c>
      <c r="T1719">
        <v>6011</v>
      </c>
      <c r="U1719" s="30">
        <v>6010.884</v>
      </c>
      <c r="V1719">
        <f t="shared" si="341"/>
        <v>6010884</v>
      </c>
      <c r="W1719">
        <v>152619</v>
      </c>
      <c r="X1719" s="16">
        <v>10229</v>
      </c>
      <c r="Z1719" s="16">
        <v>10229</v>
      </c>
      <c r="AA1719" s="16">
        <v>10229</v>
      </c>
    </row>
    <row r="1720" spans="2:27">
      <c r="B1720" t="s">
        <v>271</v>
      </c>
      <c r="C1720">
        <v>1994</v>
      </c>
      <c r="D1720" s="1">
        <v>5442566</v>
      </c>
      <c r="E1720" s="12">
        <f t="shared" si="346"/>
        <v>7.4179986764605174E-2</v>
      </c>
      <c r="F1720" s="1">
        <v>5021638</v>
      </c>
      <c r="G1720" s="11">
        <f t="shared" si="347"/>
        <v>8.1134881622051749E-2</v>
      </c>
      <c r="H1720">
        <v>22289319</v>
      </c>
      <c r="I1720" s="12">
        <f t="shared" si="353"/>
        <v>0.2252934690377934</v>
      </c>
      <c r="J1720" s="12">
        <f t="shared" si="343"/>
        <v>0.24417820930285039</v>
      </c>
      <c r="K1720" s="1">
        <v>22448935</v>
      </c>
      <c r="L1720">
        <v>831576</v>
      </c>
      <c r="M1720" s="12">
        <f t="shared" si="344"/>
        <v>3.7043004489968008E-2</v>
      </c>
      <c r="N1720">
        <v>198704</v>
      </c>
      <c r="O1720">
        <v>632872</v>
      </c>
      <c r="P1720" s="12">
        <f t="shared" si="348"/>
        <v>2.819162690791345E-2</v>
      </c>
      <c r="Q1720" s="12">
        <f t="shared" si="349"/>
        <v>0.76105130499196705</v>
      </c>
      <c r="R1720">
        <v>372075</v>
      </c>
      <c r="S1720">
        <v>42359</v>
      </c>
      <c r="T1720">
        <v>6031</v>
      </c>
      <c r="U1720" s="30">
        <v>6031.3519999999999</v>
      </c>
      <c r="V1720">
        <f t="shared" si="341"/>
        <v>6031352</v>
      </c>
      <c r="W1720">
        <v>160869</v>
      </c>
      <c r="X1720" s="16">
        <v>11293</v>
      </c>
      <c r="Y1720" s="2">
        <v>11396</v>
      </c>
      <c r="Z1720" s="7">
        <f>(Y1720+X1720)/2</f>
        <v>11344.5</v>
      </c>
      <c r="AA1720" s="16">
        <v>11345</v>
      </c>
    </row>
    <row r="1721" spans="2:27">
      <c r="B1721" t="s">
        <v>271</v>
      </c>
      <c r="C1721">
        <v>1995</v>
      </c>
      <c r="D1721" s="1">
        <v>5758080</v>
      </c>
      <c r="E1721" s="12">
        <f t="shared" si="346"/>
        <v>5.7971552389075302E-2</v>
      </c>
      <c r="F1721" s="1">
        <v>5296902</v>
      </c>
      <c r="G1721" s="11">
        <f t="shared" si="347"/>
        <v>5.4815580095578374E-2</v>
      </c>
      <c r="H1721">
        <v>24100544</v>
      </c>
      <c r="I1721" s="12">
        <f t="shared" si="353"/>
        <v>0.21978350364207547</v>
      </c>
      <c r="J1721" s="12">
        <f t="shared" si="343"/>
        <v>0.23891908829941763</v>
      </c>
      <c r="K1721" s="1">
        <v>24282382</v>
      </c>
      <c r="L1721">
        <v>907199</v>
      </c>
      <c r="M1721" s="12">
        <f t="shared" si="344"/>
        <v>3.7360379224739976E-2</v>
      </c>
      <c r="N1721">
        <v>246926</v>
      </c>
      <c r="O1721">
        <v>660273</v>
      </c>
      <c r="P1721" s="12">
        <f t="shared" si="348"/>
        <v>2.7191442750550583E-2</v>
      </c>
      <c r="Q1721" s="12">
        <f t="shared" si="349"/>
        <v>0.7278149557043162</v>
      </c>
      <c r="R1721">
        <v>431909</v>
      </c>
      <c r="S1721">
        <v>47796</v>
      </c>
      <c r="T1721">
        <v>6062</v>
      </c>
      <c r="U1721" s="30">
        <v>6062.335</v>
      </c>
      <c r="V1721">
        <f t="shared" si="341"/>
        <v>6062335</v>
      </c>
      <c r="W1721">
        <v>169886</v>
      </c>
      <c r="X1721" s="17">
        <v>11687</v>
      </c>
      <c r="Y1721">
        <v>10369</v>
      </c>
      <c r="Z1721" s="7">
        <f t="shared" ref="Z1721:Z1724" si="354">(Y1721+X1721)/2</f>
        <v>11028</v>
      </c>
      <c r="AA1721" s="16">
        <v>11028</v>
      </c>
    </row>
    <row r="1722" spans="2:27">
      <c r="B1722" t="s">
        <v>271</v>
      </c>
      <c r="C1722">
        <v>1996</v>
      </c>
      <c r="D1722" s="1">
        <v>5827457</v>
      </c>
      <c r="E1722" s="12">
        <f t="shared" si="346"/>
        <v>1.2048634266977882E-2</v>
      </c>
      <c r="F1722" s="1">
        <v>5353617</v>
      </c>
      <c r="G1722" s="11">
        <f t="shared" si="347"/>
        <v>1.0707202058863842E-2</v>
      </c>
      <c r="H1722">
        <v>25196723</v>
      </c>
      <c r="I1722" s="12">
        <f t="shared" si="353"/>
        <v>0.21247274893643908</v>
      </c>
      <c r="J1722" s="12">
        <f t="shared" si="343"/>
        <v>0.23127836901647886</v>
      </c>
      <c r="K1722" s="1">
        <v>24949729</v>
      </c>
      <c r="L1722">
        <v>1016198</v>
      </c>
      <c r="M1722" s="12">
        <f t="shared" si="344"/>
        <v>4.0729821153568442E-2</v>
      </c>
      <c r="N1722">
        <v>287109</v>
      </c>
      <c r="O1722">
        <v>729089</v>
      </c>
      <c r="P1722" s="12">
        <f t="shared" si="348"/>
        <v>2.9222321412789694E-2</v>
      </c>
      <c r="Q1722" s="12">
        <f t="shared" si="349"/>
        <v>0.71746746204971867</v>
      </c>
      <c r="R1722">
        <v>502842</v>
      </c>
      <c r="S1722">
        <v>48893</v>
      </c>
      <c r="T1722">
        <v>6085</v>
      </c>
      <c r="U1722" s="30">
        <v>6085.393</v>
      </c>
      <c r="V1722">
        <f t="shared" si="341"/>
        <v>6085393</v>
      </c>
      <c r="W1722">
        <v>180938</v>
      </c>
      <c r="X1722" s="17">
        <v>11796</v>
      </c>
      <c r="Y1722">
        <v>10803</v>
      </c>
      <c r="Z1722" s="7">
        <f t="shared" si="354"/>
        <v>11299.5</v>
      </c>
      <c r="AA1722" s="16">
        <v>11300</v>
      </c>
    </row>
    <row r="1723" spans="2:27">
      <c r="B1723" t="s">
        <v>271</v>
      </c>
      <c r="C1723">
        <v>1997</v>
      </c>
      <c r="D1723" s="1">
        <v>5808872</v>
      </c>
      <c r="E1723" s="12">
        <f t="shared" si="346"/>
        <v>-3.1892127217755533E-3</v>
      </c>
      <c r="F1723" s="1">
        <v>5312022</v>
      </c>
      <c r="G1723" s="11">
        <f t="shared" si="347"/>
        <v>-7.7695135830598266E-3</v>
      </c>
      <c r="H1723">
        <v>26537977</v>
      </c>
      <c r="I1723" s="12">
        <f t="shared" si="353"/>
        <v>0.20016680246576443</v>
      </c>
      <c r="J1723" s="12">
        <f t="shared" si="343"/>
        <v>0.21888902835359303</v>
      </c>
      <c r="K1723" s="1">
        <v>25790660</v>
      </c>
      <c r="L1723">
        <v>1078251</v>
      </c>
      <c r="M1723" s="12">
        <f t="shared" si="344"/>
        <v>4.180780949382451E-2</v>
      </c>
      <c r="N1723">
        <v>266975</v>
      </c>
      <c r="O1723">
        <v>811276</v>
      </c>
      <c r="P1723" s="12">
        <f t="shared" si="348"/>
        <v>3.1456193831410288E-2</v>
      </c>
      <c r="Q1723" s="12">
        <f t="shared" si="349"/>
        <v>0.75239995140278093</v>
      </c>
      <c r="R1723">
        <v>559241</v>
      </c>
      <c r="S1723">
        <v>50610</v>
      </c>
      <c r="T1723">
        <v>6115</v>
      </c>
      <c r="U1723" s="30">
        <v>6115.4759999999997</v>
      </c>
      <c r="V1723">
        <f t="shared" si="341"/>
        <v>6115476</v>
      </c>
      <c r="W1723">
        <v>192455</v>
      </c>
      <c r="X1723" s="16">
        <v>11947</v>
      </c>
      <c r="Y1723">
        <v>10918</v>
      </c>
      <c r="Z1723" s="7">
        <f t="shared" si="354"/>
        <v>11432.5</v>
      </c>
      <c r="AA1723" s="16">
        <v>11433</v>
      </c>
    </row>
    <row r="1724" spans="2:27">
      <c r="B1724" t="s">
        <v>82</v>
      </c>
      <c r="C1724">
        <v>1998</v>
      </c>
      <c r="D1724" s="1">
        <v>6458265</v>
      </c>
      <c r="E1724" s="12">
        <f t="shared" si="346"/>
        <v>0.11179330513738296</v>
      </c>
      <c r="F1724" s="1">
        <v>5928258</v>
      </c>
      <c r="G1724" s="11">
        <f t="shared" si="347"/>
        <v>0.11600780267852806</v>
      </c>
      <c r="H1724">
        <v>28233418</v>
      </c>
      <c r="I1724" s="12">
        <f t="shared" si="353"/>
        <v>0.20997308933689857</v>
      </c>
      <c r="J1724" s="12">
        <f t="shared" si="343"/>
        <v>0.22874541792991554</v>
      </c>
      <c r="K1724" s="1">
        <v>27194316</v>
      </c>
      <c r="L1724">
        <v>1168689</v>
      </c>
      <c r="M1724" s="12">
        <f t="shared" si="344"/>
        <v>4.2975487965941118E-2</v>
      </c>
      <c r="N1724">
        <v>306873</v>
      </c>
      <c r="O1724">
        <v>861816</v>
      </c>
      <c r="P1724" s="12">
        <f t="shared" si="348"/>
        <v>3.1691034258776722E-2</v>
      </c>
      <c r="Q1724" s="12">
        <f t="shared" si="349"/>
        <v>0.73742116166062999</v>
      </c>
      <c r="R1724">
        <v>595783</v>
      </c>
      <c r="S1724">
        <v>51255</v>
      </c>
      <c r="T1724">
        <v>6144</v>
      </c>
      <c r="U1724" s="30">
        <v>6144.4070000000002</v>
      </c>
      <c r="V1724">
        <f t="shared" si="341"/>
        <v>6144407</v>
      </c>
      <c r="W1724">
        <v>207008</v>
      </c>
      <c r="X1724" s="16">
        <v>11799</v>
      </c>
      <c r="Y1724">
        <v>10982</v>
      </c>
      <c r="Z1724" s="7">
        <f t="shared" si="354"/>
        <v>11390.5</v>
      </c>
      <c r="AA1724" s="16">
        <v>11391</v>
      </c>
    </row>
    <row r="1725" spans="2:27">
      <c r="B1725" t="s">
        <v>37</v>
      </c>
      <c r="C1725">
        <v>1999</v>
      </c>
      <c r="D1725" s="1">
        <v>5454495</v>
      </c>
      <c r="E1725" s="12">
        <f t="shared" si="346"/>
        <v>-0.15542409610011357</v>
      </c>
      <c r="F1725" s="1">
        <v>5102545</v>
      </c>
      <c r="G1725" s="11">
        <f t="shared" si="347"/>
        <v>-0.13928425517243007</v>
      </c>
      <c r="H1725">
        <v>28119894</v>
      </c>
      <c r="I1725" s="12">
        <f t="shared" si="353"/>
        <v>0.18145676509306899</v>
      </c>
      <c r="J1725" s="12">
        <f t="shared" si="343"/>
        <v>0.19397281511800862</v>
      </c>
      <c r="K1725" s="1">
        <v>28030302</v>
      </c>
      <c r="L1725">
        <v>1209449</v>
      </c>
      <c r="M1725" s="12">
        <f t="shared" si="344"/>
        <v>4.314791185624757E-2</v>
      </c>
      <c r="N1725">
        <v>427845</v>
      </c>
      <c r="O1725">
        <v>781604</v>
      </c>
      <c r="P1725" s="12">
        <f t="shared" si="348"/>
        <v>2.7884251835745472E-2</v>
      </c>
      <c r="Q1725" s="12">
        <f t="shared" si="349"/>
        <v>0.6462480021894268</v>
      </c>
      <c r="R1725">
        <v>586518</v>
      </c>
      <c r="S1725">
        <v>50008</v>
      </c>
      <c r="T1725">
        <v>6175</v>
      </c>
      <c r="U1725" s="30">
        <v>6175.1689999999999</v>
      </c>
      <c r="V1725">
        <f t="shared" si="341"/>
        <v>6175169</v>
      </c>
      <c r="W1725">
        <v>219031</v>
      </c>
      <c r="X1725" s="16">
        <v>11356</v>
      </c>
      <c r="Z1725" s="16">
        <v>11356</v>
      </c>
      <c r="AA1725" s="16">
        <v>11356</v>
      </c>
    </row>
    <row r="1726" spans="2:27">
      <c r="B1726" t="s">
        <v>214</v>
      </c>
      <c r="C1726">
        <v>2000</v>
      </c>
      <c r="D1726" s="1">
        <v>5786537</v>
      </c>
      <c r="E1726" s="12">
        <f t="shared" si="346"/>
        <v>6.0874929759766945E-2</v>
      </c>
      <c r="F1726" s="1">
        <v>5427639</v>
      </c>
      <c r="G1726" s="11">
        <f t="shared" si="347"/>
        <v>6.3712127967514257E-2</v>
      </c>
      <c r="H1726">
        <v>32010543</v>
      </c>
      <c r="I1726" s="12">
        <f t="shared" si="353"/>
        <v>0.1695578547355476</v>
      </c>
      <c r="J1726" s="12">
        <f t="shared" si="343"/>
        <v>0.18076972327523466</v>
      </c>
      <c r="K1726" s="1">
        <v>29478165</v>
      </c>
      <c r="L1726">
        <v>1210100</v>
      </c>
      <c r="M1726" s="12">
        <f t="shared" si="344"/>
        <v>4.1050723476172959E-2</v>
      </c>
      <c r="N1726">
        <v>444636</v>
      </c>
      <c r="O1726">
        <v>765464</v>
      </c>
      <c r="P1726" s="12">
        <f t="shared" si="348"/>
        <v>2.5967152297302089E-2</v>
      </c>
      <c r="Q1726" s="12">
        <f t="shared" si="349"/>
        <v>0.6325625981323858</v>
      </c>
      <c r="R1726">
        <v>583873</v>
      </c>
      <c r="S1726">
        <v>50321</v>
      </c>
      <c r="T1726">
        <v>6349</v>
      </c>
      <c r="U1726" s="30">
        <v>6361.1040000000003</v>
      </c>
      <c r="V1726">
        <f t="shared" si="341"/>
        <v>6361104</v>
      </c>
      <c r="W1726">
        <v>243132</v>
      </c>
      <c r="X1726" s="16">
        <v>10722</v>
      </c>
      <c r="Z1726" s="16">
        <v>10722</v>
      </c>
      <c r="AA1726" s="16">
        <v>10722</v>
      </c>
    </row>
    <row r="1727" spans="2:27">
      <c r="B1727" t="s">
        <v>107</v>
      </c>
      <c r="C1727">
        <v>2001</v>
      </c>
      <c r="D1727" s="1">
        <v>6096675</v>
      </c>
      <c r="E1727" s="12">
        <f t="shared" si="346"/>
        <v>5.3596477478671613E-2</v>
      </c>
      <c r="F1727" s="1">
        <v>5728713</v>
      </c>
      <c r="G1727" s="11">
        <f t="shared" si="347"/>
        <v>5.5470527793023819E-2</v>
      </c>
      <c r="H1727" s="2">
        <v>29303913</v>
      </c>
      <c r="I1727" s="12">
        <f t="shared" si="353"/>
        <v>0.19549310701270509</v>
      </c>
      <c r="J1727" s="12">
        <f t="shared" si="343"/>
        <v>0.20804986009888851</v>
      </c>
      <c r="K1727" s="1">
        <v>32435081</v>
      </c>
      <c r="L1727">
        <v>1360679</v>
      </c>
      <c r="M1727" s="12">
        <f t="shared" si="344"/>
        <v>4.1950843286008753E-2</v>
      </c>
      <c r="N1727">
        <v>327536</v>
      </c>
      <c r="O1727">
        <v>1033143</v>
      </c>
      <c r="P1727" s="12">
        <f t="shared" si="348"/>
        <v>3.1852641280593688E-2</v>
      </c>
      <c r="Q1727" s="12">
        <f t="shared" si="349"/>
        <v>0.75928488644272452</v>
      </c>
      <c r="R1727">
        <v>683906</v>
      </c>
      <c r="S1727">
        <v>57504</v>
      </c>
      <c r="T1727">
        <v>6412</v>
      </c>
      <c r="U1727" s="30">
        <v>6397.634</v>
      </c>
      <c r="V1727">
        <f t="shared" si="341"/>
        <v>6397634</v>
      </c>
      <c r="W1727">
        <v>253085</v>
      </c>
      <c r="X1727" s="16">
        <v>10588</v>
      </c>
      <c r="Z1727" s="16">
        <v>10588</v>
      </c>
      <c r="AA1727" s="16">
        <v>10588</v>
      </c>
    </row>
    <row r="1728" spans="2:27">
      <c r="B1728" t="s">
        <v>326</v>
      </c>
      <c r="C1728">
        <v>2002</v>
      </c>
      <c r="D1728" s="1">
        <v>5430664</v>
      </c>
      <c r="E1728" s="12">
        <f t="shared" si="346"/>
        <v>-0.10924167681564131</v>
      </c>
      <c r="F1728" s="1">
        <v>5061024</v>
      </c>
      <c r="G1728" s="11">
        <f t="shared" si="347"/>
        <v>-0.11655130916839437</v>
      </c>
      <c r="H1728">
        <v>26885248</v>
      </c>
      <c r="I1728" s="12">
        <f t="shared" si="353"/>
        <v>0.18824539018572564</v>
      </c>
      <c r="J1728" s="12">
        <f t="shared" si="343"/>
        <v>0.20199419399069704</v>
      </c>
      <c r="K1728" s="1">
        <v>32847974</v>
      </c>
      <c r="L1728">
        <v>1433649</v>
      </c>
      <c r="M1728" s="12">
        <f t="shared" si="344"/>
        <v>4.3644974877293803E-2</v>
      </c>
      <c r="N1728">
        <v>362699</v>
      </c>
      <c r="O1728">
        <v>1070950</v>
      </c>
      <c r="P1728" s="12">
        <f t="shared" si="348"/>
        <v>3.2603228436554416E-2</v>
      </c>
      <c r="Q1728" s="12">
        <f t="shared" si="349"/>
        <v>0.7470099027028233</v>
      </c>
      <c r="R1728">
        <v>698403</v>
      </c>
      <c r="S1728">
        <v>59342</v>
      </c>
      <c r="T1728">
        <v>6441</v>
      </c>
      <c r="U1728" s="30">
        <v>6417.2060000000001</v>
      </c>
      <c r="V1728">
        <f t="shared" si="341"/>
        <v>6417206</v>
      </c>
      <c r="W1728">
        <v>254183</v>
      </c>
      <c r="X1728" s="16">
        <v>10329</v>
      </c>
      <c r="Z1728" s="16">
        <v>10329</v>
      </c>
      <c r="AA1728" s="16">
        <v>10329</v>
      </c>
    </row>
    <row r="1729" spans="1:27">
      <c r="B1729" t="s">
        <v>271</v>
      </c>
      <c r="C1729">
        <v>2003</v>
      </c>
      <c r="D1729" s="1">
        <v>5130127</v>
      </c>
      <c r="E1729" s="12">
        <f>(D1729-D1728)/(D1728)</f>
        <v>-5.534074654591041E-2</v>
      </c>
      <c r="F1729" s="1">
        <v>4794237</v>
      </c>
      <c r="G1729" s="11">
        <f t="shared" si="347"/>
        <v>-5.2714035736641442E-2</v>
      </c>
      <c r="H1729">
        <v>30371289</v>
      </c>
      <c r="I1729" s="12">
        <f t="shared" si="353"/>
        <v>0.15785424846472601</v>
      </c>
      <c r="J1729" s="12">
        <f t="shared" si="343"/>
        <v>0.16891370662601776</v>
      </c>
      <c r="K1729" s="1">
        <v>32710435</v>
      </c>
      <c r="L1729">
        <v>1474435</v>
      </c>
      <c r="M1729" s="12">
        <f t="shared" si="344"/>
        <v>4.5075371207995249E-2</v>
      </c>
      <c r="N1729">
        <v>424923</v>
      </c>
      <c r="O1729">
        <v>1049512</v>
      </c>
      <c r="P1729" s="12">
        <f t="shared" si="348"/>
        <v>3.2084929472811961E-2</v>
      </c>
      <c r="Q1729" s="12">
        <f t="shared" si="349"/>
        <v>0.71180621729679505</v>
      </c>
      <c r="R1729">
        <v>721406</v>
      </c>
      <c r="S1729">
        <v>55491</v>
      </c>
      <c r="T1729">
        <v>6452</v>
      </c>
      <c r="U1729" s="30">
        <v>6422.5649999999996</v>
      </c>
      <c r="V1729">
        <f t="shared" si="341"/>
        <v>6422565</v>
      </c>
      <c r="W1729">
        <v>258696</v>
      </c>
      <c r="X1729" s="16">
        <v>10232</v>
      </c>
      <c r="Z1729" s="16">
        <v>10232</v>
      </c>
      <c r="AA1729" s="16">
        <v>10232</v>
      </c>
    </row>
    <row r="1730" spans="1:27">
      <c r="B1730" t="s">
        <v>271</v>
      </c>
      <c r="C1730">
        <v>2004</v>
      </c>
      <c r="D1730" s="1">
        <v>9078391</v>
      </c>
      <c r="E1730" s="12">
        <f t="shared" si="346"/>
        <v>0.76962305221683591</v>
      </c>
      <c r="F1730" s="1">
        <v>8705476</v>
      </c>
      <c r="G1730" s="11">
        <f t="shared" si="347"/>
        <v>0.81582095336546778</v>
      </c>
      <c r="H1730">
        <v>41774066</v>
      </c>
      <c r="I1730" s="12">
        <f t="shared" si="353"/>
        <v>0.2083942702632777</v>
      </c>
      <c r="J1730" s="12">
        <f t="shared" si="343"/>
        <v>0.21732122029969503</v>
      </c>
      <c r="K1730" s="1">
        <v>36981953</v>
      </c>
      <c r="L1730">
        <v>1380227</v>
      </c>
      <c r="M1730" s="12">
        <f t="shared" si="344"/>
        <v>3.7321636312717177E-2</v>
      </c>
      <c r="N1730">
        <v>407951</v>
      </c>
      <c r="O1730">
        <v>972276</v>
      </c>
      <c r="P1730" s="12">
        <f t="shared" si="348"/>
        <v>2.6290553124655152E-2</v>
      </c>
      <c r="Q1730" s="12">
        <f t="shared" si="349"/>
        <v>0.70443195213540966</v>
      </c>
      <c r="R1730">
        <v>765736</v>
      </c>
      <c r="S1730">
        <v>50555</v>
      </c>
      <c r="T1730">
        <v>6451</v>
      </c>
      <c r="U1730" s="30">
        <v>6412.2809999999999</v>
      </c>
      <c r="V1730">
        <f t="shared" si="341"/>
        <v>6412281</v>
      </c>
      <c r="W1730">
        <v>271160</v>
      </c>
      <c r="X1730" s="16">
        <v>10144</v>
      </c>
      <c r="Z1730" s="16">
        <v>10144</v>
      </c>
      <c r="AA1730" s="16">
        <v>10144</v>
      </c>
    </row>
    <row r="1731" spans="1:27">
      <c r="B1731" t="s">
        <v>271</v>
      </c>
      <c r="C1731">
        <v>2005</v>
      </c>
      <c r="D1731" s="1">
        <v>8411480</v>
      </c>
      <c r="E1731" s="12">
        <f t="shared" si="346"/>
        <v>-7.3461365565770403E-2</v>
      </c>
      <c r="F1731" s="1">
        <v>8033572</v>
      </c>
      <c r="G1731" s="11">
        <f t="shared" si="347"/>
        <v>-7.7181764673178124E-2</v>
      </c>
      <c r="H1731">
        <v>42053725</v>
      </c>
      <c r="I1731" s="12">
        <f t="shared" si="353"/>
        <v>0.19103116311337462</v>
      </c>
      <c r="J1731" s="12">
        <f t="shared" si="343"/>
        <v>0.20001747764318142</v>
      </c>
      <c r="K1731" s="1">
        <v>37624779</v>
      </c>
      <c r="L1731">
        <v>1470175</v>
      </c>
      <c r="M1731" s="12">
        <f t="shared" si="344"/>
        <v>3.9074648119527822E-2</v>
      </c>
      <c r="N1731">
        <v>452030</v>
      </c>
      <c r="O1731">
        <v>1018145</v>
      </c>
      <c r="P1731" s="12">
        <f t="shared" si="348"/>
        <v>2.7060491172586024E-2</v>
      </c>
      <c r="Q1731" s="12">
        <f t="shared" si="349"/>
        <v>0.69253320182971412</v>
      </c>
      <c r="R1731">
        <v>776990</v>
      </c>
      <c r="S1731">
        <v>53557</v>
      </c>
      <c r="T1731">
        <v>6429</v>
      </c>
      <c r="U1731" s="30">
        <v>6403.29</v>
      </c>
      <c r="V1731">
        <f t="shared" si="341"/>
        <v>6403290</v>
      </c>
      <c r="W1731">
        <v>280388</v>
      </c>
      <c r="X1731" s="16">
        <v>10701</v>
      </c>
      <c r="Z1731" s="16">
        <v>10701</v>
      </c>
      <c r="AA1731" s="16">
        <v>10701</v>
      </c>
    </row>
    <row r="1732" spans="1:27">
      <c r="B1732" t="s">
        <v>271</v>
      </c>
      <c r="C1732">
        <v>2006</v>
      </c>
      <c r="D1732" s="1">
        <v>8794006</v>
      </c>
      <c r="E1732" s="12">
        <f t="shared" si="346"/>
        <v>4.5476658091085038E-2</v>
      </c>
      <c r="F1732" s="1">
        <v>8423854</v>
      </c>
      <c r="G1732" s="11">
        <f t="shared" si="347"/>
        <v>4.8581378246189862E-2</v>
      </c>
      <c r="H1732">
        <v>45452875</v>
      </c>
      <c r="I1732" s="12">
        <f t="shared" si="353"/>
        <v>0.18533159893626092</v>
      </c>
      <c r="J1732" s="12">
        <f t="shared" si="343"/>
        <v>0.19347524221515142</v>
      </c>
      <c r="K1732" s="1">
        <v>39120740</v>
      </c>
      <c r="L1732">
        <v>1608363</v>
      </c>
      <c r="M1732" s="12">
        <f t="shared" si="344"/>
        <v>4.1112795923594493E-2</v>
      </c>
      <c r="N1732">
        <v>519625</v>
      </c>
      <c r="O1732">
        <v>1088738</v>
      </c>
      <c r="P1732" s="12">
        <f t="shared" si="348"/>
        <v>2.7830199530990467E-2</v>
      </c>
      <c r="Q1732" s="12">
        <f t="shared" si="349"/>
        <v>0.67692305779230189</v>
      </c>
      <c r="R1732">
        <v>823316</v>
      </c>
      <c r="S1732">
        <v>53548</v>
      </c>
      <c r="T1732">
        <v>6466</v>
      </c>
      <c r="U1732" s="30">
        <v>6410.0839999999998</v>
      </c>
      <c r="V1732">
        <f t="shared" ref="V1732:V1742" si="355">(U1732*1000)</f>
        <v>6410084</v>
      </c>
      <c r="W1732">
        <v>304970</v>
      </c>
      <c r="X1732" s="16">
        <v>11032</v>
      </c>
      <c r="Z1732" s="16">
        <v>11032</v>
      </c>
      <c r="AA1732" s="16">
        <v>11032</v>
      </c>
    </row>
    <row r="1733" spans="1:27">
      <c r="B1733" t="s">
        <v>29</v>
      </c>
      <c r="C1733">
        <v>2007</v>
      </c>
      <c r="D1733" s="1">
        <v>9606178</v>
      </c>
      <c r="E1733" s="12">
        <f t="shared" si="346"/>
        <v>9.2355179198194776E-2</v>
      </c>
      <c r="F1733" s="1">
        <v>9228262</v>
      </c>
      <c r="G1733" s="11">
        <f t="shared" si="347"/>
        <v>9.5491683497838403E-2</v>
      </c>
      <c r="H1733">
        <v>49684116</v>
      </c>
      <c r="I1733" s="12">
        <f t="shared" si="353"/>
        <v>0.18573867752824666</v>
      </c>
      <c r="J1733" s="12">
        <f t="shared" si="343"/>
        <v>0.19334505216918824</v>
      </c>
      <c r="K1733" s="1">
        <v>44488388</v>
      </c>
      <c r="L1733">
        <v>1785902</v>
      </c>
      <c r="M1733" s="12">
        <f t="shared" si="344"/>
        <v>4.0143104308477076E-2</v>
      </c>
      <c r="N1733">
        <v>567989</v>
      </c>
      <c r="O1733">
        <v>1217913</v>
      </c>
      <c r="P1733" s="12">
        <f t="shared" si="348"/>
        <v>2.7375975052186651E-2</v>
      </c>
      <c r="Q1733" s="12">
        <f t="shared" si="349"/>
        <v>0.68195959240764614</v>
      </c>
      <c r="R1733">
        <v>927715</v>
      </c>
      <c r="S1733">
        <v>57911</v>
      </c>
      <c r="T1733">
        <v>6499</v>
      </c>
      <c r="U1733" s="30">
        <v>6431.5590000000002</v>
      </c>
      <c r="V1733">
        <f t="shared" si="355"/>
        <v>6431559</v>
      </c>
      <c r="W1733">
        <v>322652</v>
      </c>
      <c r="X1733" s="16">
        <v>11436</v>
      </c>
      <c r="Z1733" s="16">
        <v>11436</v>
      </c>
      <c r="AA1733" s="16">
        <v>11436</v>
      </c>
    </row>
    <row r="1734" spans="1:27">
      <c r="B1734" t="s">
        <v>29</v>
      </c>
      <c r="C1734">
        <v>2008</v>
      </c>
      <c r="D1734" s="1">
        <v>10047618</v>
      </c>
      <c r="E1734" s="12">
        <f t="shared" si="346"/>
        <v>4.5953760173921408E-2</v>
      </c>
      <c r="F1734" s="1">
        <v>9594053</v>
      </c>
      <c r="G1734" s="11">
        <f t="shared" si="347"/>
        <v>3.9638124708639609E-2</v>
      </c>
      <c r="H1734">
        <v>51759773</v>
      </c>
      <c r="I1734" s="12">
        <f t="shared" si="353"/>
        <v>0.18535732372705729</v>
      </c>
      <c r="J1734" s="12">
        <f t="shared" si="343"/>
        <v>0.19412020991668569</v>
      </c>
      <c r="K1734" s="1">
        <v>45634948</v>
      </c>
      <c r="L1734">
        <v>1902737</v>
      </c>
      <c r="M1734" s="12">
        <f t="shared" si="344"/>
        <v>4.1694733606358003E-2</v>
      </c>
      <c r="N1734">
        <v>569777</v>
      </c>
      <c r="O1734">
        <v>1332960</v>
      </c>
      <c r="P1734" s="12">
        <f t="shared" si="348"/>
        <v>2.9209192919426575E-2</v>
      </c>
      <c r="Q1734" s="12">
        <f t="shared" si="349"/>
        <v>0.70054873584736088</v>
      </c>
      <c r="R1734">
        <v>904815</v>
      </c>
      <c r="S1734">
        <v>56910</v>
      </c>
      <c r="T1734">
        <v>6544</v>
      </c>
      <c r="U1734" s="30">
        <v>6468.9669999999996</v>
      </c>
      <c r="V1734">
        <f t="shared" si="355"/>
        <v>6468967</v>
      </c>
      <c r="W1734">
        <v>333046</v>
      </c>
      <c r="X1734" s="16">
        <v>11408</v>
      </c>
      <c r="Z1734" s="16">
        <v>11408</v>
      </c>
      <c r="AA1734" s="16">
        <v>11408</v>
      </c>
    </row>
    <row r="1735" spans="1:27">
      <c r="A1735">
        <v>21</v>
      </c>
      <c r="B1735" t="s">
        <v>172</v>
      </c>
      <c r="C1735">
        <v>2009</v>
      </c>
      <c r="D1735" s="10">
        <v>12749102</v>
      </c>
      <c r="E1735" s="12">
        <f t="shared" si="346"/>
        <v>0.26886810386302507</v>
      </c>
      <c r="F1735" s="4"/>
      <c r="G1735" s="4"/>
      <c r="H1735" s="10">
        <v>34182458</v>
      </c>
      <c r="I1735" s="3"/>
      <c r="J1735" s="12">
        <f t="shared" si="343"/>
        <v>0.37297206654945647</v>
      </c>
      <c r="K1735" s="10">
        <v>48647503</v>
      </c>
      <c r="L1735" s="3"/>
      <c r="M1735" s="3"/>
      <c r="N1735" s="10">
        <v>579052</v>
      </c>
      <c r="O1735" s="10">
        <v>1329086</v>
      </c>
      <c r="P1735" s="12">
        <f t="shared" si="348"/>
        <v>2.7320744499465883E-2</v>
      </c>
      <c r="Q1735" s="3"/>
      <c r="R1735" s="3"/>
      <c r="U1735" s="30">
        <v>6517.6130000000003</v>
      </c>
      <c r="V1735">
        <f t="shared" si="355"/>
        <v>6517613</v>
      </c>
      <c r="X1735" s="16">
        <v>11316</v>
      </c>
      <c r="Z1735" s="16">
        <v>11316</v>
      </c>
      <c r="AA1735" s="16">
        <v>11316</v>
      </c>
    </row>
    <row r="1736" spans="1:27">
      <c r="B1736" t="s">
        <v>172</v>
      </c>
      <c r="C1736">
        <v>2010</v>
      </c>
      <c r="D1736" s="10">
        <v>13971623</v>
      </c>
      <c r="E1736" s="12">
        <f t="shared" si="346"/>
        <v>9.589075371739908E-2</v>
      </c>
      <c r="F1736" s="4"/>
      <c r="G1736" s="4"/>
      <c r="H1736" s="10">
        <v>51013137</v>
      </c>
      <c r="I1736" s="3"/>
      <c r="J1736" s="12">
        <f t="shared" si="343"/>
        <v>0.27388284315861616</v>
      </c>
      <c r="K1736" s="10">
        <v>52448089</v>
      </c>
      <c r="L1736" s="3"/>
      <c r="M1736" s="3"/>
      <c r="N1736" s="10">
        <v>624631</v>
      </c>
      <c r="O1736" s="10">
        <v>1203611</v>
      </c>
      <c r="P1736" s="12">
        <f t="shared" si="348"/>
        <v>2.2948614962882634E-2</v>
      </c>
      <c r="Q1736" s="3"/>
      <c r="R1736" s="3"/>
      <c r="U1736" s="30">
        <v>6564.9430000000002</v>
      </c>
      <c r="V1736">
        <f t="shared" si="355"/>
        <v>6564943</v>
      </c>
      <c r="X1736" s="16">
        <v>11313</v>
      </c>
      <c r="Z1736" s="16">
        <v>11313</v>
      </c>
      <c r="AA1736" s="16">
        <v>11313</v>
      </c>
    </row>
    <row r="1737" spans="1:27">
      <c r="B1737" t="s">
        <v>172</v>
      </c>
      <c r="C1737">
        <v>2011</v>
      </c>
      <c r="D1737" s="10">
        <v>15051746</v>
      </c>
      <c r="E1737" s="12">
        <f t="shared" si="346"/>
        <v>7.7308341343020781E-2</v>
      </c>
      <c r="F1737" s="4"/>
      <c r="G1737" s="4"/>
      <c r="H1737" s="10">
        <v>58125298</v>
      </c>
      <c r="I1737" s="3"/>
      <c r="J1737" s="12">
        <f t="shared" ref="J1737:J1742" si="356">D1737/H1737</f>
        <v>0.25895344226880351</v>
      </c>
      <c r="K1737" s="10">
        <v>55225665</v>
      </c>
      <c r="L1737" s="3"/>
      <c r="M1737" s="3"/>
      <c r="N1737" s="10">
        <v>759139</v>
      </c>
      <c r="O1737" s="10">
        <v>1050827</v>
      </c>
      <c r="P1737" s="12">
        <f t="shared" si="348"/>
        <v>1.9027874087165813E-2</v>
      </c>
      <c r="Q1737" s="3"/>
      <c r="R1737" s="3"/>
      <c r="U1737" s="30">
        <v>6612.1779999999999</v>
      </c>
      <c r="V1737">
        <f t="shared" si="355"/>
        <v>6612178</v>
      </c>
      <c r="X1737" s="16">
        <v>11623</v>
      </c>
      <c r="Z1737" s="16">
        <v>11623</v>
      </c>
      <c r="AA1737" s="16">
        <v>11623</v>
      </c>
    </row>
    <row r="1738" spans="1:27">
      <c r="B1738" t="s">
        <v>172</v>
      </c>
      <c r="C1738">
        <v>2012</v>
      </c>
      <c r="D1738" s="21"/>
      <c r="E1738" s="12"/>
      <c r="F1738" s="4"/>
      <c r="G1738" s="4"/>
      <c r="H1738" s="21"/>
      <c r="I1738" s="4"/>
      <c r="J1738" s="12"/>
      <c r="K1738" s="21"/>
      <c r="L1738" s="4"/>
      <c r="M1738" s="4"/>
      <c r="N1738" s="21"/>
      <c r="O1738" s="21"/>
      <c r="P1738" s="12"/>
      <c r="Q1738" s="4"/>
      <c r="R1738" s="4"/>
      <c r="U1738" s="30">
        <v>6659.6270000000004</v>
      </c>
      <c r="V1738">
        <f t="shared" si="355"/>
        <v>6659627</v>
      </c>
      <c r="X1738" s="16">
        <v>11308</v>
      </c>
      <c r="Z1738" s="16">
        <v>11308</v>
      </c>
      <c r="AA1738" s="16">
        <v>11308</v>
      </c>
    </row>
    <row r="1739" spans="1:27">
      <c r="B1739" t="s">
        <v>172</v>
      </c>
      <c r="C1739">
        <v>2013</v>
      </c>
      <c r="D1739" s="21">
        <v>13706498</v>
      </c>
      <c r="E1739" s="12"/>
      <c r="F1739" s="21">
        <v>13233244</v>
      </c>
      <c r="G1739" s="4"/>
      <c r="H1739" s="21">
        <v>55437787</v>
      </c>
      <c r="I1739" s="4"/>
      <c r="J1739" s="12">
        <f t="shared" si="356"/>
        <v>0.24724107403493578</v>
      </c>
      <c r="K1739" s="21">
        <v>56772774</v>
      </c>
      <c r="L1739" s="4"/>
      <c r="M1739" s="4"/>
      <c r="N1739" s="21">
        <v>829770</v>
      </c>
      <c r="O1739" s="21">
        <v>1095858</v>
      </c>
      <c r="P1739" s="12">
        <f t="shared" si="348"/>
        <v>1.9302526947159566E-2</v>
      </c>
      <c r="Q1739" s="4"/>
      <c r="R1739" s="4"/>
      <c r="U1739" s="30">
        <v>6711.1379999999999</v>
      </c>
      <c r="V1739">
        <f t="shared" si="355"/>
        <v>6711138</v>
      </c>
      <c r="X1739" s="16">
        <v>10950</v>
      </c>
      <c r="Z1739" s="16">
        <v>10950</v>
      </c>
      <c r="AA1739" s="16">
        <v>10950</v>
      </c>
    </row>
    <row r="1740" spans="1:27">
      <c r="B1740" t="s">
        <v>173</v>
      </c>
      <c r="C1740">
        <v>2014</v>
      </c>
      <c r="D1740" s="21">
        <v>14165615</v>
      </c>
      <c r="E1740" s="12">
        <f t="shared" ref="E1740:E1742" si="357">(D1740-D1739)/(D1739)</f>
        <v>3.3496302264809E-2</v>
      </c>
      <c r="F1740" s="21">
        <v>13658836</v>
      </c>
      <c r="G1740" s="4"/>
      <c r="H1740" s="21">
        <v>61746528</v>
      </c>
      <c r="I1740" s="4"/>
      <c r="J1740" s="12">
        <f t="shared" si="356"/>
        <v>0.22941557135001989</v>
      </c>
      <c r="K1740" s="21">
        <v>58304754</v>
      </c>
      <c r="L1740" s="4"/>
      <c r="M1740" s="4"/>
      <c r="N1740" s="21">
        <v>845126</v>
      </c>
      <c r="O1740" s="21">
        <v>1196619</v>
      </c>
      <c r="P1740" s="12">
        <f t="shared" si="348"/>
        <v>2.0523523690709679E-2</v>
      </c>
      <c r="Q1740" s="4"/>
      <c r="R1740" s="4"/>
      <c r="U1740" s="30">
        <v>6757.9250000000002</v>
      </c>
      <c r="V1740">
        <f t="shared" si="355"/>
        <v>6757925</v>
      </c>
      <c r="X1740" s="16">
        <v>10713</v>
      </c>
      <c r="Z1740" s="16">
        <v>10713</v>
      </c>
      <c r="AA1740" s="16">
        <v>10713</v>
      </c>
    </row>
    <row r="1741" spans="1:27">
      <c r="B1741" t="s">
        <v>172</v>
      </c>
      <c r="C1741">
        <v>2015</v>
      </c>
      <c r="D1741" s="10">
        <v>15060943</v>
      </c>
      <c r="E1741" s="12">
        <f t="shared" si="357"/>
        <v>6.320431552036393E-2</v>
      </c>
      <c r="F1741" s="3"/>
      <c r="G1741" s="3"/>
      <c r="H1741" s="10">
        <v>61139906</v>
      </c>
      <c r="I1741" s="3"/>
      <c r="J1741" s="12">
        <f t="shared" si="356"/>
        <v>0.24633572383968008</v>
      </c>
      <c r="K1741" s="10">
        <v>63221413</v>
      </c>
      <c r="L1741" s="3"/>
      <c r="M1741" s="3"/>
      <c r="N1741" s="10">
        <v>903465</v>
      </c>
      <c r="O1741" s="10">
        <v>1102746</v>
      </c>
      <c r="P1741" s="12">
        <f t="shared" si="348"/>
        <v>1.7442602872542567E-2</v>
      </c>
      <c r="Q1741" s="3"/>
      <c r="R1741" s="3"/>
      <c r="U1741" s="30">
        <v>6794.0020000000004</v>
      </c>
      <c r="V1741">
        <f t="shared" si="355"/>
        <v>6794002</v>
      </c>
      <c r="X1741" s="16">
        <v>9922</v>
      </c>
      <c r="Z1741" s="16">
        <v>9922</v>
      </c>
      <c r="AA1741" s="16">
        <v>9922</v>
      </c>
    </row>
    <row r="1742" spans="1:27">
      <c r="B1742" t="s">
        <v>271</v>
      </c>
      <c r="C1742">
        <v>2016</v>
      </c>
      <c r="D1742" s="1">
        <v>16401221</v>
      </c>
      <c r="E1742" s="12">
        <f t="shared" si="357"/>
        <v>8.8990310898859393E-2</v>
      </c>
      <c r="F1742" s="3"/>
      <c r="G1742" s="3"/>
      <c r="H1742" s="1">
        <v>60312959</v>
      </c>
      <c r="I1742" s="3"/>
      <c r="J1742" s="12">
        <f t="shared" si="356"/>
        <v>0.27193527347912078</v>
      </c>
      <c r="K1742" s="1">
        <v>63562063</v>
      </c>
      <c r="L1742" s="3"/>
      <c r="M1742" s="3"/>
      <c r="N1742" s="1">
        <v>905695</v>
      </c>
      <c r="O1742" s="1">
        <v>1121625</v>
      </c>
      <c r="P1742" s="12">
        <f t="shared" ref="P1742" si="358">(O1742/K1742)</f>
        <v>1.7646139018489694E-2</v>
      </c>
      <c r="Q1742" s="3"/>
      <c r="R1742" s="3"/>
      <c r="U1742" s="30">
        <v>6823.7209999999995</v>
      </c>
      <c r="V1742">
        <f t="shared" si="355"/>
        <v>6823721</v>
      </c>
      <c r="X1742" s="16">
        <v>9403</v>
      </c>
      <c r="Z1742" s="16">
        <v>9403</v>
      </c>
      <c r="AA1742" s="16">
        <v>9403</v>
      </c>
    </row>
    <row r="1743" spans="1:27"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U1743" s="30"/>
    </row>
    <row r="1744" spans="1:27"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</row>
    <row r="1745" spans="2:27">
      <c r="B1745" t="s">
        <v>272</v>
      </c>
      <c r="C1745">
        <v>1880</v>
      </c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X1745" s="16">
        <v>1183</v>
      </c>
      <c r="Z1745" s="16">
        <v>1183</v>
      </c>
      <c r="AA1745" s="16">
        <v>1183</v>
      </c>
    </row>
    <row r="1746" spans="2:27">
      <c r="B1746" t="s">
        <v>272</v>
      </c>
      <c r="C1746">
        <v>1890</v>
      </c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X1746" s="16">
        <v>1108</v>
      </c>
      <c r="Z1746" s="16">
        <v>1108</v>
      </c>
      <c r="AA1746" s="16">
        <v>1108</v>
      </c>
    </row>
    <row r="1747" spans="2:27">
      <c r="B1747" t="s">
        <v>272</v>
      </c>
      <c r="C1747">
        <v>1904</v>
      </c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U1747" s="30">
        <v>2534</v>
      </c>
      <c r="V1747">
        <f>(U1747*1000)</f>
        <v>2534000</v>
      </c>
      <c r="X1747" s="16">
        <v>1398</v>
      </c>
      <c r="Z1747" s="16">
        <v>1398</v>
      </c>
      <c r="AA1747" s="16">
        <v>1398</v>
      </c>
    </row>
    <row r="1748" spans="2:27">
      <c r="B1748" t="s">
        <v>272</v>
      </c>
      <c r="C1748">
        <v>1910</v>
      </c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U1748" s="30">
        <v>2832</v>
      </c>
      <c r="V1748">
        <f t="shared" ref="V1748:V1816" si="359">(U1748*1000)</f>
        <v>2832000</v>
      </c>
      <c r="X1748" s="16">
        <v>1596</v>
      </c>
      <c r="Z1748" s="16">
        <v>1596</v>
      </c>
      <c r="AA1748" s="16">
        <v>1596</v>
      </c>
    </row>
    <row r="1749" spans="2:27">
      <c r="B1749" t="s">
        <v>272</v>
      </c>
      <c r="C1749">
        <v>1923</v>
      </c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U1749" s="30">
        <v>4063</v>
      </c>
      <c r="V1749">
        <f t="shared" si="359"/>
        <v>4063000</v>
      </c>
      <c r="X1749" s="16">
        <v>3641</v>
      </c>
      <c r="Z1749" s="16">
        <v>3641</v>
      </c>
      <c r="AA1749" s="16">
        <v>3641</v>
      </c>
    </row>
    <row r="1750" spans="2:27">
      <c r="B1750" t="s">
        <v>272</v>
      </c>
      <c r="C1750">
        <v>1930</v>
      </c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U1750" s="30">
        <v>4834</v>
      </c>
      <c r="V1750">
        <f t="shared" si="359"/>
        <v>4834000</v>
      </c>
      <c r="X1750" s="16">
        <v>7103</v>
      </c>
      <c r="Z1750" s="16">
        <v>7103</v>
      </c>
      <c r="AA1750" s="16">
        <v>7103</v>
      </c>
    </row>
    <row r="1751" spans="2:27">
      <c r="B1751" t="s">
        <v>272</v>
      </c>
      <c r="C1751">
        <v>1940</v>
      </c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U1751" s="30">
        <v>5315</v>
      </c>
      <c r="V1751">
        <f t="shared" si="359"/>
        <v>5315000</v>
      </c>
      <c r="X1751" s="16">
        <v>7656</v>
      </c>
      <c r="Z1751" s="16">
        <v>7656</v>
      </c>
      <c r="AA1751" s="16">
        <v>7656</v>
      </c>
    </row>
    <row r="1752" spans="2:27">
      <c r="B1752" t="s">
        <v>272</v>
      </c>
      <c r="C1752">
        <v>1941</v>
      </c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U1752" s="30">
        <v>5472</v>
      </c>
      <c r="V1752">
        <f t="shared" si="359"/>
        <v>5472000</v>
      </c>
      <c r="Z1752" s="16"/>
      <c r="AA1752" s="16">
        <f>AA1751+(AA1753-AA1751)/2</f>
        <v>7749.5</v>
      </c>
    </row>
    <row r="1753" spans="2:27">
      <c r="B1753" t="s">
        <v>272</v>
      </c>
      <c r="C1753">
        <v>1942</v>
      </c>
      <c r="D1753" s="1">
        <v>31781</v>
      </c>
      <c r="E1753" s="1"/>
      <c r="F1753" s="1">
        <v>30790</v>
      </c>
      <c r="G1753" s="1"/>
      <c r="H1753">
        <v>362048</v>
      </c>
      <c r="I1753" s="12">
        <f t="shared" ref="I1753:I1788" si="360">(F1753/H1753)</f>
        <v>8.5043972070001764E-2</v>
      </c>
      <c r="J1753" s="12">
        <f>D1753/H1753</f>
        <v>8.7781178186317838E-2</v>
      </c>
      <c r="K1753" s="1">
        <v>303778</v>
      </c>
      <c r="L1753">
        <v>7466</v>
      </c>
      <c r="M1753" s="12">
        <f>(L1753/K1753)</f>
        <v>2.4577158319562312E-2</v>
      </c>
      <c r="N1753" s="3"/>
      <c r="O1753" s="3"/>
      <c r="P1753" s="3"/>
      <c r="Q1753" s="3"/>
      <c r="R1753" s="3"/>
      <c r="T1753">
        <v>5549</v>
      </c>
      <c r="U1753" s="30">
        <v>5549</v>
      </c>
      <c r="V1753">
        <f t="shared" si="359"/>
        <v>5549000</v>
      </c>
      <c r="W1753">
        <v>5822</v>
      </c>
      <c r="AA1753" s="1">
        <f>AA1751+187</f>
        <v>7843</v>
      </c>
    </row>
    <row r="1754" spans="2:27">
      <c r="B1754" t="s">
        <v>272</v>
      </c>
      <c r="C1754">
        <v>1943</v>
      </c>
      <c r="D1754" s="1"/>
      <c r="E1754" s="1"/>
      <c r="F1754" s="1"/>
      <c r="G1754" s="1"/>
      <c r="I1754" s="12"/>
      <c r="J1754" s="12"/>
      <c r="K1754" s="1"/>
      <c r="M1754" s="12"/>
      <c r="N1754" s="3"/>
      <c r="O1754" s="3"/>
      <c r="P1754" s="3"/>
      <c r="Q1754" s="3"/>
      <c r="R1754" s="3"/>
      <c r="U1754" s="30">
        <v>5405</v>
      </c>
      <c r="V1754">
        <f t="shared" si="359"/>
        <v>5405000</v>
      </c>
      <c r="AA1754" s="1">
        <f>AA1753+(AA1755-AA1753)/2</f>
        <v>7936.5</v>
      </c>
    </row>
    <row r="1755" spans="2:27">
      <c r="B1755" t="s">
        <v>272</v>
      </c>
      <c r="C1755">
        <v>1944</v>
      </c>
      <c r="D1755" s="1">
        <v>42570</v>
      </c>
      <c r="E1755" s="12">
        <f>(D1755-D1753)/(D1753)</f>
        <v>0.33947956326106793</v>
      </c>
      <c r="F1755" s="1">
        <v>42113</v>
      </c>
      <c r="G1755" s="11">
        <f>(F1755-F1753)/(F1753)</f>
        <v>0.36774926924326079</v>
      </c>
      <c r="H1755">
        <v>412530</v>
      </c>
      <c r="I1755" s="12">
        <f t="shared" si="360"/>
        <v>0.10208469687053062</v>
      </c>
      <c r="J1755" s="12">
        <f t="shared" ref="J1755:J1821" si="361">D1755/H1755</f>
        <v>0.10319249509126609</v>
      </c>
      <c r="K1755" s="1">
        <v>319529</v>
      </c>
      <c r="L1755">
        <v>8705</v>
      </c>
      <c r="M1755" s="12">
        <f t="shared" ref="M1755:M1819" si="362">(L1755/K1755)</f>
        <v>2.7243223619765344E-2</v>
      </c>
      <c r="N1755" s="3"/>
      <c r="O1755" s="3"/>
      <c r="P1755" s="3"/>
      <c r="Q1755" s="3"/>
      <c r="R1755" s="3"/>
      <c r="T1755">
        <v>5467</v>
      </c>
      <c r="U1755" s="30">
        <v>5467</v>
      </c>
      <c r="V1755">
        <f t="shared" si="359"/>
        <v>5467000</v>
      </c>
      <c r="W1755">
        <v>7591</v>
      </c>
      <c r="AA1755" s="1">
        <f>AA1753+187</f>
        <v>8030</v>
      </c>
    </row>
    <row r="1756" spans="2:27">
      <c r="B1756" t="s">
        <v>272</v>
      </c>
      <c r="C1756">
        <v>1945</v>
      </c>
      <c r="D1756" s="1"/>
      <c r="E1756" s="12"/>
      <c r="F1756" s="1"/>
      <c r="G1756" s="11"/>
      <c r="I1756" s="12"/>
      <c r="J1756" s="12"/>
      <c r="K1756" s="1"/>
      <c r="M1756" s="12"/>
      <c r="N1756" s="3"/>
      <c r="O1756" s="3"/>
      <c r="P1756" s="3"/>
      <c r="Q1756" s="3"/>
      <c r="R1756" s="3"/>
      <c r="U1756" s="30">
        <v>5475</v>
      </c>
      <c r="V1756">
        <f t="shared" si="359"/>
        <v>5475000</v>
      </c>
      <c r="AA1756" s="1">
        <f>AA1755+(AA1757-AA1755)/2</f>
        <v>8123.5</v>
      </c>
    </row>
    <row r="1757" spans="2:27">
      <c r="B1757" t="s">
        <v>272</v>
      </c>
      <c r="C1757">
        <v>1946</v>
      </c>
      <c r="D1757" s="1">
        <v>37310</v>
      </c>
      <c r="E1757" s="12">
        <f>(D1757-D1755)/(D1755)</f>
        <v>-0.12356119332863519</v>
      </c>
      <c r="F1757" s="1">
        <v>34840</v>
      </c>
      <c r="G1757" s="11">
        <f>(F1757-F1755)/(F1755)</f>
        <v>-0.17270201600455917</v>
      </c>
      <c r="H1757">
        <v>492903</v>
      </c>
      <c r="I1757" s="12">
        <f t="shared" si="360"/>
        <v>7.0683278454381493E-2</v>
      </c>
      <c r="J1757" s="12">
        <f t="shared" si="361"/>
        <v>7.5694406404505546E-2</v>
      </c>
      <c r="K1757" s="1">
        <v>518373</v>
      </c>
      <c r="L1757">
        <v>9791</v>
      </c>
      <c r="M1757" s="12">
        <f t="shared" si="362"/>
        <v>1.8887943623606938E-2</v>
      </c>
      <c r="N1757" s="3"/>
      <c r="O1757" s="3"/>
      <c r="P1757" s="3"/>
      <c r="Q1757" s="3"/>
      <c r="R1757" s="3"/>
      <c r="T1757">
        <v>5874</v>
      </c>
      <c r="U1757" s="30">
        <v>5874</v>
      </c>
      <c r="V1757">
        <f t="shared" si="359"/>
        <v>5874000</v>
      </c>
      <c r="W1757">
        <v>7781</v>
      </c>
      <c r="AA1757" s="1">
        <f>AA1755+187</f>
        <v>8217</v>
      </c>
    </row>
    <row r="1758" spans="2:27">
      <c r="B1758" t="s">
        <v>272</v>
      </c>
      <c r="C1758">
        <v>1947</v>
      </c>
      <c r="D1758" s="1"/>
      <c r="E1758" s="12"/>
      <c r="F1758" s="1"/>
      <c r="G1758" s="11"/>
      <c r="I1758" s="12"/>
      <c r="J1758" s="12"/>
      <c r="K1758" s="1"/>
      <c r="M1758" s="12"/>
      <c r="N1758" s="3"/>
      <c r="O1758" s="3"/>
      <c r="P1758" s="3"/>
      <c r="Q1758" s="3"/>
      <c r="R1758" s="3"/>
      <c r="U1758" s="30">
        <v>6076</v>
      </c>
      <c r="V1758">
        <f t="shared" si="359"/>
        <v>6076000</v>
      </c>
      <c r="AA1758" s="1">
        <f>AA1757+(AA1759-AA1757)/2</f>
        <v>8310.5</v>
      </c>
    </row>
    <row r="1759" spans="2:27">
      <c r="B1759" t="s">
        <v>272</v>
      </c>
      <c r="C1759">
        <v>1948</v>
      </c>
      <c r="D1759" s="1">
        <v>73461</v>
      </c>
      <c r="E1759" s="12">
        <f>(D1759-D1757)/(D1757)</f>
        <v>0.96893594210667378</v>
      </c>
      <c r="F1759" s="1">
        <v>70194</v>
      </c>
      <c r="G1759" s="11">
        <f>(F1759-F1757)/(F1757)</f>
        <v>1.0147531572904707</v>
      </c>
      <c r="H1759">
        <v>688541</v>
      </c>
      <c r="I1759" s="12">
        <f t="shared" si="360"/>
        <v>0.10194599885845577</v>
      </c>
      <c r="J1759" s="12">
        <f t="shared" si="361"/>
        <v>0.10669081434511525</v>
      </c>
      <c r="K1759" s="1">
        <v>813171</v>
      </c>
      <c r="L1759">
        <v>14442</v>
      </c>
      <c r="M1759" s="12">
        <f t="shared" si="362"/>
        <v>1.7760102118742554E-2</v>
      </c>
      <c r="N1759" s="3"/>
      <c r="O1759" s="3"/>
      <c r="P1759" s="3"/>
      <c r="Q1759" s="3"/>
      <c r="R1759" s="3"/>
      <c r="T1759">
        <v>6213</v>
      </c>
      <c r="U1759" s="30">
        <v>6213</v>
      </c>
      <c r="V1759">
        <f t="shared" si="359"/>
        <v>6213000</v>
      </c>
      <c r="W1759">
        <v>9697</v>
      </c>
      <c r="AA1759" s="1">
        <f>AA1757+187</f>
        <v>8404</v>
      </c>
    </row>
    <row r="1760" spans="2:27">
      <c r="B1760" t="s">
        <v>272</v>
      </c>
      <c r="C1760">
        <v>1949</v>
      </c>
      <c r="D1760" s="1"/>
      <c r="E1760" s="12"/>
      <c r="F1760" s="1"/>
      <c r="G1760" s="11"/>
      <c r="I1760" s="12"/>
      <c r="J1760" s="12"/>
      <c r="K1760" s="1"/>
      <c r="M1760" s="12"/>
      <c r="N1760" s="3"/>
      <c r="O1760" s="3"/>
      <c r="P1760" s="3"/>
      <c r="Q1760" s="3"/>
      <c r="R1760" s="3"/>
      <c r="U1760" s="30">
        <v>6332</v>
      </c>
      <c r="V1760">
        <f t="shared" si="359"/>
        <v>6332000</v>
      </c>
      <c r="AA1760" s="1">
        <f>AA1759+(AA1761-AA1759)/2</f>
        <v>8497.5</v>
      </c>
    </row>
    <row r="1761" spans="2:28">
      <c r="B1761" t="s">
        <v>272</v>
      </c>
      <c r="C1761">
        <v>1950</v>
      </c>
      <c r="D1761" s="1">
        <v>94915</v>
      </c>
      <c r="E1761" s="12">
        <f>(D1761-D1759)/(D1759)</f>
        <v>0.29204611970977795</v>
      </c>
      <c r="F1761" s="1">
        <v>89232</v>
      </c>
      <c r="G1761" s="11">
        <f>(F1761-F1759)/(F1759)</f>
        <v>0.27121976237285239</v>
      </c>
      <c r="H1761">
        <v>752859</v>
      </c>
      <c r="I1761" s="12">
        <f t="shared" si="360"/>
        <v>0.11852418580371624</v>
      </c>
      <c r="J1761" s="12">
        <f t="shared" si="361"/>
        <v>0.12607274403307925</v>
      </c>
      <c r="K1761" s="1">
        <v>778648</v>
      </c>
      <c r="L1761">
        <v>16286</v>
      </c>
      <c r="M1761" s="12">
        <f t="shared" si="362"/>
        <v>2.0915741130780534E-2</v>
      </c>
      <c r="N1761" s="3"/>
      <c r="O1761" s="3"/>
      <c r="P1761" s="3"/>
      <c r="Q1761" s="3"/>
      <c r="R1761" s="3"/>
      <c r="T1761">
        <v>6407</v>
      </c>
      <c r="U1761" s="30">
        <v>6407</v>
      </c>
      <c r="V1761">
        <f t="shared" si="359"/>
        <v>6407000</v>
      </c>
      <c r="W1761">
        <v>10999</v>
      </c>
      <c r="AA1761" s="1">
        <f>AA1759+187</f>
        <v>8591</v>
      </c>
    </row>
    <row r="1762" spans="2:28">
      <c r="B1762" t="s">
        <v>272</v>
      </c>
      <c r="C1762">
        <v>1951</v>
      </c>
      <c r="D1762" s="1">
        <v>93626</v>
      </c>
      <c r="E1762" s="12">
        <f t="shared" ref="E1762:E1822" si="363">(D1762-D1761)/(D1761)</f>
        <v>-1.35805720908181E-2</v>
      </c>
      <c r="F1762" s="1">
        <v>86488</v>
      </c>
      <c r="G1762" s="11">
        <f t="shared" ref="G1762:G1819" si="364">(F1762-F1761)/(F1761)</f>
        <v>-3.0751299982069213E-2</v>
      </c>
      <c r="H1762">
        <v>842307</v>
      </c>
      <c r="I1762" s="12">
        <f t="shared" si="360"/>
        <v>0.10267990174603797</v>
      </c>
      <c r="J1762" s="12">
        <f t="shared" si="361"/>
        <v>0.1111542466107963</v>
      </c>
      <c r="K1762" s="1">
        <v>787574</v>
      </c>
      <c r="L1762">
        <v>17029</v>
      </c>
      <c r="M1762" s="12">
        <f t="shared" si="362"/>
        <v>2.1622095193594506E-2</v>
      </c>
      <c r="N1762">
        <v>3881</v>
      </c>
      <c r="O1762">
        <v>10492</v>
      </c>
      <c r="P1762" s="12">
        <f>(O1762/K1762)</f>
        <v>1.3321922765352844E-2</v>
      </c>
      <c r="Q1762" s="12">
        <f>(O1762/L1762)</f>
        <v>0.61612543308473777</v>
      </c>
      <c r="R1762" s="2">
        <v>914</v>
      </c>
      <c r="S1762" s="2">
        <v>1010</v>
      </c>
      <c r="T1762">
        <v>6497</v>
      </c>
      <c r="U1762" s="30">
        <v>6497</v>
      </c>
      <c r="V1762">
        <f t="shared" si="359"/>
        <v>6497000</v>
      </c>
      <c r="W1762">
        <v>12325</v>
      </c>
      <c r="AA1762" s="1">
        <f t="shared" ref="AA1762:AA1770" si="365">AA1761+187</f>
        <v>8778</v>
      </c>
    </row>
    <row r="1763" spans="2:28">
      <c r="B1763" t="s">
        <v>272</v>
      </c>
      <c r="C1763">
        <v>1952</v>
      </c>
      <c r="D1763" s="1">
        <v>94868</v>
      </c>
      <c r="E1763" s="12">
        <f t="shared" si="363"/>
        <v>1.3265545895370944E-2</v>
      </c>
      <c r="F1763" s="1">
        <v>88762</v>
      </c>
      <c r="G1763" s="11">
        <f t="shared" si="364"/>
        <v>2.6292664878364628E-2</v>
      </c>
      <c r="H1763">
        <v>902426</v>
      </c>
      <c r="I1763" s="12">
        <f t="shared" si="360"/>
        <v>9.8359311456008583E-2</v>
      </c>
      <c r="J1763" s="12">
        <f t="shared" si="361"/>
        <v>0.10512551721692416</v>
      </c>
      <c r="K1763" s="1">
        <v>884618</v>
      </c>
      <c r="L1763">
        <v>20285</v>
      </c>
      <c r="M1763" s="12">
        <f t="shared" si="362"/>
        <v>2.2930801769803465E-2</v>
      </c>
      <c r="N1763">
        <v>4680</v>
      </c>
      <c r="O1763">
        <v>12401</v>
      </c>
      <c r="P1763" s="12">
        <f t="shared" ref="P1763:P1826" si="366">(O1763/K1763)</f>
        <v>1.4018480293188699E-2</v>
      </c>
      <c r="Q1763" s="12">
        <f t="shared" ref="Q1763:Q1819" si="367">(O1763/L1763)</f>
        <v>0.6113384274094158</v>
      </c>
      <c r="R1763" s="2">
        <v>944</v>
      </c>
      <c r="S1763" s="2">
        <v>1009</v>
      </c>
      <c r="T1763">
        <v>6650</v>
      </c>
      <c r="U1763" s="30">
        <v>6650</v>
      </c>
      <c r="V1763">
        <f t="shared" si="359"/>
        <v>6650000</v>
      </c>
      <c r="W1763">
        <v>13212</v>
      </c>
      <c r="AA1763" s="1">
        <f t="shared" si="365"/>
        <v>8965</v>
      </c>
    </row>
    <row r="1764" spans="2:28">
      <c r="B1764" t="s">
        <v>272</v>
      </c>
      <c r="C1764">
        <v>1953</v>
      </c>
      <c r="D1764" s="1">
        <v>105597</v>
      </c>
      <c r="E1764" s="12">
        <f t="shared" si="363"/>
        <v>0.1130939832187882</v>
      </c>
      <c r="F1764" s="1">
        <v>98102</v>
      </c>
      <c r="G1764" s="11">
        <f t="shared" si="364"/>
        <v>0.10522520898582727</v>
      </c>
      <c r="H1764">
        <v>1022693</v>
      </c>
      <c r="I1764" s="12">
        <f t="shared" si="360"/>
        <v>9.592517011458962E-2</v>
      </c>
      <c r="J1764" s="12">
        <f t="shared" si="361"/>
        <v>0.1032538601515802</v>
      </c>
      <c r="K1764" s="1">
        <v>959902</v>
      </c>
      <c r="L1764">
        <v>22152</v>
      </c>
      <c r="M1764" s="12">
        <f t="shared" si="362"/>
        <v>2.3077355813405951E-2</v>
      </c>
      <c r="N1764">
        <v>5106</v>
      </c>
      <c r="O1764">
        <v>13693</v>
      </c>
      <c r="P1764" s="12">
        <f t="shared" si="366"/>
        <v>1.426499788520078E-2</v>
      </c>
      <c r="Q1764" s="12">
        <f t="shared" si="367"/>
        <v>0.61813831708197908</v>
      </c>
      <c r="R1764" s="2">
        <v>950</v>
      </c>
      <c r="S1764" s="2">
        <v>1019</v>
      </c>
      <c r="T1764">
        <v>6822</v>
      </c>
      <c r="U1764" s="30">
        <v>6822</v>
      </c>
      <c r="V1764">
        <f t="shared" si="359"/>
        <v>6822000</v>
      </c>
      <c r="W1764">
        <v>15035</v>
      </c>
      <c r="AA1764" s="1">
        <f t="shared" si="365"/>
        <v>9152</v>
      </c>
    </row>
    <row r="1765" spans="2:28">
      <c r="B1765" t="s">
        <v>272</v>
      </c>
      <c r="C1765">
        <v>1954</v>
      </c>
      <c r="D1765" s="1">
        <v>94956</v>
      </c>
      <c r="E1765" s="12">
        <f t="shared" si="363"/>
        <v>-0.10076990823602944</v>
      </c>
      <c r="F1765" s="1">
        <v>88643</v>
      </c>
      <c r="G1765" s="11">
        <f t="shared" si="364"/>
        <v>-9.6420052598316042E-2</v>
      </c>
      <c r="H1765">
        <v>1059529</v>
      </c>
      <c r="I1765" s="12">
        <f t="shared" si="360"/>
        <v>8.3662646326811252E-2</v>
      </c>
      <c r="J1765" s="12">
        <f t="shared" si="361"/>
        <v>8.9620954216449E-2</v>
      </c>
      <c r="K1765" s="1">
        <v>1028087</v>
      </c>
      <c r="L1765">
        <v>22588</v>
      </c>
      <c r="M1765" s="12">
        <f t="shared" si="362"/>
        <v>2.1970903240679046E-2</v>
      </c>
      <c r="N1765">
        <v>5396</v>
      </c>
      <c r="O1765" s="2">
        <v>14113</v>
      </c>
      <c r="P1765" s="12">
        <f t="shared" si="366"/>
        <v>1.3727437463950035E-2</v>
      </c>
      <c r="Q1765" s="12">
        <f t="shared" si="367"/>
        <v>0.62480077917478305</v>
      </c>
      <c r="R1765" s="2">
        <v>1022</v>
      </c>
      <c r="S1765" s="2">
        <v>1088</v>
      </c>
      <c r="T1765">
        <v>7066</v>
      </c>
      <c r="U1765" s="30">
        <v>7066</v>
      </c>
      <c r="V1765">
        <f t="shared" si="359"/>
        <v>7066000</v>
      </c>
      <c r="W1765">
        <v>14685</v>
      </c>
      <c r="AA1765" s="1">
        <f t="shared" si="365"/>
        <v>9339</v>
      </c>
    </row>
    <row r="1766" spans="2:28">
      <c r="B1766" t="s">
        <v>272</v>
      </c>
      <c r="C1766">
        <v>1955</v>
      </c>
      <c r="D1766" s="1">
        <v>112874</v>
      </c>
      <c r="E1766" s="12">
        <f t="shared" si="363"/>
        <v>0.18869792324866252</v>
      </c>
      <c r="F1766" s="1">
        <v>99132</v>
      </c>
      <c r="G1766" s="11">
        <f t="shared" si="364"/>
        <v>0.11832857642453437</v>
      </c>
      <c r="H1766">
        <v>1090696</v>
      </c>
      <c r="I1766" s="12">
        <f t="shared" si="360"/>
        <v>9.0888753603203823E-2</v>
      </c>
      <c r="J1766" s="12">
        <f t="shared" si="361"/>
        <v>0.10348804799870909</v>
      </c>
      <c r="K1766" s="1">
        <v>1143832</v>
      </c>
      <c r="L1766">
        <v>25450</v>
      </c>
      <c r="M1766" s="12">
        <f t="shared" si="362"/>
        <v>2.2249770945383589E-2</v>
      </c>
      <c r="N1766">
        <v>6175</v>
      </c>
      <c r="O1766">
        <v>16009</v>
      </c>
      <c r="P1766" s="12">
        <f t="shared" si="366"/>
        <v>1.3995936466194337E-2</v>
      </c>
      <c r="Q1766" s="12">
        <f t="shared" si="367"/>
        <v>0.62903732809430257</v>
      </c>
      <c r="R1766" s="2">
        <v>1022</v>
      </c>
      <c r="S1766" s="2">
        <v>1088</v>
      </c>
      <c r="T1766">
        <v>7285</v>
      </c>
      <c r="U1766" s="30">
        <v>7285</v>
      </c>
      <c r="V1766">
        <f t="shared" si="359"/>
        <v>7285000</v>
      </c>
      <c r="W1766">
        <v>16328</v>
      </c>
      <c r="AA1766" s="1">
        <f t="shared" si="365"/>
        <v>9526</v>
      </c>
    </row>
    <row r="1767" spans="2:28">
      <c r="B1767" t="s">
        <v>272</v>
      </c>
      <c r="C1767">
        <v>1956</v>
      </c>
      <c r="D1767" s="1">
        <v>128515</v>
      </c>
      <c r="E1767" s="12">
        <f t="shared" si="363"/>
        <v>0.13857044137711075</v>
      </c>
      <c r="F1767" s="1">
        <v>110299</v>
      </c>
      <c r="G1767" s="11">
        <f t="shared" si="364"/>
        <v>0.11264778275430738</v>
      </c>
      <c r="H1767">
        <v>1245134</v>
      </c>
      <c r="I1767" s="12">
        <f t="shared" si="360"/>
        <v>8.8584039950720159E-2</v>
      </c>
      <c r="J1767" s="12">
        <f t="shared" si="361"/>
        <v>0.10321379064421982</v>
      </c>
      <c r="K1767" s="1">
        <v>1277969</v>
      </c>
      <c r="L1767">
        <v>27606</v>
      </c>
      <c r="M1767" s="12">
        <f t="shared" si="362"/>
        <v>2.1601462946284299E-2</v>
      </c>
      <c r="N1767">
        <v>7212</v>
      </c>
      <c r="O1767" s="2">
        <v>17009</v>
      </c>
      <c r="P1767" s="12">
        <f t="shared" si="366"/>
        <v>1.3309399523775616E-2</v>
      </c>
      <c r="Q1767" s="12">
        <f t="shared" si="367"/>
        <v>0.61613417373034851</v>
      </c>
      <c r="R1767" s="2">
        <v>1289</v>
      </c>
      <c r="S1767" s="2">
        <v>1552</v>
      </c>
      <c r="T1767">
        <v>7467</v>
      </c>
      <c r="U1767" s="30">
        <v>7467</v>
      </c>
      <c r="V1767">
        <f t="shared" si="359"/>
        <v>7467000</v>
      </c>
      <c r="W1767">
        <v>17023</v>
      </c>
      <c r="AA1767" s="1">
        <f t="shared" si="365"/>
        <v>9713</v>
      </c>
    </row>
    <row r="1768" spans="2:28">
      <c r="B1768" t="s">
        <v>272</v>
      </c>
      <c r="C1768">
        <v>1957</v>
      </c>
      <c r="D1768" s="1">
        <v>165787</v>
      </c>
      <c r="E1768" s="12">
        <f t="shared" si="363"/>
        <v>0.29002062016107072</v>
      </c>
      <c r="F1768" s="1">
        <v>134953</v>
      </c>
      <c r="G1768" s="11">
        <f t="shared" si="364"/>
        <v>0.22351970552770198</v>
      </c>
      <c r="H1768">
        <v>1345886</v>
      </c>
      <c r="I1768" s="12">
        <f t="shared" si="360"/>
        <v>0.10027075101457331</v>
      </c>
      <c r="J1768" s="12">
        <f t="shared" si="361"/>
        <v>0.12318056655615706</v>
      </c>
      <c r="K1768" s="1">
        <v>1486699</v>
      </c>
      <c r="L1768">
        <v>34848</v>
      </c>
      <c r="M1768" s="12">
        <f t="shared" si="362"/>
        <v>2.3439848953957728E-2</v>
      </c>
      <c r="N1768">
        <v>9392</v>
      </c>
      <c r="O1768" s="2">
        <v>19274</v>
      </c>
      <c r="P1768" s="12">
        <f t="shared" si="366"/>
        <v>1.2964292032213649E-2</v>
      </c>
      <c r="Q1768" s="12">
        <f t="shared" si="367"/>
        <v>0.5530876951331497</v>
      </c>
      <c r="R1768" s="2">
        <v>1356</v>
      </c>
      <c r="S1768" s="2">
        <v>1706</v>
      </c>
      <c r="T1768">
        <v>7569</v>
      </c>
      <c r="U1768" s="30">
        <v>7569</v>
      </c>
      <c r="V1768">
        <f t="shared" si="359"/>
        <v>7569000</v>
      </c>
      <c r="W1768">
        <v>17511</v>
      </c>
      <c r="AA1768" s="1">
        <f t="shared" si="365"/>
        <v>9900</v>
      </c>
    </row>
    <row r="1769" spans="2:28">
      <c r="B1769" t="s">
        <v>272</v>
      </c>
      <c r="C1769">
        <v>1958</v>
      </c>
      <c r="D1769" s="1">
        <v>202714</v>
      </c>
      <c r="E1769" s="12">
        <f t="shared" si="363"/>
        <v>0.22273760910083421</v>
      </c>
      <c r="F1769" s="1">
        <v>168529</v>
      </c>
      <c r="G1769" s="11">
        <f t="shared" si="364"/>
        <v>0.24879772957992782</v>
      </c>
      <c r="H1769">
        <v>1421090</v>
      </c>
      <c r="I1769" s="12">
        <f t="shared" si="360"/>
        <v>0.1185913629678627</v>
      </c>
      <c r="J1769" s="12">
        <f t="shared" si="361"/>
        <v>0.14264684150898255</v>
      </c>
      <c r="K1769" s="1">
        <v>1674608</v>
      </c>
      <c r="L1769">
        <v>36228</v>
      </c>
      <c r="M1769" s="12">
        <f t="shared" si="362"/>
        <v>2.1633719652599293E-2</v>
      </c>
      <c r="N1769">
        <v>11553</v>
      </c>
      <c r="O1769">
        <v>20364</v>
      </c>
      <c r="P1769" s="12">
        <f t="shared" si="366"/>
        <v>1.216045785043425E-2</v>
      </c>
      <c r="Q1769" s="12">
        <f t="shared" si="367"/>
        <v>0.56210665783371982</v>
      </c>
      <c r="R1769">
        <v>1405</v>
      </c>
      <c r="S1769">
        <v>1652</v>
      </c>
      <c r="T1769">
        <v>7667</v>
      </c>
      <c r="U1769" s="30">
        <v>7667</v>
      </c>
      <c r="V1769">
        <f t="shared" si="359"/>
        <v>7667000</v>
      </c>
      <c r="W1769">
        <v>17198</v>
      </c>
      <c r="AA1769" s="1">
        <f t="shared" si="365"/>
        <v>10087</v>
      </c>
    </row>
    <row r="1770" spans="2:28">
      <c r="B1770" t="s">
        <v>272</v>
      </c>
      <c r="C1770">
        <v>1959</v>
      </c>
      <c r="D1770" s="1">
        <v>247661</v>
      </c>
      <c r="E1770" s="12">
        <f t="shared" si="363"/>
        <v>0.22172617579446904</v>
      </c>
      <c r="F1770" s="1">
        <v>210250</v>
      </c>
      <c r="G1770" s="11">
        <f t="shared" si="364"/>
        <v>0.24755976716173478</v>
      </c>
      <c r="H1770">
        <v>1494661</v>
      </c>
      <c r="I1770" s="12">
        <f t="shared" si="360"/>
        <v>0.14066734864962691</v>
      </c>
      <c r="J1770" s="12">
        <f t="shared" si="361"/>
        <v>0.16569710456083353</v>
      </c>
      <c r="K1770" s="1">
        <v>1718103</v>
      </c>
      <c r="L1770">
        <v>33861</v>
      </c>
      <c r="M1770" s="12">
        <f t="shared" si="362"/>
        <v>1.9708364399573249E-2</v>
      </c>
      <c r="N1770">
        <v>10552</v>
      </c>
      <c r="O1770">
        <v>19939</v>
      </c>
      <c r="P1770" s="12">
        <f t="shared" si="366"/>
        <v>1.160524136213021E-2</v>
      </c>
      <c r="Q1770" s="12">
        <f t="shared" si="367"/>
        <v>0.5888485278048492</v>
      </c>
      <c r="R1770">
        <v>1419</v>
      </c>
      <c r="S1770">
        <v>1632</v>
      </c>
      <c r="T1770">
        <v>7767</v>
      </c>
      <c r="U1770" s="30">
        <v>7767</v>
      </c>
      <c r="V1770">
        <f t="shared" si="359"/>
        <v>7767000</v>
      </c>
      <c r="W1770">
        <v>18277</v>
      </c>
      <c r="AA1770" s="1">
        <f t="shared" si="365"/>
        <v>10274</v>
      </c>
    </row>
    <row r="1771" spans="2:28">
      <c r="B1771" t="s">
        <v>272</v>
      </c>
      <c r="C1771">
        <v>1960</v>
      </c>
      <c r="D1771" s="1">
        <v>238866</v>
      </c>
      <c r="E1771" s="12">
        <f t="shared" si="363"/>
        <v>-3.5512252635659228E-2</v>
      </c>
      <c r="F1771" s="1">
        <v>216545</v>
      </c>
      <c r="G1771" s="11">
        <f t="shared" si="364"/>
        <v>2.9940546967895363E-2</v>
      </c>
      <c r="H1771">
        <v>1652216</v>
      </c>
      <c r="I1771" s="12">
        <f t="shared" si="360"/>
        <v>0.13106337185936948</v>
      </c>
      <c r="J1771" s="12">
        <f t="shared" si="361"/>
        <v>0.14457310666401971</v>
      </c>
      <c r="K1771" s="1">
        <v>1641812</v>
      </c>
      <c r="L1771">
        <v>31483</v>
      </c>
      <c r="M1771" s="12">
        <f t="shared" si="362"/>
        <v>1.917576433842608E-2</v>
      </c>
      <c r="N1771">
        <v>11652</v>
      </c>
      <c r="O1771">
        <v>19831</v>
      </c>
      <c r="P1771" s="12">
        <f t="shared" si="366"/>
        <v>1.2078727649694362E-2</v>
      </c>
      <c r="Q1771" s="12">
        <f t="shared" si="367"/>
        <v>0.62989549915827592</v>
      </c>
      <c r="R1771">
        <v>1466</v>
      </c>
      <c r="S1771">
        <v>1812</v>
      </c>
      <c r="T1771">
        <v>7834</v>
      </c>
      <c r="U1771" s="30">
        <v>7834</v>
      </c>
      <c r="V1771">
        <f t="shared" si="359"/>
        <v>7834000</v>
      </c>
      <c r="W1771">
        <v>19094</v>
      </c>
      <c r="X1771" s="16">
        <v>10287</v>
      </c>
      <c r="Z1771" s="16">
        <v>10287</v>
      </c>
      <c r="AA1771" s="16">
        <v>10287</v>
      </c>
    </row>
    <row r="1772" spans="2:28">
      <c r="B1772" t="s">
        <v>272</v>
      </c>
      <c r="C1772">
        <v>1961</v>
      </c>
      <c r="D1772" s="1">
        <v>284382</v>
      </c>
      <c r="E1772" s="12">
        <f t="shared" si="363"/>
        <v>0.19055035040566679</v>
      </c>
      <c r="F1772" s="1">
        <v>265455</v>
      </c>
      <c r="G1772" s="11">
        <f t="shared" si="364"/>
        <v>0.22586529358793783</v>
      </c>
      <c r="H1772">
        <v>1753952</v>
      </c>
      <c r="I1772" s="12">
        <f t="shared" si="360"/>
        <v>0.15134678714126726</v>
      </c>
      <c r="J1772" s="12">
        <f t="shared" si="361"/>
        <v>0.16213784641768988</v>
      </c>
      <c r="K1772" s="1">
        <v>1861299</v>
      </c>
      <c r="L1772">
        <v>34209</v>
      </c>
      <c r="M1772" s="12">
        <f t="shared" si="362"/>
        <v>1.8379099757749831E-2</v>
      </c>
      <c r="N1772">
        <v>12373</v>
      </c>
      <c r="O1772">
        <v>21836</v>
      </c>
      <c r="P1772" s="12">
        <f t="shared" si="366"/>
        <v>1.1731591753930992E-2</v>
      </c>
      <c r="Q1772" s="12">
        <f t="shared" si="367"/>
        <v>0.63831155543862728</v>
      </c>
      <c r="R1772">
        <v>1489</v>
      </c>
      <c r="S1772">
        <v>1729</v>
      </c>
      <c r="T1772">
        <v>7893</v>
      </c>
      <c r="U1772" s="30">
        <v>7893</v>
      </c>
      <c r="V1772">
        <f t="shared" si="359"/>
        <v>7893000</v>
      </c>
      <c r="W1772">
        <v>19167</v>
      </c>
      <c r="AA1772" s="16">
        <f>AA1771-197</f>
        <v>10090</v>
      </c>
      <c r="AB1772">
        <f>(10287-8314)/10</f>
        <v>197.3</v>
      </c>
    </row>
    <row r="1773" spans="2:28">
      <c r="B1773" t="s">
        <v>272</v>
      </c>
      <c r="C1773">
        <v>1962</v>
      </c>
      <c r="D1773" s="1">
        <v>293469</v>
      </c>
      <c r="E1773" s="12">
        <f t="shared" si="363"/>
        <v>3.195349916661392E-2</v>
      </c>
      <c r="F1773" s="1">
        <v>270153</v>
      </c>
      <c r="G1773" s="11">
        <f t="shared" si="364"/>
        <v>1.7697914900830648E-2</v>
      </c>
      <c r="H1773">
        <v>1828706</v>
      </c>
      <c r="I1773" s="12">
        <f t="shared" si="360"/>
        <v>0.14772904994023095</v>
      </c>
      <c r="J1773" s="12">
        <f t="shared" si="361"/>
        <v>0.16047904911997882</v>
      </c>
      <c r="K1773" s="1">
        <v>1865245</v>
      </c>
      <c r="L1773">
        <v>36110</v>
      </c>
      <c r="M1773" s="12">
        <f t="shared" si="362"/>
        <v>1.9359387104643088E-2</v>
      </c>
      <c r="N1773">
        <v>12545</v>
      </c>
      <c r="O1773">
        <v>23565</v>
      </c>
      <c r="P1773" s="12">
        <f t="shared" si="366"/>
        <v>1.2633729081166282E-2</v>
      </c>
      <c r="Q1773" s="12">
        <f t="shared" si="367"/>
        <v>0.6525893104403212</v>
      </c>
      <c r="R1773">
        <v>1517</v>
      </c>
      <c r="S1773">
        <v>4019</v>
      </c>
      <c r="T1773">
        <v>7933</v>
      </c>
      <c r="U1773" s="30">
        <v>7933</v>
      </c>
      <c r="V1773">
        <f t="shared" si="359"/>
        <v>7933000</v>
      </c>
      <c r="W1773">
        <v>20590</v>
      </c>
      <c r="AA1773" s="16">
        <f t="shared" ref="AA1773:AA1780" si="368">AA1772-197</f>
        <v>9893</v>
      </c>
    </row>
    <row r="1774" spans="2:28">
      <c r="B1774" t="s">
        <v>272</v>
      </c>
      <c r="C1774">
        <v>1963</v>
      </c>
      <c r="D1774" s="1">
        <v>338909</v>
      </c>
      <c r="E1774" s="12">
        <f t="shared" si="363"/>
        <v>0.15483747857524985</v>
      </c>
      <c r="F1774" s="1">
        <v>316305</v>
      </c>
      <c r="G1774" s="11">
        <f t="shared" si="364"/>
        <v>0.17083652596861779</v>
      </c>
      <c r="H1774">
        <v>2042748</v>
      </c>
      <c r="I1774" s="12">
        <f t="shared" si="360"/>
        <v>0.15484288810954655</v>
      </c>
      <c r="J1774" s="12">
        <f t="shared" si="361"/>
        <v>0.16590837440545775</v>
      </c>
      <c r="K1774" s="1">
        <v>1899326</v>
      </c>
      <c r="L1774">
        <v>35028</v>
      </c>
      <c r="M1774" s="12">
        <f t="shared" si="362"/>
        <v>1.8442331648174142E-2</v>
      </c>
      <c r="N1774">
        <v>12459</v>
      </c>
      <c r="O1774">
        <v>22569</v>
      </c>
      <c r="P1774" s="12">
        <f t="shared" si="366"/>
        <v>1.1882636261494868E-2</v>
      </c>
      <c r="Q1774" s="12">
        <f t="shared" si="367"/>
        <v>0.64431312093182602</v>
      </c>
      <c r="R1774">
        <v>1568</v>
      </c>
      <c r="S1774">
        <v>2350</v>
      </c>
      <c r="T1774">
        <v>8058</v>
      </c>
      <c r="U1774" s="30">
        <v>8058</v>
      </c>
      <c r="V1774">
        <f t="shared" si="359"/>
        <v>8058000</v>
      </c>
      <c r="W1774">
        <v>22037</v>
      </c>
      <c r="AA1774" s="16">
        <f t="shared" si="368"/>
        <v>9696</v>
      </c>
    </row>
    <row r="1775" spans="2:28">
      <c r="B1775" t="s">
        <v>272</v>
      </c>
      <c r="C1775">
        <v>1964</v>
      </c>
      <c r="D1775" s="1">
        <v>404057</v>
      </c>
      <c r="E1775" s="12">
        <f t="shared" si="363"/>
        <v>0.19222859233599579</v>
      </c>
      <c r="F1775" s="1">
        <v>380590</v>
      </c>
      <c r="G1775" s="11">
        <f t="shared" si="364"/>
        <v>0.2032373816411375</v>
      </c>
      <c r="H1775">
        <v>2251441</v>
      </c>
      <c r="I1775" s="12">
        <f t="shared" si="360"/>
        <v>0.16904284855787916</v>
      </c>
      <c r="J1775" s="12">
        <f t="shared" si="361"/>
        <v>0.17946595091765674</v>
      </c>
      <c r="K1775" s="1">
        <v>1961932</v>
      </c>
      <c r="L1775">
        <v>40073</v>
      </c>
      <c r="M1775" s="12">
        <f t="shared" si="362"/>
        <v>2.0425274678225341E-2</v>
      </c>
      <c r="N1775">
        <v>12905</v>
      </c>
      <c r="O1775">
        <v>27168</v>
      </c>
      <c r="P1775" s="12">
        <f t="shared" si="366"/>
        <v>1.3847574737554614E-2</v>
      </c>
      <c r="Q1775" s="12">
        <f t="shared" si="367"/>
        <v>0.67796271803957775</v>
      </c>
      <c r="R1775">
        <v>1855</v>
      </c>
      <c r="S1775">
        <v>2872</v>
      </c>
      <c r="T1775">
        <v>8187</v>
      </c>
      <c r="U1775" s="30">
        <v>8187</v>
      </c>
      <c r="V1775">
        <f t="shared" si="359"/>
        <v>8187000</v>
      </c>
      <c r="W1775">
        <v>24222</v>
      </c>
      <c r="AA1775" s="16">
        <f t="shared" si="368"/>
        <v>9499</v>
      </c>
    </row>
    <row r="1776" spans="2:28">
      <c r="B1776" t="s">
        <v>272</v>
      </c>
      <c r="C1776">
        <v>1965</v>
      </c>
      <c r="D1776" s="1">
        <v>413874</v>
      </c>
      <c r="E1776" s="12">
        <f t="shared" si="363"/>
        <v>2.4296077038635639E-2</v>
      </c>
      <c r="F1776" s="1">
        <v>388315</v>
      </c>
      <c r="G1776" s="11">
        <f t="shared" si="364"/>
        <v>2.0297432933077592E-2</v>
      </c>
      <c r="H1776">
        <v>2419986</v>
      </c>
      <c r="I1776" s="12">
        <f t="shared" si="360"/>
        <v>0.1604616720923179</v>
      </c>
      <c r="J1776" s="12">
        <f t="shared" si="361"/>
        <v>0.17102330344059841</v>
      </c>
      <c r="K1776" s="1">
        <v>2053768</v>
      </c>
      <c r="L1776">
        <v>41355</v>
      </c>
      <c r="M1776" s="12">
        <f t="shared" si="362"/>
        <v>2.013615948831611E-2</v>
      </c>
      <c r="N1776">
        <v>13925</v>
      </c>
      <c r="O1776">
        <v>27430</v>
      </c>
      <c r="P1776" s="12">
        <f t="shared" si="366"/>
        <v>1.335593893760152E-2</v>
      </c>
      <c r="Q1776" s="12">
        <f t="shared" si="367"/>
        <v>0.66328134445653486</v>
      </c>
      <c r="R1776">
        <v>2497</v>
      </c>
      <c r="S1776">
        <v>3697</v>
      </c>
      <c r="T1776">
        <v>8357</v>
      </c>
      <c r="U1776" s="30">
        <v>8357</v>
      </c>
      <c r="V1776">
        <f t="shared" si="359"/>
        <v>8357000</v>
      </c>
      <c r="W1776">
        <v>26948</v>
      </c>
      <c r="AA1776" s="16">
        <f t="shared" si="368"/>
        <v>9302</v>
      </c>
    </row>
    <row r="1777" spans="2:28">
      <c r="B1777" t="s">
        <v>272</v>
      </c>
      <c r="C1777">
        <v>1966</v>
      </c>
      <c r="D1777" s="1">
        <v>455309</v>
      </c>
      <c r="E1777" s="12">
        <f t="shared" si="363"/>
        <v>0.10011501084871241</v>
      </c>
      <c r="F1777" s="1">
        <v>425891</v>
      </c>
      <c r="G1777" s="11">
        <f t="shared" si="364"/>
        <v>9.6766800149363272E-2</v>
      </c>
      <c r="H1777">
        <v>2672437</v>
      </c>
      <c r="I1777" s="12">
        <f t="shared" si="360"/>
        <v>0.15936428061727928</v>
      </c>
      <c r="J1777" s="12">
        <f t="shared" si="361"/>
        <v>0.17037221083228529</v>
      </c>
      <c r="K1777" s="1">
        <v>2413348</v>
      </c>
      <c r="L1777">
        <v>45388</v>
      </c>
      <c r="M1777" s="12">
        <f t="shared" si="362"/>
        <v>1.8807068023343504E-2</v>
      </c>
      <c r="N1777">
        <v>15760</v>
      </c>
      <c r="O1777">
        <v>29628</v>
      </c>
      <c r="P1777" s="12">
        <f t="shared" si="366"/>
        <v>1.2276720970204049E-2</v>
      </c>
      <c r="Q1777" s="12">
        <f t="shared" si="367"/>
        <v>0.65277165770688284</v>
      </c>
      <c r="R1777">
        <v>3029</v>
      </c>
      <c r="S1777">
        <v>4809</v>
      </c>
      <c r="T1777">
        <v>8512</v>
      </c>
      <c r="U1777" s="30">
        <v>8512</v>
      </c>
      <c r="V1777">
        <f t="shared" si="359"/>
        <v>8512000</v>
      </c>
      <c r="W1777">
        <v>29435</v>
      </c>
      <c r="AA1777" s="16">
        <f t="shared" si="368"/>
        <v>9105</v>
      </c>
    </row>
    <row r="1778" spans="2:28">
      <c r="B1778" t="s">
        <v>272</v>
      </c>
      <c r="C1778">
        <v>1967</v>
      </c>
      <c r="D1778" s="1">
        <v>568398</v>
      </c>
      <c r="E1778" s="12">
        <f t="shared" si="363"/>
        <v>0.24837857367194588</v>
      </c>
      <c r="F1778" s="1">
        <v>536518</v>
      </c>
      <c r="G1778" s="11">
        <f t="shared" si="364"/>
        <v>0.25975425637076155</v>
      </c>
      <c r="H1778">
        <v>2924216</v>
      </c>
      <c r="I1778" s="12">
        <f t="shared" si="360"/>
        <v>0.18347413460565157</v>
      </c>
      <c r="J1778" s="12">
        <f t="shared" si="361"/>
        <v>0.19437620203158726</v>
      </c>
      <c r="K1778" s="1">
        <v>2891954</v>
      </c>
      <c r="L1778">
        <v>51275</v>
      </c>
      <c r="M1778" s="12">
        <f t="shared" si="362"/>
        <v>1.7730226691019289E-2</v>
      </c>
      <c r="N1778">
        <v>19405</v>
      </c>
      <c r="O1778">
        <v>31870</v>
      </c>
      <c r="P1778" s="12">
        <f t="shared" si="366"/>
        <v>1.1020230612243486E-2</v>
      </c>
      <c r="Q1778" s="12">
        <f t="shared" si="367"/>
        <v>0.62155046318868845</v>
      </c>
      <c r="R1778">
        <v>3814</v>
      </c>
      <c r="S1778">
        <v>5456</v>
      </c>
      <c r="T1778">
        <v>8630</v>
      </c>
      <c r="U1778" s="30">
        <v>8630</v>
      </c>
      <c r="V1778">
        <f t="shared" si="359"/>
        <v>8630000</v>
      </c>
      <c r="W1778">
        <v>30778</v>
      </c>
      <c r="AA1778" s="16">
        <f t="shared" si="368"/>
        <v>8908</v>
      </c>
    </row>
    <row r="1779" spans="2:28">
      <c r="B1779" t="s">
        <v>272</v>
      </c>
      <c r="C1779">
        <v>1968</v>
      </c>
      <c r="D1779" s="1">
        <v>615823</v>
      </c>
      <c r="E1779" s="12">
        <f t="shared" si="363"/>
        <v>8.3436254174011876E-2</v>
      </c>
      <c r="F1779" s="1">
        <v>579719</v>
      </c>
      <c r="G1779" s="11">
        <f t="shared" si="364"/>
        <v>8.052106359898456E-2</v>
      </c>
      <c r="H1779">
        <v>3354618</v>
      </c>
      <c r="I1779" s="12">
        <f t="shared" si="360"/>
        <v>0.17281222481963668</v>
      </c>
      <c r="J1779" s="12">
        <f t="shared" si="361"/>
        <v>0.18357470209722837</v>
      </c>
      <c r="K1779" s="1">
        <v>3147560</v>
      </c>
      <c r="L1779">
        <v>57943</v>
      </c>
      <c r="M1779" s="12">
        <f t="shared" si="362"/>
        <v>1.8408862738120958E-2</v>
      </c>
      <c r="N1779">
        <v>23309</v>
      </c>
      <c r="O1779">
        <v>34634</v>
      </c>
      <c r="P1779" s="12">
        <f t="shared" si="366"/>
        <v>1.1003443937526211E-2</v>
      </c>
      <c r="Q1779" s="12">
        <f t="shared" si="367"/>
        <v>0.59772535077576239</v>
      </c>
      <c r="R1779">
        <v>4897</v>
      </c>
      <c r="S1779">
        <v>6043</v>
      </c>
      <c r="T1779">
        <v>8696</v>
      </c>
      <c r="U1779" s="30">
        <v>8696</v>
      </c>
      <c r="V1779">
        <f t="shared" si="359"/>
        <v>8696000</v>
      </c>
      <c r="W1779">
        <v>34080</v>
      </c>
      <c r="AA1779" s="16">
        <f t="shared" si="368"/>
        <v>8711</v>
      </c>
    </row>
    <row r="1780" spans="2:28">
      <c r="B1780" t="s">
        <v>272</v>
      </c>
      <c r="C1780">
        <v>1969</v>
      </c>
      <c r="D1780" s="1">
        <v>684015</v>
      </c>
      <c r="E1780" s="12">
        <f t="shared" si="363"/>
        <v>0.11073311649613607</v>
      </c>
      <c r="F1780" s="1">
        <v>644712</v>
      </c>
      <c r="G1780" s="11">
        <f t="shared" si="364"/>
        <v>0.11211121250122905</v>
      </c>
      <c r="H1780">
        <v>3875188</v>
      </c>
      <c r="I1780" s="12">
        <f t="shared" si="360"/>
        <v>0.16636921873209765</v>
      </c>
      <c r="J1780" s="12">
        <f t="shared" si="361"/>
        <v>0.17651143634837846</v>
      </c>
      <c r="K1780" s="1">
        <v>3554717</v>
      </c>
      <c r="L1780">
        <v>63034</v>
      </c>
      <c r="M1780" s="12">
        <f t="shared" si="362"/>
        <v>1.7732494598022851E-2</v>
      </c>
      <c r="N1780">
        <v>26143</v>
      </c>
      <c r="O1780">
        <v>36891</v>
      </c>
      <c r="P1780" s="12">
        <f t="shared" si="366"/>
        <v>1.037804134618874E-2</v>
      </c>
      <c r="Q1780" s="12">
        <f t="shared" si="367"/>
        <v>0.58525557635561765</v>
      </c>
      <c r="R1780">
        <v>7322</v>
      </c>
      <c r="S1780">
        <v>7042</v>
      </c>
      <c r="T1780">
        <v>8781</v>
      </c>
      <c r="U1780" s="30">
        <v>8781</v>
      </c>
      <c r="V1780">
        <f t="shared" si="359"/>
        <v>8781000</v>
      </c>
      <c r="W1780">
        <v>36414</v>
      </c>
      <c r="AA1780" s="16">
        <f t="shared" si="368"/>
        <v>8514</v>
      </c>
    </row>
    <row r="1781" spans="2:28">
      <c r="B1781" t="s">
        <v>272</v>
      </c>
      <c r="C1781">
        <v>1970</v>
      </c>
      <c r="D1781" s="1">
        <v>762136</v>
      </c>
      <c r="E1781" s="12">
        <f t="shared" si="363"/>
        <v>0.11420948371015255</v>
      </c>
      <c r="F1781" s="1">
        <v>718611</v>
      </c>
      <c r="G1781" s="11">
        <f t="shared" si="364"/>
        <v>0.11462327364776831</v>
      </c>
      <c r="H1781">
        <v>4131546</v>
      </c>
      <c r="I1781" s="12">
        <f t="shared" si="360"/>
        <v>0.17393271187105264</v>
      </c>
      <c r="J1781" s="12">
        <f t="shared" si="361"/>
        <v>0.18446750925682542</v>
      </c>
      <c r="K1781" s="1">
        <v>3932246</v>
      </c>
      <c r="L1781">
        <v>72828</v>
      </c>
      <c r="M1781" s="12">
        <f t="shared" si="362"/>
        <v>1.8520713098824439E-2</v>
      </c>
      <c r="N1781">
        <v>32338</v>
      </c>
      <c r="O1781">
        <v>40490</v>
      </c>
      <c r="P1781" s="12">
        <f t="shared" si="366"/>
        <v>1.0296914282575403E-2</v>
      </c>
      <c r="Q1781" s="12">
        <f t="shared" si="367"/>
        <v>0.55596748503322901</v>
      </c>
      <c r="R1781">
        <v>9083</v>
      </c>
      <c r="S1781">
        <v>9574</v>
      </c>
      <c r="T1781">
        <v>8882</v>
      </c>
      <c r="U1781" s="30">
        <v>8881.8259999999991</v>
      </c>
      <c r="V1781">
        <f t="shared" si="359"/>
        <v>8881826</v>
      </c>
      <c r="W1781">
        <v>37347</v>
      </c>
      <c r="X1781" s="16">
        <v>8314</v>
      </c>
      <c r="Z1781" s="16">
        <v>8314</v>
      </c>
      <c r="AA1781" s="16">
        <v>8314</v>
      </c>
    </row>
    <row r="1782" spans="2:28">
      <c r="B1782" t="s">
        <v>272</v>
      </c>
      <c r="C1782">
        <v>1971</v>
      </c>
      <c r="D1782" s="1">
        <v>912962</v>
      </c>
      <c r="E1782" s="12">
        <f t="shared" si="363"/>
        <v>0.19789906263449042</v>
      </c>
      <c r="F1782" s="1">
        <v>862070</v>
      </c>
      <c r="G1782" s="11">
        <f t="shared" si="364"/>
        <v>0.19963373786373992</v>
      </c>
      <c r="H1782">
        <v>4573075</v>
      </c>
      <c r="I1782" s="12">
        <f t="shared" si="360"/>
        <v>0.18850991947431434</v>
      </c>
      <c r="J1782" s="12">
        <f t="shared" si="361"/>
        <v>0.19963853643336268</v>
      </c>
      <c r="K1782" s="1">
        <v>4622898</v>
      </c>
      <c r="L1782">
        <v>81390</v>
      </c>
      <c r="M1782" s="12">
        <f t="shared" si="362"/>
        <v>1.7605839453952912E-2</v>
      </c>
      <c r="N1782">
        <v>35140</v>
      </c>
      <c r="O1782">
        <v>46250</v>
      </c>
      <c r="P1782" s="12">
        <f t="shared" si="366"/>
        <v>1.0004546931383734E-2</v>
      </c>
      <c r="Q1782" s="12">
        <f t="shared" si="367"/>
        <v>0.56825162796412332</v>
      </c>
      <c r="R1782">
        <v>10233</v>
      </c>
      <c r="S1782">
        <v>11401</v>
      </c>
      <c r="T1782">
        <v>8974</v>
      </c>
      <c r="U1782" s="30">
        <v>8974.1859999999997</v>
      </c>
      <c r="V1782">
        <f t="shared" si="359"/>
        <v>8974186</v>
      </c>
      <c r="W1782">
        <v>40385</v>
      </c>
      <c r="AA1782" s="1">
        <f>AA1781+787</f>
        <v>9101</v>
      </c>
      <c r="AB1782">
        <f>(13824-8314)/7</f>
        <v>787.14285714285711</v>
      </c>
    </row>
    <row r="1783" spans="2:28">
      <c r="B1783" t="s">
        <v>272</v>
      </c>
      <c r="C1783">
        <v>1972</v>
      </c>
      <c r="D1783" s="1">
        <v>1115861</v>
      </c>
      <c r="E1783" s="12">
        <f t="shared" si="363"/>
        <v>0.22224254678727046</v>
      </c>
      <c r="F1783" s="1">
        <v>1058217</v>
      </c>
      <c r="G1783" s="11">
        <f t="shared" si="364"/>
        <v>0.22753024696370364</v>
      </c>
      <c r="H1783">
        <v>5471871</v>
      </c>
      <c r="I1783" s="12">
        <f t="shared" si="360"/>
        <v>0.19339216878468077</v>
      </c>
      <c r="J1783" s="12">
        <f t="shared" si="361"/>
        <v>0.20392677385852115</v>
      </c>
      <c r="K1783" s="1">
        <v>5150304</v>
      </c>
      <c r="L1783">
        <v>91993</v>
      </c>
      <c r="M1783" s="12">
        <f t="shared" si="362"/>
        <v>1.7861664088178096E-2</v>
      </c>
      <c r="N1783">
        <v>40276</v>
      </c>
      <c r="O1783">
        <v>51717</v>
      </c>
      <c r="P1783" s="12">
        <f t="shared" si="366"/>
        <v>1.0041543178810416E-2</v>
      </c>
      <c r="Q1783" s="12">
        <f t="shared" si="367"/>
        <v>0.56218407922341918</v>
      </c>
      <c r="R1783">
        <v>12946</v>
      </c>
      <c r="S1783">
        <v>13292</v>
      </c>
      <c r="T1783">
        <v>9029</v>
      </c>
      <c r="U1783" s="30">
        <v>9028.9439999999995</v>
      </c>
      <c r="V1783">
        <f t="shared" si="359"/>
        <v>9028944</v>
      </c>
      <c r="W1783">
        <v>44849</v>
      </c>
      <c r="AA1783" s="1">
        <f t="shared" ref="AA1783:AA1787" si="369">AA1782+787</f>
        <v>9888</v>
      </c>
    </row>
    <row r="1784" spans="2:28">
      <c r="B1784" t="s">
        <v>272</v>
      </c>
      <c r="C1784">
        <v>1973</v>
      </c>
      <c r="D1784" s="1">
        <v>1403512</v>
      </c>
      <c r="E1784" s="12">
        <f t="shared" si="363"/>
        <v>0.25778389960756759</v>
      </c>
      <c r="F1784" s="1">
        <v>1348764</v>
      </c>
      <c r="G1784" s="11">
        <f t="shared" si="364"/>
        <v>0.27456277871173873</v>
      </c>
      <c r="H1784">
        <v>6503617</v>
      </c>
      <c r="I1784" s="12">
        <f t="shared" si="360"/>
        <v>0.20738675109558266</v>
      </c>
      <c r="J1784" s="12">
        <f t="shared" si="361"/>
        <v>0.21580483598588293</v>
      </c>
      <c r="K1784" s="1">
        <v>5830839</v>
      </c>
      <c r="L1784">
        <v>103565</v>
      </c>
      <c r="M1784" s="12">
        <f t="shared" si="362"/>
        <v>1.7761594857961263E-2</v>
      </c>
      <c r="N1784">
        <v>46706</v>
      </c>
      <c r="O1784">
        <v>56859</v>
      </c>
      <c r="P1784" s="12">
        <f t="shared" si="366"/>
        <v>9.7514268529794775E-3</v>
      </c>
      <c r="Q1784" s="12">
        <f t="shared" si="367"/>
        <v>0.54901752522570368</v>
      </c>
      <c r="R1784">
        <v>13369</v>
      </c>
      <c r="S1784">
        <v>14711</v>
      </c>
      <c r="T1784">
        <v>9078</v>
      </c>
      <c r="U1784" s="30">
        <v>9077.9560000000001</v>
      </c>
      <c r="V1784">
        <f t="shared" si="359"/>
        <v>9077956</v>
      </c>
      <c r="W1784">
        <v>50370</v>
      </c>
      <c r="AA1784" s="1">
        <f t="shared" si="369"/>
        <v>10675</v>
      </c>
    </row>
    <row r="1785" spans="2:28">
      <c r="B1785" t="s">
        <v>272</v>
      </c>
      <c r="C1785">
        <v>1974</v>
      </c>
      <c r="D1785" s="1">
        <v>1485924</v>
      </c>
      <c r="E1785" s="12">
        <f t="shared" si="363"/>
        <v>5.8718414947645618E-2</v>
      </c>
      <c r="F1785" s="1">
        <v>1410331</v>
      </c>
      <c r="G1785" s="11">
        <f t="shared" si="364"/>
        <v>4.5646977529056235E-2</v>
      </c>
      <c r="H1785">
        <v>6874158</v>
      </c>
      <c r="I1785" s="12">
        <f t="shared" si="360"/>
        <v>0.20516418156230914</v>
      </c>
      <c r="J1785" s="12">
        <f t="shared" si="361"/>
        <v>0.21616087381174537</v>
      </c>
      <c r="K1785" s="1">
        <v>6434408</v>
      </c>
      <c r="L1785">
        <v>112334</v>
      </c>
      <c r="M1785" s="12">
        <f t="shared" si="362"/>
        <v>1.745832716856003E-2</v>
      </c>
      <c r="N1785">
        <v>53952</v>
      </c>
      <c r="O1785">
        <v>58382</v>
      </c>
      <c r="P1785" s="12">
        <f t="shared" si="366"/>
        <v>9.073406597778692E-3</v>
      </c>
      <c r="Q1785" s="12">
        <f t="shared" si="367"/>
        <v>0.51971798386953194</v>
      </c>
      <c r="R1785">
        <v>14764</v>
      </c>
      <c r="S1785">
        <v>15793</v>
      </c>
      <c r="T1785">
        <v>9118</v>
      </c>
      <c r="U1785" s="30">
        <v>9117.5069999999996</v>
      </c>
      <c r="V1785">
        <f t="shared" si="359"/>
        <v>9117507</v>
      </c>
      <c r="W1785">
        <v>53986</v>
      </c>
      <c r="AA1785" s="1">
        <f t="shared" si="369"/>
        <v>11462</v>
      </c>
    </row>
    <row r="1786" spans="2:28">
      <c r="B1786" t="s">
        <v>272</v>
      </c>
      <c r="C1786">
        <v>1975</v>
      </c>
      <c r="D1786" s="1">
        <v>1705915</v>
      </c>
      <c r="E1786" s="12">
        <f t="shared" si="363"/>
        <v>0.14804996756227101</v>
      </c>
      <c r="F1786" s="1">
        <v>1632082</v>
      </c>
      <c r="G1786" s="11">
        <f t="shared" si="364"/>
        <v>0.15723330196953764</v>
      </c>
      <c r="H1786">
        <v>6938098</v>
      </c>
      <c r="I1786" s="12">
        <f t="shared" si="360"/>
        <v>0.23523478624833491</v>
      </c>
      <c r="J1786" s="12">
        <f t="shared" si="361"/>
        <v>0.24587646354952034</v>
      </c>
      <c r="K1786" s="1">
        <v>7688334</v>
      </c>
      <c r="L1786">
        <v>129346</v>
      </c>
      <c r="M1786" s="12">
        <f t="shared" si="362"/>
        <v>1.6823670771847321E-2</v>
      </c>
      <c r="N1786">
        <v>55990</v>
      </c>
      <c r="O1786">
        <v>73356</v>
      </c>
      <c r="P1786" s="12">
        <f t="shared" si="366"/>
        <v>9.5412087976406851E-3</v>
      </c>
      <c r="Q1786" s="12">
        <f t="shared" si="367"/>
        <v>0.56713002334822882</v>
      </c>
      <c r="R1786">
        <v>18909</v>
      </c>
      <c r="S1786">
        <v>19250</v>
      </c>
      <c r="T1786">
        <v>9118</v>
      </c>
      <c r="U1786" s="30">
        <v>9117.6679999999997</v>
      </c>
      <c r="V1786">
        <f t="shared" si="359"/>
        <v>9117668</v>
      </c>
      <c r="W1786">
        <v>57440</v>
      </c>
      <c r="AA1786" s="1">
        <f t="shared" si="369"/>
        <v>12249</v>
      </c>
    </row>
    <row r="1787" spans="2:28">
      <c r="B1787" t="s">
        <v>272</v>
      </c>
      <c r="C1787">
        <v>1976</v>
      </c>
      <c r="D1787" s="1">
        <v>1974197</v>
      </c>
      <c r="E1787" s="12">
        <f t="shared" si="363"/>
        <v>0.15726574887963352</v>
      </c>
      <c r="F1787" s="1">
        <v>1920269</v>
      </c>
      <c r="G1787" s="11">
        <f t="shared" si="364"/>
        <v>0.17657629947514891</v>
      </c>
      <c r="H1787">
        <v>8803753</v>
      </c>
      <c r="I1787" s="12">
        <f t="shared" si="360"/>
        <v>0.21811936341239924</v>
      </c>
      <c r="J1787" s="12">
        <f t="shared" si="361"/>
        <v>0.22424493281444857</v>
      </c>
      <c r="K1787" s="1">
        <v>8711398</v>
      </c>
      <c r="L1787">
        <v>150591</v>
      </c>
      <c r="M1787" s="12">
        <f t="shared" si="362"/>
        <v>1.728666282954814E-2</v>
      </c>
      <c r="N1787">
        <v>59854</v>
      </c>
      <c r="O1787">
        <v>90737</v>
      </c>
      <c r="P1787" s="12">
        <f t="shared" si="366"/>
        <v>1.0415894211239115E-2</v>
      </c>
      <c r="Q1787" s="12">
        <f t="shared" si="367"/>
        <v>0.60253932837951807</v>
      </c>
      <c r="R1787">
        <v>20494</v>
      </c>
      <c r="S1787">
        <v>20621</v>
      </c>
      <c r="T1787">
        <v>9129</v>
      </c>
      <c r="U1787" s="30">
        <v>9129.2049999999999</v>
      </c>
      <c r="V1787">
        <f t="shared" si="359"/>
        <v>9129205</v>
      </c>
      <c r="W1787">
        <v>64657</v>
      </c>
      <c r="AA1787" s="1">
        <f t="shared" si="369"/>
        <v>13036</v>
      </c>
    </row>
    <row r="1788" spans="2:28">
      <c r="B1788" t="s">
        <v>272</v>
      </c>
      <c r="C1788">
        <v>1977</v>
      </c>
      <c r="D1788" s="1">
        <v>2128063</v>
      </c>
      <c r="E1788" s="12">
        <f t="shared" si="363"/>
        <v>7.7938523865652712E-2</v>
      </c>
      <c r="F1788" s="1">
        <v>2042246</v>
      </c>
      <c r="G1788" s="11">
        <f t="shared" si="364"/>
        <v>6.3520787972935047E-2</v>
      </c>
      <c r="H1788">
        <v>9689212</v>
      </c>
      <c r="I1788" s="12">
        <f t="shared" si="360"/>
        <v>0.21077524157795288</v>
      </c>
      <c r="J1788" s="12">
        <f t="shared" si="361"/>
        <v>0.21963220538471034</v>
      </c>
      <c r="K1788" s="1">
        <v>9070835</v>
      </c>
      <c r="L1788">
        <v>191910</v>
      </c>
      <c r="M1788" s="12">
        <f t="shared" si="362"/>
        <v>2.1156817426400104E-2</v>
      </c>
      <c r="N1788">
        <v>72167</v>
      </c>
      <c r="O1788">
        <v>119743</v>
      </c>
      <c r="P1788" s="12">
        <f t="shared" si="366"/>
        <v>1.3200879522116762E-2</v>
      </c>
      <c r="Q1788" s="12">
        <f t="shared" si="367"/>
        <v>0.62395393674118071</v>
      </c>
      <c r="R1788">
        <v>25288</v>
      </c>
      <c r="S1788">
        <v>23647</v>
      </c>
      <c r="T1788">
        <v>9171</v>
      </c>
      <c r="U1788" s="30">
        <v>9171.11</v>
      </c>
      <c r="V1788">
        <f t="shared" si="359"/>
        <v>9171110</v>
      </c>
      <c r="W1788">
        <v>72803</v>
      </c>
      <c r="X1788" s="16">
        <v>13824</v>
      </c>
      <c r="Z1788" s="16">
        <v>13824</v>
      </c>
      <c r="AA1788" s="16">
        <v>13824</v>
      </c>
    </row>
    <row r="1789" spans="2:28">
      <c r="B1789" t="s">
        <v>272</v>
      </c>
      <c r="C1789">
        <v>1978</v>
      </c>
      <c r="D1789" s="1">
        <v>2269693</v>
      </c>
      <c r="E1789" s="12">
        <f t="shared" si="363"/>
        <v>6.6553480794506556E-2</v>
      </c>
      <c r="F1789" s="1">
        <v>2197590</v>
      </c>
      <c r="G1789" s="11">
        <f t="shared" si="364"/>
        <v>7.6065273233489009E-2</v>
      </c>
      <c r="H1789">
        <v>10505210</v>
      </c>
      <c r="I1789" s="12">
        <f t="shared" ref="I1789:I1819" si="370">(F1789/H1789)</f>
        <v>0.20919048738673476</v>
      </c>
      <c r="J1789" s="12">
        <f t="shared" si="361"/>
        <v>0.21605403414115473</v>
      </c>
      <c r="K1789" s="1">
        <v>9490176</v>
      </c>
      <c r="L1789">
        <v>224687</v>
      </c>
      <c r="M1789" s="12">
        <f t="shared" si="362"/>
        <v>2.3675746371827035E-2</v>
      </c>
      <c r="N1789">
        <v>79026</v>
      </c>
      <c r="O1789">
        <v>145661</v>
      </c>
      <c r="P1789" s="12">
        <f t="shared" si="366"/>
        <v>1.5348608919370937E-2</v>
      </c>
      <c r="Q1789" s="12">
        <f t="shared" si="367"/>
        <v>0.64828405737759642</v>
      </c>
      <c r="R1789">
        <v>28888</v>
      </c>
      <c r="S1789">
        <v>25091</v>
      </c>
      <c r="T1789">
        <v>9218</v>
      </c>
      <c r="U1789" s="30">
        <v>9217.7610000000004</v>
      </c>
      <c r="V1789">
        <f t="shared" si="359"/>
        <v>9217761</v>
      </c>
      <c r="W1789">
        <v>80979</v>
      </c>
      <c r="X1789" s="16">
        <v>14944</v>
      </c>
      <c r="Z1789" s="16">
        <v>14944</v>
      </c>
      <c r="AA1789" s="16">
        <v>14944</v>
      </c>
    </row>
    <row r="1790" spans="2:28">
      <c r="B1790" t="s">
        <v>272</v>
      </c>
      <c r="C1790">
        <v>1979</v>
      </c>
      <c r="D1790" s="1">
        <v>2444904</v>
      </c>
      <c r="E1790" s="12">
        <f t="shared" si="363"/>
        <v>7.7195902705784442E-2</v>
      </c>
      <c r="F1790" s="1">
        <v>2379814</v>
      </c>
      <c r="G1790" s="11">
        <f t="shared" si="364"/>
        <v>8.2919925918847462E-2</v>
      </c>
      <c r="H1790">
        <v>11449101</v>
      </c>
      <c r="I1790" s="12">
        <f t="shared" si="370"/>
        <v>0.20786033768066156</v>
      </c>
      <c r="J1790" s="12">
        <f t="shared" si="361"/>
        <v>0.21354550021001648</v>
      </c>
      <c r="K1790" s="1">
        <v>10507366</v>
      </c>
      <c r="L1790">
        <v>258673</v>
      </c>
      <c r="M1790" s="12">
        <f t="shared" si="362"/>
        <v>2.4618253518531665E-2</v>
      </c>
      <c r="N1790">
        <v>101710</v>
      </c>
      <c r="O1790">
        <v>156963</v>
      </c>
      <c r="P1790" s="12">
        <f t="shared" si="366"/>
        <v>1.4938377515354467E-2</v>
      </c>
      <c r="Q1790" s="12">
        <f t="shared" si="367"/>
        <v>0.60680086441182501</v>
      </c>
      <c r="R1790">
        <v>29720</v>
      </c>
      <c r="S1790">
        <v>30354</v>
      </c>
      <c r="T1790">
        <v>9266</v>
      </c>
      <c r="U1790" s="30">
        <v>9266.268</v>
      </c>
      <c r="V1790">
        <f t="shared" si="359"/>
        <v>9266268</v>
      </c>
      <c r="W1790">
        <v>89056</v>
      </c>
      <c r="X1790" s="16">
        <v>15002</v>
      </c>
      <c r="Z1790" s="16">
        <v>15002</v>
      </c>
      <c r="AA1790" s="16">
        <v>15002</v>
      </c>
    </row>
    <row r="1791" spans="2:28">
      <c r="B1791" t="s">
        <v>272</v>
      </c>
      <c r="C1791">
        <v>1980</v>
      </c>
      <c r="D1791" s="1">
        <v>2816792</v>
      </c>
      <c r="E1791" s="12">
        <f t="shared" si="363"/>
        <v>0.15210740380808407</v>
      </c>
      <c r="F1791" s="1">
        <v>2729095</v>
      </c>
      <c r="G1791" s="11">
        <f t="shared" si="364"/>
        <v>0.14676819280834552</v>
      </c>
      <c r="H1791">
        <v>12356558</v>
      </c>
      <c r="I1791" s="12">
        <f t="shared" si="370"/>
        <v>0.22086207178406803</v>
      </c>
      <c r="J1791" s="12">
        <f t="shared" si="361"/>
        <v>0.227959274743015</v>
      </c>
      <c r="K1791" s="1">
        <v>12633607</v>
      </c>
      <c r="L1791">
        <v>298631</v>
      </c>
      <c r="M1791" s="12">
        <f t="shared" si="362"/>
        <v>2.363782568192916E-2</v>
      </c>
      <c r="N1791">
        <v>110547</v>
      </c>
      <c r="O1791">
        <v>188084</v>
      </c>
      <c r="P1791" s="12">
        <f t="shared" si="366"/>
        <v>1.4887593068234591E-2</v>
      </c>
      <c r="Q1791" s="12">
        <f t="shared" si="367"/>
        <v>0.62982074868315752</v>
      </c>
      <c r="R1791">
        <v>31081</v>
      </c>
      <c r="S1791">
        <v>33880</v>
      </c>
      <c r="T1791">
        <v>9262</v>
      </c>
      <c r="U1791" s="30">
        <v>9255.5529999999999</v>
      </c>
      <c r="V1791">
        <f t="shared" si="359"/>
        <v>9255553</v>
      </c>
      <c r="W1791">
        <v>95248</v>
      </c>
      <c r="X1791" s="16">
        <v>15124</v>
      </c>
      <c r="Y1791">
        <v>14145</v>
      </c>
      <c r="Z1791" s="1">
        <f>(X1791+Y1791)/2</f>
        <v>14634.5</v>
      </c>
      <c r="AA1791" s="16">
        <v>14635</v>
      </c>
    </row>
    <row r="1792" spans="2:28">
      <c r="B1792" t="s">
        <v>272</v>
      </c>
      <c r="C1792">
        <v>1981</v>
      </c>
      <c r="D1792" s="1">
        <v>3161246</v>
      </c>
      <c r="E1792" s="12">
        <f t="shared" si="363"/>
        <v>0.12228591958511668</v>
      </c>
      <c r="F1792" s="1">
        <v>2927879</v>
      </c>
      <c r="G1792" s="11">
        <f t="shared" si="364"/>
        <v>7.2838798209662908E-2</v>
      </c>
      <c r="H1792">
        <v>15034773</v>
      </c>
      <c r="I1792" s="12">
        <f t="shared" si="370"/>
        <v>0.19474048593882995</v>
      </c>
      <c r="J1792" s="12">
        <f t="shared" si="361"/>
        <v>0.21026230326191156</v>
      </c>
      <c r="K1792" s="1">
        <v>13295492</v>
      </c>
      <c r="L1792">
        <v>318414</v>
      </c>
      <c r="M1792" s="12">
        <f t="shared" si="362"/>
        <v>2.394901971284703E-2</v>
      </c>
      <c r="N1792">
        <v>106059</v>
      </c>
      <c r="O1792">
        <v>212355</v>
      </c>
      <c r="P1792" s="12">
        <f t="shared" si="366"/>
        <v>1.5971955005501113E-2</v>
      </c>
      <c r="Q1792" s="12">
        <f t="shared" si="367"/>
        <v>0.6669147713354312</v>
      </c>
      <c r="R1792">
        <v>33659</v>
      </c>
      <c r="S1792">
        <v>31234</v>
      </c>
      <c r="T1792">
        <v>9209</v>
      </c>
      <c r="U1792" s="30">
        <v>9209.2870000000003</v>
      </c>
      <c r="V1792">
        <f t="shared" si="359"/>
        <v>9209287</v>
      </c>
      <c r="W1792">
        <v>101992</v>
      </c>
      <c r="X1792" s="16">
        <v>15157</v>
      </c>
      <c r="Z1792" s="16">
        <v>15157</v>
      </c>
      <c r="AA1792" s="16">
        <v>15157</v>
      </c>
    </row>
    <row r="1793" spans="2:27">
      <c r="B1793" t="s">
        <v>272</v>
      </c>
      <c r="C1793">
        <v>1982</v>
      </c>
      <c r="D1793" s="1">
        <v>3227867</v>
      </c>
      <c r="E1793" s="12">
        <f t="shared" si="363"/>
        <v>2.1074285265999547E-2</v>
      </c>
      <c r="F1793" s="1">
        <v>2911081</v>
      </c>
      <c r="G1793" s="11">
        <f t="shared" si="364"/>
        <v>-5.7372589509334234E-3</v>
      </c>
      <c r="H1793">
        <v>14598817</v>
      </c>
      <c r="I1793" s="12">
        <f t="shared" si="370"/>
        <v>0.19940526687881627</v>
      </c>
      <c r="J1793" s="12">
        <f t="shared" si="361"/>
        <v>0.22110469635998589</v>
      </c>
      <c r="K1793" s="1">
        <v>13996829</v>
      </c>
      <c r="L1793">
        <v>357372</v>
      </c>
      <c r="M1793" s="12">
        <f t="shared" si="362"/>
        <v>2.5532354506867232E-2</v>
      </c>
      <c r="N1793">
        <v>115239</v>
      </c>
      <c r="O1793">
        <v>242133</v>
      </c>
      <c r="P1793" s="12">
        <f t="shared" si="366"/>
        <v>1.7299132539234423E-2</v>
      </c>
      <c r="Q1793" s="12">
        <f t="shared" si="367"/>
        <v>0.67753769181693024</v>
      </c>
      <c r="R1793">
        <v>77325</v>
      </c>
      <c r="S1793">
        <v>41438</v>
      </c>
      <c r="T1793">
        <v>9115</v>
      </c>
      <c r="U1793" s="30">
        <v>9115.1980000000003</v>
      </c>
      <c r="V1793">
        <f t="shared" si="359"/>
        <v>9115198</v>
      </c>
      <c r="W1793">
        <v>105030</v>
      </c>
      <c r="X1793" s="16">
        <v>14913</v>
      </c>
      <c r="Z1793" s="16">
        <v>14913</v>
      </c>
      <c r="AA1793" s="16">
        <v>14913</v>
      </c>
    </row>
    <row r="1794" spans="2:27">
      <c r="B1794" t="s">
        <v>272</v>
      </c>
      <c r="C1794">
        <v>1983</v>
      </c>
      <c r="D1794" s="1">
        <v>3449141</v>
      </c>
      <c r="E1794" s="12">
        <f t="shared" si="363"/>
        <v>6.8551151580904662E-2</v>
      </c>
      <c r="F1794" s="1">
        <v>3091481</v>
      </c>
      <c r="G1794" s="11">
        <f t="shared" si="364"/>
        <v>6.1970106637362549E-2</v>
      </c>
      <c r="H1794">
        <v>16097094</v>
      </c>
      <c r="I1794" s="12">
        <f t="shared" si="370"/>
        <v>0.1920521182270539</v>
      </c>
      <c r="J1794" s="12">
        <f t="shared" si="361"/>
        <v>0.21427103550491786</v>
      </c>
      <c r="K1794" s="1">
        <v>14789362</v>
      </c>
      <c r="L1794">
        <v>362101</v>
      </c>
      <c r="M1794" s="12">
        <f t="shared" si="362"/>
        <v>2.4483882401417991E-2</v>
      </c>
      <c r="N1794">
        <v>116964</v>
      </c>
      <c r="O1794">
        <v>245137</v>
      </c>
      <c r="P1794" s="12">
        <f t="shared" si="366"/>
        <v>1.6575224813619411E-2</v>
      </c>
      <c r="Q1794" s="12">
        <f t="shared" si="367"/>
        <v>0.67698515055191788</v>
      </c>
      <c r="R1794">
        <v>113387</v>
      </c>
      <c r="S1794">
        <v>43680</v>
      </c>
      <c r="T1794">
        <v>9048</v>
      </c>
      <c r="U1794" s="30">
        <v>9047.7540000000008</v>
      </c>
      <c r="V1794">
        <f t="shared" si="359"/>
        <v>9047754</v>
      </c>
      <c r="W1794">
        <v>111142</v>
      </c>
      <c r="X1794" s="16">
        <v>14510</v>
      </c>
      <c r="Z1794" s="16">
        <v>14510</v>
      </c>
      <c r="AA1794" s="16">
        <v>14510</v>
      </c>
    </row>
    <row r="1795" spans="2:27">
      <c r="B1795" t="s">
        <v>272</v>
      </c>
      <c r="C1795">
        <v>1984</v>
      </c>
      <c r="D1795" s="1">
        <v>3920617</v>
      </c>
      <c r="E1795" s="12">
        <f t="shared" si="363"/>
        <v>0.13669374490634045</v>
      </c>
      <c r="F1795" s="1">
        <v>3521635</v>
      </c>
      <c r="G1795" s="11">
        <f t="shared" si="364"/>
        <v>0.13914172527665541</v>
      </c>
      <c r="H1795">
        <v>17071153</v>
      </c>
      <c r="I1795" s="12">
        <f t="shared" si="370"/>
        <v>0.20629157268990558</v>
      </c>
      <c r="J1795" s="12">
        <f t="shared" si="361"/>
        <v>0.22966328050600918</v>
      </c>
      <c r="K1795" s="1">
        <v>15013068</v>
      </c>
      <c r="L1795">
        <v>404906</v>
      </c>
      <c r="M1795" s="12">
        <f t="shared" si="362"/>
        <v>2.6970236862978305E-2</v>
      </c>
      <c r="N1795">
        <v>125387</v>
      </c>
      <c r="O1795">
        <v>279519</v>
      </c>
      <c r="P1795" s="12">
        <f t="shared" si="366"/>
        <v>1.8618379667633557E-2</v>
      </c>
      <c r="Q1795" s="12">
        <f t="shared" si="367"/>
        <v>0.69033059524926776</v>
      </c>
      <c r="R1795">
        <v>133799</v>
      </c>
      <c r="S1795">
        <v>52346</v>
      </c>
      <c r="T1795">
        <v>9049</v>
      </c>
      <c r="U1795" s="30">
        <v>9049.4519999999993</v>
      </c>
      <c r="V1795">
        <f t="shared" si="359"/>
        <v>9049452</v>
      </c>
      <c r="W1795">
        <v>122968</v>
      </c>
      <c r="X1795" s="16">
        <v>14604</v>
      </c>
      <c r="Z1795" s="16">
        <v>14604</v>
      </c>
      <c r="AA1795" s="16">
        <v>14604</v>
      </c>
    </row>
    <row r="1796" spans="2:27">
      <c r="B1796" t="s">
        <v>272</v>
      </c>
      <c r="C1796">
        <v>1985</v>
      </c>
      <c r="D1796" s="1">
        <v>4020532</v>
      </c>
      <c r="E1796" s="12">
        <f t="shared" si="363"/>
        <v>2.5484509198424637E-2</v>
      </c>
      <c r="F1796" s="1">
        <v>3572808</v>
      </c>
      <c r="G1796" s="11">
        <f t="shared" si="364"/>
        <v>1.4531034590467212E-2</v>
      </c>
      <c r="H1796">
        <v>17719929</v>
      </c>
      <c r="I1796" s="12">
        <f t="shared" si="370"/>
        <v>0.20162654150589429</v>
      </c>
      <c r="J1796" s="12">
        <f t="shared" si="361"/>
        <v>0.2268932341658931</v>
      </c>
      <c r="K1796" s="1">
        <v>15633890</v>
      </c>
      <c r="L1796">
        <v>501826</v>
      </c>
      <c r="M1796" s="12">
        <f t="shared" si="362"/>
        <v>3.2098601179872698E-2</v>
      </c>
      <c r="N1796">
        <v>135131</v>
      </c>
      <c r="O1796">
        <v>366695</v>
      </c>
      <c r="P1796" s="12">
        <f t="shared" si="366"/>
        <v>2.345513496640951E-2</v>
      </c>
      <c r="Q1796" s="12">
        <f t="shared" si="367"/>
        <v>0.73072140542737918</v>
      </c>
      <c r="R1796">
        <v>161579</v>
      </c>
      <c r="S1796">
        <v>56201</v>
      </c>
      <c r="T1796">
        <v>9076</v>
      </c>
      <c r="U1796" s="30">
        <v>9076.2929999999997</v>
      </c>
      <c r="V1796">
        <f t="shared" si="359"/>
        <v>9076293</v>
      </c>
      <c r="W1796">
        <v>133283</v>
      </c>
      <c r="X1796" s="16">
        <v>17755</v>
      </c>
      <c r="Z1796" s="16">
        <v>17755</v>
      </c>
      <c r="AA1796" s="16">
        <v>17755</v>
      </c>
    </row>
    <row r="1797" spans="2:27">
      <c r="B1797" t="s">
        <v>272</v>
      </c>
      <c r="C1797">
        <v>1986</v>
      </c>
      <c r="D1797" s="1">
        <v>4487230</v>
      </c>
      <c r="E1797" s="12">
        <f t="shared" si="363"/>
        <v>0.11607866819614916</v>
      </c>
      <c r="F1797" s="1">
        <v>4005374</v>
      </c>
      <c r="G1797" s="11">
        <f t="shared" si="364"/>
        <v>0.12107171725992552</v>
      </c>
      <c r="H1797">
        <v>20507296</v>
      </c>
      <c r="I1797" s="12">
        <f t="shared" si="370"/>
        <v>0.19531458462393092</v>
      </c>
      <c r="J1797" s="12">
        <f t="shared" si="361"/>
        <v>0.21881139278430467</v>
      </c>
      <c r="K1797" s="1">
        <v>17562829</v>
      </c>
      <c r="L1797">
        <v>648727</v>
      </c>
      <c r="M1797" s="12">
        <f t="shared" si="362"/>
        <v>3.6937500217077784E-2</v>
      </c>
      <c r="N1797">
        <v>150195</v>
      </c>
      <c r="O1797">
        <v>498532</v>
      </c>
      <c r="P1797" s="12">
        <f t="shared" si="366"/>
        <v>2.8385631950296846E-2</v>
      </c>
      <c r="Q1797" s="12">
        <f t="shared" si="367"/>
        <v>0.76847734100785081</v>
      </c>
      <c r="R1797">
        <v>177897</v>
      </c>
      <c r="S1797">
        <v>61860</v>
      </c>
      <c r="T1797">
        <v>9128</v>
      </c>
      <c r="U1797" s="30">
        <v>9127.7749999999996</v>
      </c>
      <c r="V1797">
        <f t="shared" si="359"/>
        <v>9127775</v>
      </c>
      <c r="W1797">
        <v>141659</v>
      </c>
      <c r="X1797" s="16">
        <v>20742</v>
      </c>
      <c r="Z1797" s="16">
        <v>20742</v>
      </c>
      <c r="AA1797" s="16">
        <v>20742</v>
      </c>
    </row>
    <row r="1798" spans="2:27">
      <c r="B1798" t="s">
        <v>272</v>
      </c>
      <c r="C1798">
        <v>1987</v>
      </c>
      <c r="D1798" s="1">
        <v>4518404</v>
      </c>
      <c r="E1798" s="12">
        <f t="shared" si="363"/>
        <v>6.9472703650136055E-3</v>
      </c>
      <c r="F1798" s="1">
        <v>4019233</v>
      </c>
      <c r="G1798" s="11">
        <f t="shared" si="364"/>
        <v>3.4601013538311277E-3</v>
      </c>
      <c r="H1798">
        <v>21458285</v>
      </c>
      <c r="I1798" s="12">
        <f t="shared" si="370"/>
        <v>0.18730448402563393</v>
      </c>
      <c r="J1798" s="12">
        <f t="shared" si="361"/>
        <v>0.2105668742865518</v>
      </c>
      <c r="K1798" s="1">
        <v>18790798</v>
      </c>
      <c r="L1798">
        <v>716162</v>
      </c>
      <c r="M1798" s="12">
        <f t="shared" si="362"/>
        <v>3.8112378197030269E-2</v>
      </c>
      <c r="N1798">
        <v>153691</v>
      </c>
      <c r="O1798">
        <v>562471</v>
      </c>
      <c r="P1798" s="12">
        <f t="shared" si="366"/>
        <v>2.9933321618379378E-2</v>
      </c>
      <c r="Q1798" s="12">
        <f t="shared" si="367"/>
        <v>0.78539632094414391</v>
      </c>
      <c r="R1798">
        <v>151173</v>
      </c>
      <c r="S1798">
        <v>62248</v>
      </c>
      <c r="T1798">
        <v>9187</v>
      </c>
      <c r="U1798" s="30">
        <v>9187.4809999999998</v>
      </c>
      <c r="V1798">
        <f t="shared" si="359"/>
        <v>9187481</v>
      </c>
      <c r="W1798">
        <v>146669</v>
      </c>
      <c r="X1798" s="16">
        <v>23879</v>
      </c>
      <c r="Z1798" s="16">
        <v>23879</v>
      </c>
      <c r="AA1798" s="16">
        <v>23879</v>
      </c>
    </row>
    <row r="1799" spans="2:27">
      <c r="B1799" t="s">
        <v>272</v>
      </c>
      <c r="C1799">
        <v>1988</v>
      </c>
      <c r="D1799" s="1">
        <v>4653115</v>
      </c>
      <c r="E1799" s="12">
        <f t="shared" si="363"/>
        <v>2.9813845773861744E-2</v>
      </c>
      <c r="F1799" s="1">
        <v>4115643</v>
      </c>
      <c r="G1799" s="11">
        <f t="shared" si="364"/>
        <v>2.3987163720043104E-2</v>
      </c>
      <c r="H1799">
        <v>21549456</v>
      </c>
      <c r="I1799" s="12">
        <f t="shared" si="370"/>
        <v>0.19098593486536272</v>
      </c>
      <c r="J1799" s="12">
        <f t="shared" si="361"/>
        <v>0.21592726053038183</v>
      </c>
      <c r="K1799" s="1">
        <v>20376589</v>
      </c>
      <c r="L1799">
        <v>780924</v>
      </c>
      <c r="M1799" s="12">
        <f t="shared" si="362"/>
        <v>3.8324569436032692E-2</v>
      </c>
      <c r="N1799">
        <v>166281</v>
      </c>
      <c r="O1799">
        <v>614643</v>
      </c>
      <c r="P1799" s="12">
        <f t="shared" si="366"/>
        <v>3.016417517181114E-2</v>
      </c>
      <c r="Q1799" s="12">
        <f t="shared" si="367"/>
        <v>0.78707146918266058</v>
      </c>
      <c r="R1799">
        <v>165459</v>
      </c>
      <c r="S1799">
        <v>67784</v>
      </c>
      <c r="T1799">
        <v>9218</v>
      </c>
      <c r="U1799" s="30">
        <v>9217.9979999999996</v>
      </c>
      <c r="V1799">
        <f t="shared" si="359"/>
        <v>9217998</v>
      </c>
      <c r="W1799">
        <v>155728</v>
      </c>
      <c r="X1799" s="16">
        <v>27612</v>
      </c>
      <c r="Z1799" s="16">
        <v>27612</v>
      </c>
      <c r="AA1799" s="16">
        <v>27612</v>
      </c>
    </row>
    <row r="1800" spans="2:27">
      <c r="B1800" t="s">
        <v>272</v>
      </c>
      <c r="C1800">
        <v>1989</v>
      </c>
      <c r="D1800" s="1">
        <v>4737299</v>
      </c>
      <c r="E1800" s="12">
        <f t="shared" si="363"/>
        <v>1.8091966349423987E-2</v>
      </c>
      <c r="F1800" s="1">
        <v>4229795</v>
      </c>
      <c r="G1800" s="11">
        <f t="shared" si="364"/>
        <v>2.7736127744801966E-2</v>
      </c>
      <c r="H1800">
        <v>22706755</v>
      </c>
      <c r="I1800" s="12">
        <f t="shared" si="370"/>
        <v>0.18627914909021567</v>
      </c>
      <c r="J1800" s="12">
        <f t="shared" si="361"/>
        <v>0.20862950254230514</v>
      </c>
      <c r="K1800" s="1">
        <v>20881303</v>
      </c>
      <c r="L1800">
        <v>1007215</v>
      </c>
      <c r="M1800" s="12">
        <f t="shared" si="362"/>
        <v>4.8235256200247656E-2</v>
      </c>
      <c r="N1800">
        <v>178462</v>
      </c>
      <c r="O1800">
        <v>828753</v>
      </c>
      <c r="P1800" s="12">
        <f t="shared" si="366"/>
        <v>3.9688758886358769E-2</v>
      </c>
      <c r="Q1800" s="12">
        <f t="shared" si="367"/>
        <v>0.82281637981960154</v>
      </c>
      <c r="R1800">
        <v>179405</v>
      </c>
      <c r="S1800">
        <v>73854</v>
      </c>
      <c r="T1800">
        <v>9253</v>
      </c>
      <c r="U1800" s="30">
        <v>9253.2950000000001</v>
      </c>
      <c r="V1800">
        <f t="shared" si="359"/>
        <v>9253295</v>
      </c>
      <c r="W1800">
        <v>167227</v>
      </c>
      <c r="X1800" s="16">
        <v>31639</v>
      </c>
      <c r="Z1800" s="16">
        <v>31639</v>
      </c>
      <c r="AA1800" s="16">
        <v>31639</v>
      </c>
    </row>
    <row r="1801" spans="2:27">
      <c r="B1801" t="s">
        <v>272</v>
      </c>
      <c r="C1801">
        <v>1990</v>
      </c>
      <c r="D1801" s="1">
        <v>4687802</v>
      </c>
      <c r="E1801" s="12">
        <f t="shared" si="363"/>
        <v>-1.0448358864407757E-2</v>
      </c>
      <c r="F1801" s="1">
        <v>4180674</v>
      </c>
      <c r="G1801" s="11">
        <f t="shared" si="364"/>
        <v>-1.161309236026805E-2</v>
      </c>
      <c r="H1801">
        <v>23411174</v>
      </c>
      <c r="I1801" s="12">
        <f t="shared" si="370"/>
        <v>0.17857600819164388</v>
      </c>
      <c r="J1801" s="12">
        <f t="shared" si="361"/>
        <v>0.20023780097486782</v>
      </c>
      <c r="K1801" s="1">
        <v>23097720</v>
      </c>
      <c r="L1801">
        <v>974473</v>
      </c>
      <c r="M1801" s="12">
        <f t="shared" si="362"/>
        <v>4.218914247813204E-2</v>
      </c>
      <c r="N1801">
        <v>190100</v>
      </c>
      <c r="O1801">
        <v>784373</v>
      </c>
      <c r="P1801" s="12">
        <f t="shared" si="366"/>
        <v>3.3958892912374035E-2</v>
      </c>
      <c r="Q1801" s="12">
        <f t="shared" si="367"/>
        <v>0.80492019789157832</v>
      </c>
      <c r="R1801">
        <v>193422</v>
      </c>
      <c r="S1801">
        <v>86814</v>
      </c>
      <c r="T1801">
        <v>9295</v>
      </c>
      <c r="U1801" s="30">
        <v>9310.4619999999995</v>
      </c>
      <c r="V1801">
        <f t="shared" si="359"/>
        <v>9310462</v>
      </c>
      <c r="W1801">
        <v>174296</v>
      </c>
      <c r="X1801" s="16">
        <v>34267</v>
      </c>
      <c r="Z1801" s="16">
        <v>34267</v>
      </c>
      <c r="AA1801" s="16">
        <v>34267</v>
      </c>
    </row>
    <row r="1802" spans="2:27">
      <c r="B1802" t="s">
        <v>272</v>
      </c>
      <c r="C1802">
        <v>1991</v>
      </c>
      <c r="D1802" s="1">
        <v>5412629</v>
      </c>
      <c r="E1802" s="12">
        <f t="shared" si="363"/>
        <v>0.15461979836179088</v>
      </c>
      <c r="F1802" s="1">
        <v>5203940</v>
      </c>
      <c r="G1802" s="11">
        <f t="shared" si="364"/>
        <v>0.24476101221956076</v>
      </c>
      <c r="H1802">
        <v>24504726</v>
      </c>
      <c r="I1802" s="12">
        <f t="shared" si="370"/>
        <v>0.21236474955892182</v>
      </c>
      <c r="J1802" s="12">
        <f t="shared" si="361"/>
        <v>0.22088102515408661</v>
      </c>
      <c r="K1802" s="1">
        <v>24036582</v>
      </c>
      <c r="L1802">
        <v>1006741</v>
      </c>
      <c r="M1802" s="12">
        <f t="shared" si="362"/>
        <v>4.188370043627667E-2</v>
      </c>
      <c r="N1802">
        <v>191369</v>
      </c>
      <c r="O1802">
        <v>815372</v>
      </c>
      <c r="P1802" s="12">
        <f t="shared" si="366"/>
        <v>3.3922127530445052E-2</v>
      </c>
      <c r="Q1802" s="12">
        <f t="shared" si="367"/>
        <v>0.8099123806420917</v>
      </c>
      <c r="R1802">
        <v>190039</v>
      </c>
      <c r="S1802">
        <v>76727</v>
      </c>
      <c r="T1802">
        <v>9395</v>
      </c>
      <c r="U1802" s="30">
        <v>9395.0220000000008</v>
      </c>
      <c r="V1802">
        <f t="shared" si="359"/>
        <v>9395022</v>
      </c>
      <c r="W1802">
        <v>179824</v>
      </c>
      <c r="X1802" s="16">
        <v>36423</v>
      </c>
      <c r="Z1802" s="16">
        <v>36423</v>
      </c>
      <c r="AA1802" s="16">
        <v>36423</v>
      </c>
    </row>
    <row r="1803" spans="2:27">
      <c r="B1803" t="s">
        <v>272</v>
      </c>
      <c r="C1803">
        <v>1992</v>
      </c>
      <c r="D1803" s="1">
        <v>6134453</v>
      </c>
      <c r="E1803" s="12">
        <f t="shared" si="363"/>
        <v>0.13335922340141917</v>
      </c>
      <c r="F1803" s="1">
        <v>5903243</v>
      </c>
      <c r="G1803" s="11">
        <f t="shared" si="364"/>
        <v>0.13437952781930615</v>
      </c>
      <c r="H1803">
        <v>26298149</v>
      </c>
      <c r="I1803" s="12">
        <f t="shared" si="370"/>
        <v>0.22447370725597454</v>
      </c>
      <c r="J1803" s="12">
        <f t="shared" si="361"/>
        <v>0.23326558078289084</v>
      </c>
      <c r="K1803" s="1">
        <v>25527211</v>
      </c>
      <c r="L1803">
        <v>1060492</v>
      </c>
      <c r="M1803" s="12">
        <f t="shared" si="362"/>
        <v>4.1543590484679267E-2</v>
      </c>
      <c r="N1803">
        <v>205664</v>
      </c>
      <c r="O1803">
        <v>854828</v>
      </c>
      <c r="P1803" s="12">
        <f t="shared" si="366"/>
        <v>3.3486932826308366E-2</v>
      </c>
      <c r="Q1803" s="12">
        <f t="shared" si="367"/>
        <v>0.80606737250257432</v>
      </c>
      <c r="R1803">
        <v>193039</v>
      </c>
      <c r="S1803">
        <v>84841</v>
      </c>
      <c r="T1803">
        <v>9470</v>
      </c>
      <c r="U1803" s="30">
        <v>9470.3230000000003</v>
      </c>
      <c r="V1803">
        <f t="shared" si="359"/>
        <v>9470323</v>
      </c>
      <c r="W1803">
        <v>191274</v>
      </c>
      <c r="X1803" s="16">
        <v>39113</v>
      </c>
      <c r="Z1803" s="16">
        <v>39113</v>
      </c>
      <c r="AA1803" s="16">
        <v>39113</v>
      </c>
    </row>
    <row r="1804" spans="2:27">
      <c r="B1804" t="s">
        <v>272</v>
      </c>
      <c r="C1804">
        <v>1993</v>
      </c>
      <c r="D1804" s="1">
        <v>6621344</v>
      </c>
      <c r="E1804" s="12">
        <f t="shared" si="363"/>
        <v>7.9369912851235472E-2</v>
      </c>
      <c r="F1804" s="1">
        <v>6403922</v>
      </c>
      <c r="G1804" s="11">
        <f t="shared" si="364"/>
        <v>8.481422838260258E-2</v>
      </c>
      <c r="H1804">
        <v>28448915</v>
      </c>
      <c r="I1804" s="12">
        <f t="shared" si="370"/>
        <v>0.22510250390920006</v>
      </c>
      <c r="J1804" s="12">
        <f t="shared" si="361"/>
        <v>0.2327450449340511</v>
      </c>
      <c r="K1804" s="1">
        <v>27050527</v>
      </c>
      <c r="L1804">
        <v>1110799</v>
      </c>
      <c r="M1804" s="12">
        <f t="shared" si="362"/>
        <v>4.1063858016518497E-2</v>
      </c>
      <c r="N1804">
        <v>201056</v>
      </c>
      <c r="O1804">
        <v>909743</v>
      </c>
      <c r="P1804" s="12">
        <f t="shared" si="366"/>
        <v>3.363124866291884E-2</v>
      </c>
      <c r="Q1804" s="12">
        <f t="shared" si="367"/>
        <v>0.81899875675077127</v>
      </c>
      <c r="R1804">
        <v>200083</v>
      </c>
      <c r="S1804">
        <v>72344</v>
      </c>
      <c r="T1804">
        <v>9529</v>
      </c>
      <c r="U1804" s="30">
        <v>9529.24</v>
      </c>
      <c r="V1804">
        <f t="shared" si="359"/>
        <v>9529240</v>
      </c>
      <c r="W1804">
        <v>200784</v>
      </c>
      <c r="X1804" s="16">
        <v>39318</v>
      </c>
      <c r="Z1804" s="16">
        <v>39318</v>
      </c>
      <c r="AA1804" s="16">
        <v>39318</v>
      </c>
    </row>
    <row r="1805" spans="2:27">
      <c r="B1805" t="s">
        <v>272</v>
      </c>
      <c r="C1805">
        <v>1994</v>
      </c>
      <c r="D1805" s="1">
        <v>7139231</v>
      </c>
      <c r="E1805" s="12">
        <f t="shared" si="363"/>
        <v>7.8214785397043254E-2</v>
      </c>
      <c r="F1805" s="1">
        <v>6865747</v>
      </c>
      <c r="G1805" s="11">
        <f t="shared" si="364"/>
        <v>7.2115962686616103E-2</v>
      </c>
      <c r="H1805">
        <v>30746557</v>
      </c>
      <c r="I1805" s="12">
        <f t="shared" si="370"/>
        <v>0.22330132769012154</v>
      </c>
      <c r="J1805" s="12">
        <f t="shared" si="361"/>
        <v>0.23219611223461542</v>
      </c>
      <c r="K1805" s="1">
        <v>29305100</v>
      </c>
      <c r="L1805">
        <v>1240968</v>
      </c>
      <c r="M1805" s="12">
        <f t="shared" si="362"/>
        <v>4.2346485765276352E-2</v>
      </c>
      <c r="N1805">
        <v>211747</v>
      </c>
      <c r="O1805">
        <v>1029221</v>
      </c>
      <c r="P1805" s="12">
        <f t="shared" si="366"/>
        <v>3.5120883395722932E-2</v>
      </c>
      <c r="Q1805" s="12">
        <f t="shared" si="367"/>
        <v>0.82936949220286105</v>
      </c>
      <c r="R1805">
        <v>211735</v>
      </c>
      <c r="S1805">
        <v>86668</v>
      </c>
      <c r="T1805">
        <v>9584</v>
      </c>
      <c r="U1805" s="30">
        <v>9584.4809999999998</v>
      </c>
      <c r="V1805">
        <f t="shared" si="359"/>
        <v>9584481</v>
      </c>
      <c r="W1805">
        <v>216842</v>
      </c>
      <c r="X1805" s="16">
        <v>40631</v>
      </c>
      <c r="Y1805" s="2">
        <v>40631</v>
      </c>
      <c r="Z1805" s="7">
        <f>(X1805+Y1805)/2</f>
        <v>40631</v>
      </c>
      <c r="AA1805" s="16">
        <v>40631</v>
      </c>
    </row>
    <row r="1806" spans="2:27">
      <c r="B1806" t="s">
        <v>272</v>
      </c>
      <c r="C1806">
        <v>1995</v>
      </c>
      <c r="D1806" s="1">
        <v>7518487</v>
      </c>
      <c r="E1806" s="12">
        <f t="shared" si="363"/>
        <v>5.3122808324874204E-2</v>
      </c>
      <c r="F1806" s="1">
        <v>7130450</v>
      </c>
      <c r="G1806" s="11">
        <f t="shared" si="364"/>
        <v>3.8554144217664878E-2</v>
      </c>
      <c r="H1806">
        <v>35909287</v>
      </c>
      <c r="I1806" s="12">
        <f t="shared" si="370"/>
        <v>0.19856840933655964</v>
      </c>
      <c r="J1806" s="12">
        <f t="shared" si="361"/>
        <v>0.20937444399828936</v>
      </c>
      <c r="K1806" s="1">
        <v>34825435</v>
      </c>
      <c r="L1806">
        <v>1404380</v>
      </c>
      <c r="M1806" s="12">
        <f t="shared" si="362"/>
        <v>4.0326273024299628E-2</v>
      </c>
      <c r="N1806">
        <v>219852</v>
      </c>
      <c r="O1806">
        <v>1184528</v>
      </c>
      <c r="P1806" s="12">
        <f t="shared" si="366"/>
        <v>3.4013300910670605E-2</v>
      </c>
      <c r="Q1806" s="12">
        <f t="shared" si="367"/>
        <v>0.84345262678192512</v>
      </c>
      <c r="R1806">
        <v>218967</v>
      </c>
      <c r="S1806">
        <v>73775</v>
      </c>
      <c r="T1806">
        <v>9660</v>
      </c>
      <c r="U1806" s="30">
        <v>9659.8709999999992</v>
      </c>
      <c r="V1806">
        <f t="shared" si="359"/>
        <v>9659871</v>
      </c>
      <c r="W1806">
        <v>226693</v>
      </c>
      <c r="X1806" s="17">
        <v>41112</v>
      </c>
      <c r="Y1806">
        <v>41112</v>
      </c>
      <c r="Z1806" s="7">
        <f t="shared" ref="Z1806:Z1809" si="371">(X1806+Y1806)/2</f>
        <v>41112</v>
      </c>
      <c r="AA1806" s="16">
        <v>41112</v>
      </c>
    </row>
    <row r="1807" spans="2:27">
      <c r="B1807" t="s">
        <v>272</v>
      </c>
      <c r="C1807">
        <v>1996</v>
      </c>
      <c r="D1807" s="1">
        <v>7759959</v>
      </c>
      <c r="E1807" s="12">
        <f t="shared" si="363"/>
        <v>3.2117100155922326E-2</v>
      </c>
      <c r="F1807" s="1">
        <v>7313069</v>
      </c>
      <c r="G1807" s="11">
        <f t="shared" si="364"/>
        <v>2.5611146561577459E-2</v>
      </c>
      <c r="H1807">
        <v>37617587</v>
      </c>
      <c r="I1807" s="12">
        <f t="shared" si="370"/>
        <v>0.1944055848132949</v>
      </c>
      <c r="J1807" s="12">
        <f t="shared" si="361"/>
        <v>0.20628540049631572</v>
      </c>
      <c r="K1807" s="1">
        <v>35079667</v>
      </c>
      <c r="L1807">
        <v>1469964</v>
      </c>
      <c r="M1807" s="12">
        <f t="shared" si="362"/>
        <v>4.1903590475930119E-2</v>
      </c>
      <c r="N1807">
        <v>229261</v>
      </c>
      <c r="O1807">
        <v>1240703</v>
      </c>
      <c r="P1807" s="12">
        <f t="shared" si="366"/>
        <v>3.536815215492211E-2</v>
      </c>
      <c r="Q1807" s="12">
        <f t="shared" si="367"/>
        <v>0.84403631653564304</v>
      </c>
      <c r="R1807">
        <v>258000</v>
      </c>
      <c r="S1807">
        <v>78921</v>
      </c>
      <c r="T1807">
        <v>9739</v>
      </c>
      <c r="U1807" s="30">
        <v>9739.1839999999993</v>
      </c>
      <c r="V1807">
        <f t="shared" si="359"/>
        <v>9739184</v>
      </c>
      <c r="W1807">
        <v>236927</v>
      </c>
      <c r="X1807" s="17">
        <v>42349</v>
      </c>
      <c r="Y1807">
        <v>42349</v>
      </c>
      <c r="Z1807" s="7">
        <f t="shared" si="371"/>
        <v>42349</v>
      </c>
      <c r="AA1807" s="16">
        <v>42349</v>
      </c>
    </row>
    <row r="1808" spans="2:27">
      <c r="B1808" t="s">
        <v>272</v>
      </c>
      <c r="C1808">
        <v>1997</v>
      </c>
      <c r="D1808" s="1">
        <v>8267080</v>
      </c>
      <c r="E1808" s="12">
        <f t="shared" si="363"/>
        <v>6.5350989612187382E-2</v>
      </c>
      <c r="F1808" s="1">
        <v>7780140</v>
      </c>
      <c r="G1808" s="11">
        <f t="shared" si="364"/>
        <v>6.386798757129189E-2</v>
      </c>
      <c r="H1808">
        <v>45509221</v>
      </c>
      <c r="I1808" s="12">
        <f t="shared" si="370"/>
        <v>0.17095744178965402</v>
      </c>
      <c r="J1808" s="12">
        <f t="shared" si="361"/>
        <v>0.18165725139527217</v>
      </c>
      <c r="K1808" s="1">
        <v>36092175</v>
      </c>
      <c r="L1808">
        <v>1544444</v>
      </c>
      <c r="M1808" s="12">
        <f t="shared" si="362"/>
        <v>4.2791657748528597E-2</v>
      </c>
      <c r="N1808">
        <v>253342</v>
      </c>
      <c r="O1808">
        <v>1291102</v>
      </c>
      <c r="P1808" s="12">
        <f t="shared" si="366"/>
        <v>3.577235231736519E-2</v>
      </c>
      <c r="Q1808" s="12">
        <f t="shared" si="367"/>
        <v>0.83596556430663727</v>
      </c>
      <c r="R1808">
        <v>230784</v>
      </c>
      <c r="S1808">
        <v>78875</v>
      </c>
      <c r="T1808">
        <v>9785</v>
      </c>
      <c r="U1808" s="30">
        <v>9785.4500000000007</v>
      </c>
      <c r="V1808">
        <f t="shared" si="359"/>
        <v>9785450</v>
      </c>
      <c r="W1808">
        <v>248650</v>
      </c>
      <c r="X1808" s="16">
        <v>44771</v>
      </c>
      <c r="Y1808">
        <v>44771</v>
      </c>
      <c r="Z1808" s="7">
        <f t="shared" si="371"/>
        <v>44771</v>
      </c>
      <c r="AA1808" s="16">
        <v>44771</v>
      </c>
    </row>
    <row r="1809" spans="1:27">
      <c r="B1809" t="s">
        <v>83</v>
      </c>
      <c r="C1809">
        <v>1998</v>
      </c>
      <c r="D1809" s="1">
        <v>8557047</v>
      </c>
      <c r="E1809" s="12">
        <f t="shared" si="363"/>
        <v>3.5074899480832408E-2</v>
      </c>
      <c r="F1809" s="1">
        <v>8186439</v>
      </c>
      <c r="G1809" s="11">
        <f t="shared" si="364"/>
        <v>5.2222582112918275E-2</v>
      </c>
      <c r="H1809">
        <v>39785000</v>
      </c>
      <c r="I1809" s="12">
        <f t="shared" si="370"/>
        <v>0.20576697247706421</v>
      </c>
      <c r="J1809" s="12">
        <f t="shared" si="361"/>
        <v>0.21508224205102425</v>
      </c>
      <c r="K1809" s="1">
        <v>37408140</v>
      </c>
      <c r="L1809">
        <v>1570582</v>
      </c>
      <c r="M1809" s="12">
        <f t="shared" si="362"/>
        <v>4.1985033204003194E-2</v>
      </c>
      <c r="N1809">
        <v>255842</v>
      </c>
      <c r="O1809">
        <v>1314740</v>
      </c>
      <c r="P1809" s="12">
        <f t="shared" si="366"/>
        <v>3.5145826550050337E-2</v>
      </c>
      <c r="Q1809" s="12">
        <f t="shared" si="367"/>
        <v>0.83710369786486793</v>
      </c>
      <c r="R1809">
        <v>234937</v>
      </c>
      <c r="S1809">
        <v>84028</v>
      </c>
      <c r="T1809">
        <v>9820</v>
      </c>
      <c r="U1809" s="30">
        <v>9820.2309999999998</v>
      </c>
      <c r="V1809">
        <f t="shared" si="359"/>
        <v>9820231</v>
      </c>
      <c r="W1809">
        <v>264936</v>
      </c>
      <c r="X1809" s="16">
        <v>45879</v>
      </c>
      <c r="Y1809">
        <v>45879</v>
      </c>
      <c r="Z1809" s="7">
        <f t="shared" si="371"/>
        <v>45879</v>
      </c>
      <c r="AA1809" s="16">
        <v>45879</v>
      </c>
    </row>
    <row r="1810" spans="1:27">
      <c r="B1810" t="s">
        <v>38</v>
      </c>
      <c r="C1810">
        <v>1999</v>
      </c>
      <c r="D1810" s="1">
        <v>8769848</v>
      </c>
      <c r="E1810" s="12">
        <f t="shared" si="363"/>
        <v>2.4868508961093706E-2</v>
      </c>
      <c r="F1810" s="1">
        <v>8361384</v>
      </c>
      <c r="G1810" s="11">
        <f t="shared" si="364"/>
        <v>2.1370097547908192E-2</v>
      </c>
      <c r="H1810">
        <v>46724414</v>
      </c>
      <c r="I1810" s="12">
        <f t="shared" si="370"/>
        <v>0.17895107255919784</v>
      </c>
      <c r="J1810" s="12">
        <f t="shared" si="361"/>
        <v>0.18769305485564783</v>
      </c>
      <c r="K1810" s="1">
        <v>38798045</v>
      </c>
      <c r="L1810">
        <v>1806404</v>
      </c>
      <c r="M1810" s="12">
        <f t="shared" si="362"/>
        <v>4.6559150080886805E-2</v>
      </c>
      <c r="N1810">
        <v>293517</v>
      </c>
      <c r="O1810">
        <v>1512887</v>
      </c>
      <c r="P1810" s="12">
        <f t="shared" si="366"/>
        <v>3.8993897759539174E-2</v>
      </c>
      <c r="Q1810" s="12">
        <f t="shared" si="367"/>
        <v>0.83751309230936155</v>
      </c>
      <c r="R1810">
        <v>255925</v>
      </c>
      <c r="S1810">
        <v>97127</v>
      </c>
      <c r="T1810">
        <v>9864</v>
      </c>
      <c r="U1810" s="30">
        <v>9863.7749999999996</v>
      </c>
      <c r="V1810">
        <f t="shared" si="359"/>
        <v>9863775</v>
      </c>
      <c r="W1810">
        <v>275718</v>
      </c>
      <c r="X1810" s="16">
        <v>46617</v>
      </c>
      <c r="AA1810" s="16">
        <v>46617</v>
      </c>
    </row>
    <row r="1811" spans="1:27">
      <c r="B1811" t="s">
        <v>108</v>
      </c>
      <c r="C1811">
        <v>2000</v>
      </c>
      <c r="D1811" s="1">
        <v>9370103</v>
      </c>
      <c r="E1811" s="12">
        <f t="shared" si="363"/>
        <v>6.8445313989478493E-2</v>
      </c>
      <c r="F1811" s="1">
        <v>9167840</v>
      </c>
      <c r="G1811" s="11">
        <f t="shared" si="364"/>
        <v>9.6450061377398769E-2</v>
      </c>
      <c r="H1811">
        <v>49511464</v>
      </c>
      <c r="I1811" s="12">
        <f t="shared" si="370"/>
        <v>0.1851660051902323</v>
      </c>
      <c r="J1811" s="12">
        <f t="shared" si="361"/>
        <v>0.18925118029230564</v>
      </c>
      <c r="K1811" s="1">
        <v>42748895</v>
      </c>
      <c r="L1811">
        <v>1847385</v>
      </c>
      <c r="M1811" s="12">
        <f t="shared" si="362"/>
        <v>4.3214801224686628E-2</v>
      </c>
      <c r="N1811">
        <v>310014</v>
      </c>
      <c r="O1811">
        <v>1537371</v>
      </c>
      <c r="P1811" s="12">
        <f t="shared" si="366"/>
        <v>3.5962824302242201E-2</v>
      </c>
      <c r="Q1811" s="12">
        <f t="shared" si="367"/>
        <v>0.83218765985433463</v>
      </c>
      <c r="R1811">
        <v>263824</v>
      </c>
      <c r="S1811">
        <v>99823</v>
      </c>
      <c r="T1811">
        <v>9938</v>
      </c>
      <c r="U1811" s="30">
        <v>9952.4500000000007</v>
      </c>
      <c r="V1811">
        <f t="shared" si="359"/>
        <v>9952450</v>
      </c>
      <c r="W1811">
        <v>292606</v>
      </c>
      <c r="X1811" s="16">
        <v>47718</v>
      </c>
      <c r="AA1811" s="16">
        <v>47718</v>
      </c>
    </row>
    <row r="1812" spans="1:27">
      <c r="B1812" t="s">
        <v>108</v>
      </c>
      <c r="C1812">
        <v>2001</v>
      </c>
      <c r="D1812" s="1">
        <v>10693583</v>
      </c>
      <c r="E1812" s="12">
        <f t="shared" si="363"/>
        <v>0.14124497884388251</v>
      </c>
      <c r="F1812" s="1">
        <v>10451506</v>
      </c>
      <c r="G1812" s="11">
        <f t="shared" si="364"/>
        <v>0.1400183685579155</v>
      </c>
      <c r="H1812">
        <v>43346782</v>
      </c>
      <c r="I1812" s="12">
        <f t="shared" si="370"/>
        <v>0.24111376941430163</v>
      </c>
      <c r="J1812" s="12">
        <f t="shared" si="361"/>
        <v>0.24669842850156673</v>
      </c>
      <c r="K1812" s="1">
        <v>46657684</v>
      </c>
      <c r="L1812">
        <v>1987919</v>
      </c>
      <c r="M1812" s="12">
        <f t="shared" si="362"/>
        <v>4.260646542164416E-2</v>
      </c>
      <c r="N1812">
        <v>312540</v>
      </c>
      <c r="O1812">
        <v>1675379</v>
      </c>
      <c r="P1812" s="12">
        <f t="shared" si="366"/>
        <v>3.5907890327346724E-2</v>
      </c>
      <c r="Q1812" s="12">
        <f t="shared" si="367"/>
        <v>0.84278031448967483</v>
      </c>
      <c r="R1812">
        <v>271765</v>
      </c>
      <c r="S1812">
        <v>105391</v>
      </c>
      <c r="T1812">
        <v>10006</v>
      </c>
      <c r="U1812" s="30">
        <v>9991.1200000000008</v>
      </c>
      <c r="V1812">
        <f t="shared" si="359"/>
        <v>9991120</v>
      </c>
      <c r="W1812">
        <v>299903</v>
      </c>
      <c r="X1812" s="16">
        <v>48849</v>
      </c>
      <c r="AA1812" s="16">
        <v>48849</v>
      </c>
    </row>
    <row r="1813" spans="1:27">
      <c r="B1813" t="s">
        <v>327</v>
      </c>
      <c r="C1813">
        <v>2002</v>
      </c>
      <c r="D1813" s="1">
        <v>11507263</v>
      </c>
      <c r="E1813" s="12">
        <f t="shared" si="363"/>
        <v>7.6090492774966073E-2</v>
      </c>
      <c r="F1813" s="1">
        <v>11241287</v>
      </c>
      <c r="G1813" s="11">
        <f t="shared" si="364"/>
        <v>7.5566238970728242E-2</v>
      </c>
      <c r="H1813">
        <v>43935634</v>
      </c>
      <c r="I1813" s="12">
        <f t="shared" si="370"/>
        <v>0.25585808093721829</v>
      </c>
      <c r="J1813" s="12">
        <f t="shared" si="361"/>
        <v>0.26191184586069705</v>
      </c>
      <c r="K1813" s="1">
        <v>49027432</v>
      </c>
      <c r="L1813">
        <v>2026788</v>
      </c>
      <c r="M1813" s="12">
        <f t="shared" si="362"/>
        <v>4.1339876826508068E-2</v>
      </c>
      <c r="N1813">
        <v>336613</v>
      </c>
      <c r="O1813">
        <v>1690175</v>
      </c>
      <c r="P1813" s="12">
        <f t="shared" si="366"/>
        <v>3.4474067497559324E-2</v>
      </c>
      <c r="Q1813" s="12">
        <f t="shared" si="367"/>
        <v>0.83391800227749524</v>
      </c>
      <c r="R1813">
        <v>271756</v>
      </c>
      <c r="S1813">
        <v>105649</v>
      </c>
      <c r="T1813">
        <v>10039</v>
      </c>
      <c r="U1813" s="30">
        <v>10015.709999999999</v>
      </c>
      <c r="V1813">
        <f t="shared" si="359"/>
        <v>10015710</v>
      </c>
      <c r="W1813">
        <v>303009</v>
      </c>
      <c r="X1813" s="16">
        <v>50591</v>
      </c>
      <c r="AA1813" s="16">
        <v>50591</v>
      </c>
    </row>
    <row r="1814" spans="1:27">
      <c r="B1814" t="s">
        <v>272</v>
      </c>
      <c r="C1814">
        <v>2003</v>
      </c>
      <c r="D1814" s="1">
        <v>12221555</v>
      </c>
      <c r="E1814" s="12">
        <f t="shared" si="363"/>
        <v>6.2073144587031684E-2</v>
      </c>
      <c r="F1814" s="1">
        <v>11975507</v>
      </c>
      <c r="G1814" s="11">
        <f t="shared" si="364"/>
        <v>6.5314585420690713E-2</v>
      </c>
      <c r="H1814">
        <v>50076603</v>
      </c>
      <c r="I1814" s="12">
        <f t="shared" si="370"/>
        <v>0.23914375741501476</v>
      </c>
      <c r="J1814" s="12">
        <f t="shared" si="361"/>
        <v>0.24405718974188406</v>
      </c>
      <c r="K1814" s="1">
        <v>51016280</v>
      </c>
      <c r="L1814">
        <v>1999569</v>
      </c>
      <c r="M1814" s="12">
        <f t="shared" si="362"/>
        <v>3.9194723723485918E-2</v>
      </c>
      <c r="N1814">
        <v>320612</v>
      </c>
      <c r="O1814">
        <v>1678957</v>
      </c>
      <c r="P1814" s="12">
        <f t="shared" si="366"/>
        <v>3.2910220031723204E-2</v>
      </c>
      <c r="Q1814" s="12">
        <f t="shared" si="367"/>
        <v>0.83965944661074465</v>
      </c>
      <c r="R1814">
        <v>263525</v>
      </c>
      <c r="S1814">
        <v>100424</v>
      </c>
      <c r="T1814">
        <v>10066</v>
      </c>
      <c r="U1814" s="30">
        <v>10041.152</v>
      </c>
      <c r="V1814">
        <f t="shared" si="359"/>
        <v>10041152</v>
      </c>
      <c r="W1814">
        <v>314192</v>
      </c>
      <c r="X1814" s="16">
        <v>49358</v>
      </c>
      <c r="AA1814" s="16">
        <v>49358</v>
      </c>
    </row>
    <row r="1815" spans="1:27">
      <c r="B1815" t="s">
        <v>272</v>
      </c>
      <c r="C1815">
        <v>2004</v>
      </c>
      <c r="D1815" s="1">
        <v>13398823</v>
      </c>
      <c r="E1815" s="12">
        <f t="shared" si="363"/>
        <v>9.6327185861373621E-2</v>
      </c>
      <c r="F1815" s="1">
        <v>13128758</v>
      </c>
      <c r="G1815" s="11">
        <f t="shared" si="364"/>
        <v>9.630080797414256E-2</v>
      </c>
      <c r="H1815">
        <v>55557297</v>
      </c>
      <c r="I1815" s="12">
        <f t="shared" si="370"/>
        <v>0.23631023661932293</v>
      </c>
      <c r="J1815" s="12">
        <f t="shared" si="361"/>
        <v>0.24117125424586441</v>
      </c>
      <c r="K1815" s="1">
        <v>52489571</v>
      </c>
      <c r="L1815">
        <v>1932842</v>
      </c>
      <c r="M1815" s="12">
        <f t="shared" si="362"/>
        <v>3.6823352966630266E-2</v>
      </c>
      <c r="N1815">
        <v>295537</v>
      </c>
      <c r="O1815">
        <v>1637305</v>
      </c>
      <c r="P1815" s="12">
        <f t="shared" si="366"/>
        <v>3.1192958311661568E-2</v>
      </c>
      <c r="Q1815" s="12">
        <f t="shared" si="367"/>
        <v>0.84709717607543711</v>
      </c>
      <c r="R1815">
        <v>280271</v>
      </c>
      <c r="S1815">
        <v>95116</v>
      </c>
      <c r="T1815">
        <v>10089</v>
      </c>
      <c r="U1815" s="30">
        <v>10055.315000000001</v>
      </c>
      <c r="V1815">
        <f t="shared" si="359"/>
        <v>10055315</v>
      </c>
      <c r="W1815">
        <v>319358</v>
      </c>
      <c r="X1815" s="16">
        <v>48883</v>
      </c>
      <c r="AA1815" s="16">
        <v>48883</v>
      </c>
    </row>
    <row r="1816" spans="1:27">
      <c r="B1816" t="s">
        <v>272</v>
      </c>
      <c r="C1816">
        <v>2005</v>
      </c>
      <c r="D1816" s="1">
        <v>12992812</v>
      </c>
      <c r="E1816" s="12">
        <f t="shared" si="363"/>
        <v>-3.0301989958371717E-2</v>
      </c>
      <c r="F1816" s="1">
        <v>12397971</v>
      </c>
      <c r="G1816" s="11">
        <f t="shared" si="364"/>
        <v>-5.5663071861024475E-2</v>
      </c>
      <c r="H1816">
        <v>55481834</v>
      </c>
      <c r="I1816" s="12">
        <f t="shared" si="370"/>
        <v>0.22346000674743377</v>
      </c>
      <c r="J1816" s="12">
        <f t="shared" si="361"/>
        <v>0.23418137187029542</v>
      </c>
      <c r="K1816" s="1">
        <v>51563447</v>
      </c>
      <c r="L1816">
        <v>1998366</v>
      </c>
      <c r="M1816" s="12">
        <f t="shared" si="362"/>
        <v>3.8755477305464081E-2</v>
      </c>
      <c r="N1816">
        <v>324129</v>
      </c>
      <c r="O1816">
        <v>1674237</v>
      </c>
      <c r="P1816" s="12">
        <f t="shared" si="366"/>
        <v>3.2469454573120372E-2</v>
      </c>
      <c r="Q1816" s="12">
        <f t="shared" si="367"/>
        <v>0.8378029850387767</v>
      </c>
      <c r="R1816">
        <v>302187</v>
      </c>
      <c r="S1816">
        <v>96755</v>
      </c>
      <c r="T1816">
        <v>10108</v>
      </c>
      <c r="U1816" s="30">
        <v>10051.137000000001</v>
      </c>
      <c r="V1816">
        <f t="shared" si="359"/>
        <v>10051137</v>
      </c>
      <c r="W1816">
        <v>330474</v>
      </c>
      <c r="X1816" s="16">
        <v>49546</v>
      </c>
      <c r="AA1816" s="16">
        <v>49546</v>
      </c>
    </row>
    <row r="1817" spans="1:27">
      <c r="B1817" t="s">
        <v>272</v>
      </c>
      <c r="C1817">
        <v>2006</v>
      </c>
      <c r="D1817" s="1">
        <v>12551526</v>
      </c>
      <c r="E1817" s="12">
        <f t="shared" si="363"/>
        <v>-3.3963856323019223E-2</v>
      </c>
      <c r="F1817" s="1">
        <v>12329094</v>
      </c>
      <c r="G1817" s="11">
        <f t="shared" si="364"/>
        <v>-5.5555058162339629E-3</v>
      </c>
      <c r="H1817">
        <v>57414710</v>
      </c>
      <c r="I1817" s="12">
        <f t="shared" si="370"/>
        <v>0.21473754722439597</v>
      </c>
      <c r="J1817" s="12">
        <f t="shared" si="361"/>
        <v>0.21861167634566125</v>
      </c>
      <c r="K1817" s="1">
        <v>53186639</v>
      </c>
      <c r="L1817">
        <v>2049631</v>
      </c>
      <c r="M1817" s="12">
        <f t="shared" si="362"/>
        <v>3.8536576827123817E-2</v>
      </c>
      <c r="N1817">
        <v>328835</v>
      </c>
      <c r="O1817">
        <v>1720796</v>
      </c>
      <c r="P1817" s="12">
        <f t="shared" si="366"/>
        <v>3.2353915049980878E-2</v>
      </c>
      <c r="Q1817" s="12">
        <f t="shared" si="367"/>
        <v>0.83956380441162337</v>
      </c>
      <c r="R1817">
        <v>291409</v>
      </c>
      <c r="S1817">
        <v>100717</v>
      </c>
      <c r="T1817">
        <v>10082</v>
      </c>
      <c r="U1817" s="30">
        <v>10036.081</v>
      </c>
      <c r="V1817">
        <f t="shared" ref="V1817:V1827" si="372">(U1817*1000)</f>
        <v>10036081</v>
      </c>
      <c r="W1817">
        <v>334769</v>
      </c>
      <c r="X1817" s="16">
        <v>51577</v>
      </c>
      <c r="AA1817" s="16">
        <v>51577</v>
      </c>
    </row>
    <row r="1818" spans="1:27">
      <c r="B1818" t="s">
        <v>141</v>
      </c>
      <c r="C1818">
        <v>2007</v>
      </c>
      <c r="D1818" s="1">
        <v>13083153</v>
      </c>
      <c r="E1818" s="12">
        <f t="shared" si="363"/>
        <v>4.2355566964526865E-2</v>
      </c>
      <c r="F1818" s="1">
        <v>12806628</v>
      </c>
      <c r="G1818" s="11">
        <f t="shared" si="364"/>
        <v>3.8732286411312947E-2</v>
      </c>
      <c r="H1818">
        <v>61886739</v>
      </c>
      <c r="I1818" s="12">
        <f t="shared" si="370"/>
        <v>0.20693654580830315</v>
      </c>
      <c r="J1818" s="12">
        <f t="shared" si="361"/>
        <v>0.21140478899688026</v>
      </c>
      <c r="K1818" s="1">
        <v>54771576</v>
      </c>
      <c r="L1818">
        <v>2112920</v>
      </c>
      <c r="M1818" s="12">
        <f t="shared" si="362"/>
        <v>3.8576943632222672E-2</v>
      </c>
      <c r="N1818">
        <v>311262</v>
      </c>
      <c r="O1818">
        <v>1801658</v>
      </c>
      <c r="P1818" s="12">
        <f t="shared" si="366"/>
        <v>3.2894032481373188E-2</v>
      </c>
      <c r="Q1818" s="12">
        <f t="shared" si="367"/>
        <v>0.85268632981845027</v>
      </c>
      <c r="R1818">
        <v>300192</v>
      </c>
      <c r="S1818">
        <v>101300</v>
      </c>
      <c r="T1818">
        <v>10051</v>
      </c>
      <c r="U1818" s="30">
        <v>10001.284</v>
      </c>
      <c r="V1818">
        <f t="shared" si="372"/>
        <v>10001284</v>
      </c>
      <c r="W1818">
        <v>343585</v>
      </c>
      <c r="X1818" s="16">
        <v>50233</v>
      </c>
      <c r="AA1818" s="16">
        <v>50233</v>
      </c>
    </row>
    <row r="1819" spans="1:27">
      <c r="B1819" t="s">
        <v>30</v>
      </c>
      <c r="C1819">
        <v>2008</v>
      </c>
      <c r="D1819" s="1">
        <v>13359341</v>
      </c>
      <c r="E1819" s="12">
        <f t="shared" si="363"/>
        <v>2.111020179921461E-2</v>
      </c>
      <c r="F1819" s="1">
        <v>13142736</v>
      </c>
      <c r="G1819" s="11">
        <f t="shared" si="364"/>
        <v>2.6244847589857376E-2</v>
      </c>
      <c r="H1819">
        <v>42259206</v>
      </c>
      <c r="I1819" s="12">
        <f t="shared" si="370"/>
        <v>0.31100290904661104</v>
      </c>
      <c r="J1819" s="12">
        <f t="shared" si="361"/>
        <v>0.31612853776760502</v>
      </c>
      <c r="K1819" s="1">
        <v>56869012</v>
      </c>
      <c r="L1819">
        <v>2209722</v>
      </c>
      <c r="M1819" s="12">
        <f t="shared" si="362"/>
        <v>3.8856345877786656E-2</v>
      </c>
      <c r="N1819">
        <v>346258</v>
      </c>
      <c r="O1819">
        <v>1863464</v>
      </c>
      <c r="P1819" s="12">
        <f t="shared" si="366"/>
        <v>3.2767652091441293E-2</v>
      </c>
      <c r="Q1819" s="12">
        <f t="shared" si="367"/>
        <v>0.84330246067152337</v>
      </c>
      <c r="R1819">
        <v>310533</v>
      </c>
      <c r="S1819">
        <v>102252</v>
      </c>
      <c r="T1819">
        <v>10002</v>
      </c>
      <c r="U1819" s="30">
        <v>9946.8889999999992</v>
      </c>
      <c r="V1819">
        <f t="shared" si="372"/>
        <v>9946889</v>
      </c>
      <c r="W1819">
        <v>349612</v>
      </c>
      <c r="X1819" s="16">
        <v>48738</v>
      </c>
      <c r="AA1819" s="16">
        <v>48738</v>
      </c>
    </row>
    <row r="1820" spans="1:27">
      <c r="A1820">
        <v>22</v>
      </c>
      <c r="B1820" t="s">
        <v>174</v>
      </c>
      <c r="C1820">
        <v>2009</v>
      </c>
      <c r="D1820" s="10">
        <v>16311417</v>
      </c>
      <c r="E1820" s="12">
        <f t="shared" si="363"/>
        <v>0.2209746723285228</v>
      </c>
      <c r="F1820" s="4"/>
      <c r="G1820" s="4"/>
      <c r="H1820" s="10">
        <v>53090160</v>
      </c>
      <c r="I1820" s="3"/>
      <c r="J1820" s="12">
        <f t="shared" si="361"/>
        <v>0.30723992920722032</v>
      </c>
      <c r="K1820" s="10">
        <v>58997843</v>
      </c>
      <c r="L1820" s="3"/>
      <c r="M1820" s="3"/>
      <c r="N1820" s="10">
        <v>323947</v>
      </c>
      <c r="O1820" s="10">
        <v>1779209</v>
      </c>
      <c r="P1820" s="12">
        <f t="shared" si="366"/>
        <v>3.015718727208383E-2</v>
      </c>
      <c r="Q1820" s="3"/>
      <c r="R1820" s="3"/>
      <c r="U1820" s="30">
        <v>9901.5910000000003</v>
      </c>
      <c r="V1820">
        <f t="shared" si="372"/>
        <v>9901591</v>
      </c>
      <c r="X1820" s="16">
        <v>45478</v>
      </c>
      <c r="AA1820" s="16">
        <v>45478</v>
      </c>
    </row>
    <row r="1821" spans="1:27">
      <c r="B1821" t="s">
        <v>174</v>
      </c>
      <c r="C1821">
        <v>2010</v>
      </c>
      <c r="D1821" s="10">
        <v>19527609</v>
      </c>
      <c r="E1821" s="12">
        <f t="shared" si="363"/>
        <v>0.19717428596178982</v>
      </c>
      <c r="F1821" s="4"/>
      <c r="G1821" s="4"/>
      <c r="H1821" s="10">
        <v>66107007</v>
      </c>
      <c r="I1821" s="3"/>
      <c r="J1821" s="12">
        <f t="shared" si="361"/>
        <v>0.29539393607700315</v>
      </c>
      <c r="K1821" s="10">
        <v>63907650</v>
      </c>
      <c r="L1821" s="3"/>
      <c r="M1821" s="3"/>
      <c r="N1821" s="10">
        <v>305370</v>
      </c>
      <c r="O1821" s="10">
        <v>1684525</v>
      </c>
      <c r="P1821" s="12">
        <f t="shared" si="366"/>
        <v>2.6358737960165957E-2</v>
      </c>
      <c r="Q1821" s="3"/>
      <c r="R1821" s="3"/>
      <c r="U1821" s="30">
        <v>9876.7309999999998</v>
      </c>
      <c r="V1821">
        <f t="shared" si="372"/>
        <v>9876731</v>
      </c>
      <c r="X1821" s="16">
        <v>44165</v>
      </c>
      <c r="AA1821" s="16">
        <v>44165</v>
      </c>
    </row>
    <row r="1822" spans="1:27">
      <c r="B1822" t="s">
        <v>174</v>
      </c>
      <c r="C1822">
        <v>2011</v>
      </c>
      <c r="D1822" s="10">
        <v>19914367</v>
      </c>
      <c r="E1822" s="12">
        <f t="shared" si="363"/>
        <v>1.9805701763078113E-2</v>
      </c>
      <c r="F1822" s="4"/>
      <c r="G1822" s="4"/>
      <c r="H1822" s="10">
        <v>64722073</v>
      </c>
      <c r="I1822" s="3"/>
      <c r="J1822" s="12">
        <f t="shared" ref="J1822:J1827" si="373">D1822/H1822</f>
        <v>0.30769049996281794</v>
      </c>
      <c r="K1822" s="10">
        <v>63108508</v>
      </c>
      <c r="L1822" s="3"/>
      <c r="M1822" s="3"/>
      <c r="N1822" s="10">
        <v>299994</v>
      </c>
      <c r="O1822" s="10">
        <v>1663416</v>
      </c>
      <c r="P1822" s="12">
        <f t="shared" si="366"/>
        <v>2.6358030837933928E-2</v>
      </c>
      <c r="Q1822" s="3"/>
      <c r="R1822" s="3"/>
      <c r="U1822" s="30">
        <v>9876.1990000000005</v>
      </c>
      <c r="V1822">
        <f t="shared" si="372"/>
        <v>9876199</v>
      </c>
      <c r="X1822" s="16">
        <v>42940</v>
      </c>
      <c r="AA1822" s="16">
        <v>42940</v>
      </c>
    </row>
    <row r="1823" spans="1:27">
      <c r="B1823" t="s">
        <v>174</v>
      </c>
      <c r="C1823">
        <v>2012</v>
      </c>
      <c r="D1823" s="21"/>
      <c r="E1823" s="12"/>
      <c r="F1823" s="4"/>
      <c r="G1823" s="4"/>
      <c r="H1823" s="21"/>
      <c r="I1823" s="4"/>
      <c r="J1823" s="12"/>
      <c r="K1823" s="21"/>
      <c r="L1823" s="4"/>
      <c r="M1823" s="4"/>
      <c r="N1823" s="21"/>
      <c r="O1823" s="21"/>
      <c r="P1823" s="12"/>
      <c r="Q1823" s="4"/>
      <c r="R1823" s="4"/>
      <c r="U1823" s="30">
        <v>9886.61</v>
      </c>
      <c r="V1823">
        <f t="shared" si="372"/>
        <v>9886610</v>
      </c>
      <c r="X1823" s="16">
        <v>43636</v>
      </c>
      <c r="AA1823" s="16">
        <v>43636</v>
      </c>
    </row>
    <row r="1824" spans="1:27">
      <c r="B1824" t="s">
        <v>174</v>
      </c>
      <c r="C1824">
        <v>2013</v>
      </c>
      <c r="D1824" s="21">
        <v>18007780</v>
      </c>
      <c r="E1824" s="12"/>
      <c r="F1824" s="21">
        <v>17829882</v>
      </c>
      <c r="G1824" s="4"/>
      <c r="H1824" s="21">
        <v>66400989</v>
      </c>
      <c r="I1824" s="4"/>
      <c r="J1824" s="12">
        <f t="shared" si="373"/>
        <v>0.27119746665219097</v>
      </c>
      <c r="K1824" s="21">
        <v>62945494</v>
      </c>
      <c r="L1824" s="4"/>
      <c r="M1824" s="4"/>
      <c r="N1824" s="21">
        <v>401026</v>
      </c>
      <c r="O1824" s="21">
        <v>1857508</v>
      </c>
      <c r="P1824" s="12">
        <f t="shared" si="366"/>
        <v>2.9509785084854526E-2</v>
      </c>
      <c r="Q1824" s="4"/>
      <c r="R1824" s="4"/>
      <c r="U1824" s="30">
        <v>9899.2189999999991</v>
      </c>
      <c r="V1824">
        <f t="shared" si="372"/>
        <v>9899219</v>
      </c>
      <c r="X1824" s="16">
        <v>43759</v>
      </c>
      <c r="AA1824" s="16">
        <v>43759</v>
      </c>
    </row>
    <row r="1825" spans="2:28">
      <c r="B1825" t="s">
        <v>174</v>
      </c>
      <c r="C1825">
        <v>2014</v>
      </c>
      <c r="D1825" s="21">
        <v>17929672</v>
      </c>
      <c r="E1825" s="12">
        <f t="shared" ref="E1825:E1827" si="374">(D1825-D1824)/(D1824)</f>
        <v>-4.3374585873439146E-3</v>
      </c>
      <c r="F1825" s="21">
        <v>17722616</v>
      </c>
      <c r="G1825" s="4"/>
      <c r="H1825" s="21">
        <v>68884416</v>
      </c>
      <c r="I1825" s="4"/>
      <c r="J1825" s="12">
        <f t="shared" si="373"/>
        <v>0.26028633239773707</v>
      </c>
      <c r="K1825" s="21">
        <v>63861993</v>
      </c>
      <c r="L1825" s="4"/>
      <c r="M1825" s="4"/>
      <c r="N1825" s="21">
        <v>427914</v>
      </c>
      <c r="O1825" s="21">
        <v>1876087</v>
      </c>
      <c r="P1825" s="12">
        <f t="shared" si="366"/>
        <v>2.9377207191137927E-2</v>
      </c>
      <c r="Q1825" s="4"/>
      <c r="R1825" s="4"/>
      <c r="U1825" s="30">
        <v>9914.6749999999993</v>
      </c>
      <c r="V1825">
        <f t="shared" si="372"/>
        <v>9914675</v>
      </c>
      <c r="X1825" s="16">
        <v>43390</v>
      </c>
      <c r="AA1825" s="16">
        <v>43390</v>
      </c>
    </row>
    <row r="1826" spans="2:28">
      <c r="B1826" t="s">
        <v>174</v>
      </c>
      <c r="C1826">
        <v>2015</v>
      </c>
      <c r="D1826" s="10">
        <v>20487351</v>
      </c>
      <c r="E1826" s="12">
        <f t="shared" si="374"/>
        <v>0.14265062963784278</v>
      </c>
      <c r="F1826" s="3"/>
      <c r="G1826" s="3"/>
      <c r="H1826" s="10">
        <v>68301818</v>
      </c>
      <c r="I1826" s="3"/>
      <c r="J1826" s="12">
        <f t="shared" si="373"/>
        <v>0.29995323111311623</v>
      </c>
      <c r="K1826" s="10">
        <v>68674162</v>
      </c>
      <c r="L1826" s="3"/>
      <c r="M1826" s="3"/>
      <c r="N1826" s="10">
        <v>470963</v>
      </c>
      <c r="O1826" s="10">
        <v>1888120</v>
      </c>
      <c r="P1826" s="12">
        <f t="shared" si="366"/>
        <v>2.7493892098748873E-2</v>
      </c>
      <c r="Q1826" s="3"/>
      <c r="R1826" s="3"/>
      <c r="U1826" s="30">
        <v>9918.17</v>
      </c>
      <c r="V1826">
        <f t="shared" si="372"/>
        <v>9918170</v>
      </c>
      <c r="X1826" s="16">
        <v>42628</v>
      </c>
      <c r="AA1826" s="16">
        <v>42628</v>
      </c>
    </row>
    <row r="1827" spans="2:28">
      <c r="B1827" t="s">
        <v>272</v>
      </c>
      <c r="C1827">
        <v>2016</v>
      </c>
      <c r="D1827" s="1">
        <v>20908261</v>
      </c>
      <c r="E1827" s="12">
        <f t="shared" si="374"/>
        <v>2.0544871808951776E-2</v>
      </c>
      <c r="F1827" s="3"/>
      <c r="G1827" s="3"/>
      <c r="H1827" s="1">
        <v>71188554</v>
      </c>
      <c r="I1827" s="3"/>
      <c r="J1827" s="12">
        <f t="shared" si="373"/>
        <v>0.2937025662861476</v>
      </c>
      <c r="K1827" s="1">
        <v>70811041</v>
      </c>
      <c r="L1827" s="3"/>
      <c r="M1827" s="3"/>
      <c r="N1827" s="1">
        <v>487890</v>
      </c>
      <c r="O1827" s="1">
        <v>1900994</v>
      </c>
      <c r="P1827" s="12">
        <f t="shared" ref="P1827" si="375">(O1827/K1827)</f>
        <v>2.6846011203252893E-2</v>
      </c>
      <c r="Q1827" s="3"/>
      <c r="R1827" s="3"/>
      <c r="U1827" s="30">
        <v>9933.4449999999997</v>
      </c>
      <c r="V1827">
        <f t="shared" si="372"/>
        <v>9933445</v>
      </c>
      <c r="X1827" s="16">
        <v>41122</v>
      </c>
      <c r="AA1827" s="16">
        <v>41122</v>
      </c>
    </row>
    <row r="1828" spans="2:28"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U1828" s="30"/>
    </row>
    <row r="1829" spans="2:28"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</row>
    <row r="1830" spans="2:28">
      <c r="B1830" t="s">
        <v>273</v>
      </c>
      <c r="C1830">
        <v>1880</v>
      </c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X1830" s="16">
        <v>248</v>
      </c>
      <c r="Z1830" s="16">
        <v>248</v>
      </c>
      <c r="AA1830" s="16">
        <v>248</v>
      </c>
    </row>
    <row r="1831" spans="2:28">
      <c r="B1831" t="s">
        <v>273</v>
      </c>
      <c r="C1831">
        <v>1890</v>
      </c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X1831" s="16">
        <v>432</v>
      </c>
      <c r="Z1831" s="16">
        <v>432</v>
      </c>
      <c r="AA1831" s="16">
        <v>432</v>
      </c>
    </row>
    <row r="1832" spans="2:28">
      <c r="B1832" t="s">
        <v>273</v>
      </c>
      <c r="C1832">
        <v>1904</v>
      </c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U1832" s="30">
        <v>1945</v>
      </c>
      <c r="V1832">
        <f>(U1832*1000)</f>
        <v>1945000</v>
      </c>
      <c r="X1832" s="16">
        <v>917</v>
      </c>
      <c r="Z1832" s="16">
        <v>917</v>
      </c>
      <c r="AA1832" s="16">
        <v>917</v>
      </c>
    </row>
    <row r="1833" spans="2:28">
      <c r="B1833" t="s">
        <v>273</v>
      </c>
      <c r="C1833">
        <v>1910</v>
      </c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U1833" s="30">
        <v>2086</v>
      </c>
      <c r="V1833">
        <f t="shared" ref="V1833:V1901" si="376">(U1833*1000)</f>
        <v>2086000</v>
      </c>
      <c r="X1833" s="16">
        <v>1092</v>
      </c>
      <c r="Z1833" s="16">
        <v>1092</v>
      </c>
      <c r="AA1833" s="16">
        <v>1092</v>
      </c>
    </row>
    <row r="1834" spans="2:28">
      <c r="B1834" t="s">
        <v>273</v>
      </c>
      <c r="C1834">
        <v>1923</v>
      </c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U1834" s="30">
        <v>2487</v>
      </c>
      <c r="V1834">
        <f t="shared" si="376"/>
        <v>2487000</v>
      </c>
      <c r="X1834" s="16">
        <v>1634</v>
      </c>
      <c r="Z1834" s="16">
        <v>1634</v>
      </c>
      <c r="AA1834" s="16">
        <v>1634</v>
      </c>
    </row>
    <row r="1835" spans="2:28">
      <c r="B1835" t="s">
        <v>273</v>
      </c>
      <c r="C1835">
        <v>1930</v>
      </c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U1835" s="30">
        <v>2576</v>
      </c>
      <c r="V1835">
        <f t="shared" si="376"/>
        <v>2576000</v>
      </c>
      <c r="X1835" s="16">
        <v>2360</v>
      </c>
      <c r="Z1835" s="16">
        <v>2360</v>
      </c>
      <c r="AA1835" s="16">
        <v>2360</v>
      </c>
    </row>
    <row r="1836" spans="2:28">
      <c r="B1836" t="s">
        <v>273</v>
      </c>
      <c r="C1836">
        <v>1940</v>
      </c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U1836" s="30">
        <v>2790</v>
      </c>
      <c r="V1836">
        <f t="shared" si="376"/>
        <v>2790000</v>
      </c>
      <c r="X1836" s="16">
        <v>2589</v>
      </c>
      <c r="Z1836" s="16">
        <v>2589</v>
      </c>
      <c r="AA1836" s="16">
        <v>2589</v>
      </c>
    </row>
    <row r="1837" spans="2:28">
      <c r="B1837" t="s">
        <v>273</v>
      </c>
      <c r="C1837">
        <v>1941</v>
      </c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U1837" s="30">
        <v>2718</v>
      </c>
      <c r="V1837">
        <f t="shared" si="376"/>
        <v>2718000</v>
      </c>
      <c r="Z1837" s="16"/>
      <c r="AA1837" s="16">
        <f>AA1836-(AA1836-AA1838)/2</f>
        <v>2532</v>
      </c>
    </row>
    <row r="1838" spans="2:28">
      <c r="B1838" t="s">
        <v>273</v>
      </c>
      <c r="C1838">
        <v>1942</v>
      </c>
      <c r="D1838" s="1">
        <v>22674</v>
      </c>
      <c r="E1838" s="1"/>
      <c r="F1838" s="1">
        <v>22072</v>
      </c>
      <c r="G1838" s="1"/>
      <c r="H1838">
        <v>153876</v>
      </c>
      <c r="I1838" s="12">
        <f t="shared" ref="I1838:I1873" si="377">(F1838/H1838)</f>
        <v>0.14344017260651434</v>
      </c>
      <c r="J1838" s="12">
        <f>D1838/H1838</f>
        <v>0.14735241363175544</v>
      </c>
      <c r="K1838" s="1">
        <v>123333</v>
      </c>
      <c r="L1838">
        <v>6677</v>
      </c>
      <c r="M1838" s="12">
        <f>(L1838/K1838)</f>
        <v>5.4137984156713934E-2</v>
      </c>
      <c r="N1838" s="3"/>
      <c r="O1838" s="3"/>
      <c r="P1838" s="3"/>
      <c r="Q1838" s="3"/>
      <c r="R1838" s="3"/>
      <c r="T1838">
        <v>2662</v>
      </c>
      <c r="U1838" s="30">
        <v>2662</v>
      </c>
      <c r="V1838">
        <f t="shared" si="376"/>
        <v>2662000</v>
      </c>
      <c r="W1838">
        <v>2103</v>
      </c>
      <c r="AA1838" s="1">
        <f>AA1836-114</f>
        <v>2475</v>
      </c>
      <c r="AB1838">
        <f>571/5</f>
        <v>114.2</v>
      </c>
    </row>
    <row r="1839" spans="2:28">
      <c r="B1839" t="s">
        <v>273</v>
      </c>
      <c r="C1839">
        <v>1943</v>
      </c>
      <c r="D1839" s="1"/>
      <c r="E1839" s="1"/>
      <c r="F1839" s="1"/>
      <c r="G1839" s="1"/>
      <c r="I1839" s="12"/>
      <c r="J1839" s="12"/>
      <c r="K1839" s="1"/>
      <c r="M1839" s="12"/>
      <c r="N1839" s="3"/>
      <c r="O1839" s="3"/>
      <c r="P1839" s="3"/>
      <c r="Q1839" s="3"/>
      <c r="R1839" s="3"/>
      <c r="U1839" s="30">
        <v>2577</v>
      </c>
      <c r="V1839">
        <f t="shared" si="376"/>
        <v>2577000</v>
      </c>
      <c r="AA1839" s="1">
        <f>AA1838-(AA1838-AA1840)/2</f>
        <v>2418</v>
      </c>
    </row>
    <row r="1840" spans="2:28">
      <c r="B1840" t="s">
        <v>273</v>
      </c>
      <c r="C1840">
        <v>1944</v>
      </c>
      <c r="D1840" s="1">
        <v>21807</v>
      </c>
      <c r="E1840" s="12">
        <f>(D1840-D1838)/(D1838)</f>
        <v>-3.8237629002381583E-2</v>
      </c>
      <c r="F1840" s="1">
        <v>21712</v>
      </c>
      <c r="G1840" s="11">
        <f>(F1840-F1838)/(F1838)</f>
        <v>-1.6310257339615802E-2</v>
      </c>
      <c r="H1840">
        <v>169563</v>
      </c>
      <c r="I1840" s="12">
        <f t="shared" si="377"/>
        <v>0.12804680266331689</v>
      </c>
      <c r="J1840" s="12">
        <f t="shared" ref="J1840:J1906" si="378">D1840/H1840</f>
        <v>0.12860706640009908</v>
      </c>
      <c r="K1840" s="1">
        <v>104263</v>
      </c>
      <c r="L1840">
        <v>5993</v>
      </c>
      <c r="M1840" s="12">
        <f t="shared" ref="M1840:M1904" si="379">(L1840/K1840)</f>
        <v>5.7479642826314223E-2</v>
      </c>
      <c r="N1840" s="3"/>
      <c r="O1840" s="3"/>
      <c r="P1840" s="3"/>
      <c r="Q1840" s="3"/>
      <c r="R1840" s="3"/>
      <c r="T1840">
        <v>2526</v>
      </c>
      <c r="U1840" s="30">
        <v>2526</v>
      </c>
      <c r="V1840">
        <f t="shared" si="376"/>
        <v>2526000</v>
      </c>
      <c r="W1840">
        <v>2523</v>
      </c>
      <c r="AA1840" s="1">
        <f>AA1838-114</f>
        <v>2361</v>
      </c>
    </row>
    <row r="1841" spans="2:28">
      <c r="B1841" t="s">
        <v>273</v>
      </c>
      <c r="C1841">
        <v>1945</v>
      </c>
      <c r="D1841" s="1"/>
      <c r="E1841" s="12"/>
      <c r="F1841" s="1"/>
      <c r="G1841" s="11"/>
      <c r="I1841" s="12"/>
      <c r="J1841" s="12"/>
      <c r="K1841" s="1"/>
      <c r="M1841" s="12"/>
      <c r="N1841" s="3"/>
      <c r="O1841" s="3"/>
      <c r="P1841" s="3"/>
      <c r="Q1841" s="3"/>
      <c r="R1841" s="3"/>
      <c r="U1841" s="30">
        <v>2537</v>
      </c>
      <c r="V1841">
        <f t="shared" si="376"/>
        <v>2537000</v>
      </c>
      <c r="AA1841" s="1">
        <f>AA1840-(AA1840-AA1842)/2</f>
        <v>2304</v>
      </c>
    </row>
    <row r="1842" spans="2:28">
      <c r="B1842" t="s">
        <v>273</v>
      </c>
      <c r="C1842">
        <v>1946</v>
      </c>
      <c r="D1842" s="1">
        <v>18858</v>
      </c>
      <c r="E1842" s="12">
        <f>(D1842-D1840)/(D1840)</f>
        <v>-0.13523180630072912</v>
      </c>
      <c r="F1842" s="1">
        <v>18765</v>
      </c>
      <c r="G1842" s="11">
        <f>(F1842-F1840)/(F1840)</f>
        <v>-0.13573139277818719</v>
      </c>
      <c r="H1842">
        <v>171528</v>
      </c>
      <c r="I1842" s="12">
        <f t="shared" si="377"/>
        <v>0.10939904855183993</v>
      </c>
      <c r="J1842" s="12">
        <f t="shared" si="378"/>
        <v>0.10994123408423115</v>
      </c>
      <c r="K1842" s="1">
        <v>127338</v>
      </c>
      <c r="L1842">
        <v>4854</v>
      </c>
      <c r="M1842" s="12">
        <f t="shared" si="379"/>
        <v>3.811902181595439E-2</v>
      </c>
      <c r="N1842" s="3"/>
      <c r="O1842" s="3"/>
      <c r="P1842" s="3"/>
      <c r="Q1842" s="3"/>
      <c r="R1842" s="3"/>
      <c r="T1842">
        <v>2734</v>
      </c>
      <c r="U1842" s="30">
        <v>2734</v>
      </c>
      <c r="V1842">
        <f t="shared" si="376"/>
        <v>2734000</v>
      </c>
      <c r="W1842">
        <v>3226</v>
      </c>
      <c r="AA1842" s="1">
        <f>AA1840-114</f>
        <v>2247</v>
      </c>
    </row>
    <row r="1843" spans="2:28">
      <c r="B1843" t="s">
        <v>273</v>
      </c>
      <c r="C1843">
        <v>1947</v>
      </c>
      <c r="D1843" s="1"/>
      <c r="E1843" s="12"/>
      <c r="F1843" s="1"/>
      <c r="G1843" s="11"/>
      <c r="I1843" s="12"/>
      <c r="J1843" s="12"/>
      <c r="K1843" s="1"/>
      <c r="M1843" s="12"/>
      <c r="N1843" s="3"/>
      <c r="O1843" s="3"/>
      <c r="P1843" s="3"/>
      <c r="Q1843" s="3"/>
      <c r="R1843" s="3"/>
      <c r="U1843" s="30">
        <v>2796</v>
      </c>
      <c r="V1843">
        <f t="shared" si="376"/>
        <v>2796000</v>
      </c>
      <c r="AA1843" s="1">
        <f>AA1842-(AA1842-AA1844)/2</f>
        <v>2190</v>
      </c>
    </row>
    <row r="1844" spans="2:28">
      <c r="B1844" t="s">
        <v>273</v>
      </c>
      <c r="C1844">
        <v>1948</v>
      </c>
      <c r="D1844" s="1">
        <v>43088</v>
      </c>
      <c r="E1844" s="12">
        <f>(D1844-D1842)/(D1842)</f>
        <v>1.2848658394315411</v>
      </c>
      <c r="F1844" s="1">
        <v>41114</v>
      </c>
      <c r="G1844" s="11">
        <f>(F1844-F1842)/(F1842)</f>
        <v>1.1909938715694111</v>
      </c>
      <c r="H1844">
        <v>261220</v>
      </c>
      <c r="I1844" s="12">
        <f t="shared" si="377"/>
        <v>0.15739223642906364</v>
      </c>
      <c r="J1844" s="12">
        <f t="shared" si="378"/>
        <v>0.1649490850623995</v>
      </c>
      <c r="K1844" s="1">
        <v>214930</v>
      </c>
      <c r="L1844">
        <v>9455</v>
      </c>
      <c r="M1844" s="12">
        <f t="shared" si="379"/>
        <v>4.3991066858977343E-2</v>
      </c>
      <c r="N1844" s="3"/>
      <c r="O1844" s="3"/>
      <c r="P1844" s="3"/>
      <c r="Q1844" s="3"/>
      <c r="R1844" s="3"/>
      <c r="T1844">
        <v>2868</v>
      </c>
      <c r="U1844" s="30">
        <v>2868</v>
      </c>
      <c r="V1844">
        <f t="shared" si="376"/>
        <v>2868000</v>
      </c>
      <c r="W1844">
        <v>4113</v>
      </c>
      <c r="AA1844" s="1">
        <f t="shared" ref="AA1844" si="380">AA1842-114</f>
        <v>2133</v>
      </c>
    </row>
    <row r="1845" spans="2:28">
      <c r="B1845" t="s">
        <v>273</v>
      </c>
      <c r="C1845">
        <v>1949</v>
      </c>
      <c r="D1845" s="1"/>
      <c r="E1845" s="12"/>
      <c r="F1845" s="1"/>
      <c r="G1845" s="11"/>
      <c r="I1845" s="12"/>
      <c r="J1845" s="12"/>
      <c r="K1845" s="1"/>
      <c r="M1845" s="12"/>
      <c r="N1845" s="3"/>
      <c r="O1845" s="3"/>
      <c r="P1845" s="3"/>
      <c r="Q1845" s="3"/>
      <c r="R1845" s="3"/>
      <c r="U1845" s="30">
        <v>2935</v>
      </c>
      <c r="V1845">
        <f t="shared" si="376"/>
        <v>2935000</v>
      </c>
      <c r="AA1845" s="1">
        <f>AA1844-(AA1844-AA1846)/2</f>
        <v>2075.5</v>
      </c>
    </row>
    <row r="1846" spans="2:28">
      <c r="B1846" t="s">
        <v>273</v>
      </c>
      <c r="C1846">
        <v>1950</v>
      </c>
      <c r="D1846" s="1">
        <v>51033</v>
      </c>
      <c r="E1846" s="12">
        <f>(D1846-D1844)/(D1844)</f>
        <v>0.18439008540660973</v>
      </c>
      <c r="F1846" s="1">
        <v>49082</v>
      </c>
      <c r="G1846" s="11">
        <f>(F1846-F1844)/(F1844)</f>
        <v>0.19380259765529989</v>
      </c>
      <c r="H1846">
        <v>296937</v>
      </c>
      <c r="I1846" s="12">
        <f t="shared" si="377"/>
        <v>0.16529432169113314</v>
      </c>
      <c r="J1846" s="12">
        <f t="shared" si="378"/>
        <v>0.17186473898503724</v>
      </c>
      <c r="K1846" s="1">
        <v>340188</v>
      </c>
      <c r="L1846">
        <v>7427</v>
      </c>
      <c r="M1846" s="12">
        <f t="shared" si="379"/>
        <v>2.1832045809963903E-2</v>
      </c>
      <c r="N1846" s="3"/>
      <c r="O1846" s="3"/>
      <c r="P1846" s="3"/>
      <c r="Q1846" s="3"/>
      <c r="R1846" s="3"/>
      <c r="T1846">
        <v>2997</v>
      </c>
      <c r="U1846" s="30">
        <v>2997</v>
      </c>
      <c r="V1846">
        <f t="shared" si="376"/>
        <v>2997000</v>
      </c>
      <c r="W1846">
        <v>4276</v>
      </c>
      <c r="X1846" s="16">
        <v>2018</v>
      </c>
      <c r="Z1846" s="16">
        <v>2018</v>
      </c>
      <c r="AA1846" s="16">
        <v>2018</v>
      </c>
    </row>
    <row r="1847" spans="2:28">
      <c r="B1847" t="s">
        <v>273</v>
      </c>
      <c r="C1847">
        <v>1951</v>
      </c>
      <c r="D1847" s="1">
        <v>52888</v>
      </c>
      <c r="E1847" s="12">
        <f t="shared" ref="E1847:E1907" si="381">(D1847-D1846)/(D1846)</f>
        <v>3.6349029059628085E-2</v>
      </c>
      <c r="F1847" s="1">
        <v>49927</v>
      </c>
      <c r="G1847" s="11">
        <f t="shared" ref="G1847:G1904" si="382">(F1847-F1846)/(F1846)</f>
        <v>1.7216087364003096E-2</v>
      </c>
      <c r="H1847">
        <v>331933</v>
      </c>
      <c r="I1847" s="12">
        <f t="shared" si="377"/>
        <v>0.15041288452790172</v>
      </c>
      <c r="J1847" s="12">
        <f t="shared" si="378"/>
        <v>0.15933335944302013</v>
      </c>
      <c r="K1847" s="1">
        <v>301732</v>
      </c>
      <c r="L1847">
        <v>9411</v>
      </c>
      <c r="M1847" s="12">
        <f t="shared" si="379"/>
        <v>3.118993013667758E-2</v>
      </c>
      <c r="N1847">
        <v>859</v>
      </c>
      <c r="O1847">
        <v>7440</v>
      </c>
      <c r="P1847" s="12">
        <f>(O1847/K1847)</f>
        <v>2.4657643206554159E-2</v>
      </c>
      <c r="Q1847" s="12">
        <f>(O1847/L1847)</f>
        <v>0.7905642333439592</v>
      </c>
      <c r="R1847" s="2">
        <v>661</v>
      </c>
      <c r="S1847" s="2">
        <v>173</v>
      </c>
      <c r="T1847">
        <v>3010</v>
      </c>
      <c r="U1847" s="30">
        <v>3010</v>
      </c>
      <c r="V1847">
        <f t="shared" si="376"/>
        <v>3010000</v>
      </c>
      <c r="W1847">
        <v>4732</v>
      </c>
      <c r="AA1847" s="1">
        <f>AA1846+87</f>
        <v>2105</v>
      </c>
      <c r="AB1847">
        <f>(2893-2018)/10</f>
        <v>87.5</v>
      </c>
    </row>
    <row r="1848" spans="2:28">
      <c r="B1848" t="s">
        <v>273</v>
      </c>
      <c r="C1848">
        <v>1952</v>
      </c>
      <c r="D1848" s="1">
        <v>49969</v>
      </c>
      <c r="E1848" s="12">
        <f t="shared" si="381"/>
        <v>-5.5192104068975949E-2</v>
      </c>
      <c r="F1848" s="1">
        <v>47026</v>
      </c>
      <c r="G1848" s="11">
        <f t="shared" si="382"/>
        <v>-5.8104833056262142E-2</v>
      </c>
      <c r="H1848">
        <v>352640</v>
      </c>
      <c r="I1848" s="12">
        <f t="shared" si="377"/>
        <v>0.13335412885662432</v>
      </c>
      <c r="J1848" s="12">
        <f t="shared" si="378"/>
        <v>0.14169975045372052</v>
      </c>
      <c r="K1848" s="1">
        <v>312138</v>
      </c>
      <c r="L1848">
        <v>12181</v>
      </c>
      <c r="M1848" s="12">
        <f t="shared" si="379"/>
        <v>3.9024405871761848E-2</v>
      </c>
      <c r="N1848">
        <v>1061</v>
      </c>
      <c r="O1848">
        <v>9608</v>
      </c>
      <c r="P1848" s="12">
        <f t="shared" ref="P1848:P1911" si="383">(O1848/K1848)</f>
        <v>3.0781257008118203E-2</v>
      </c>
      <c r="Q1848" s="12">
        <f t="shared" ref="Q1848:Q1904" si="384">(O1848/L1848)</f>
        <v>0.78876939495936294</v>
      </c>
      <c r="R1848" s="2">
        <v>788</v>
      </c>
      <c r="S1848" s="2">
        <v>198</v>
      </c>
      <c r="T1848">
        <v>3030</v>
      </c>
      <c r="U1848" s="30">
        <v>3030</v>
      </c>
      <c r="V1848">
        <f t="shared" si="376"/>
        <v>3030000</v>
      </c>
      <c r="W1848">
        <v>4923</v>
      </c>
      <c r="AA1848" s="1">
        <f t="shared" ref="AA1848:AA1855" si="385">AA1847+87</f>
        <v>2192</v>
      </c>
    </row>
    <row r="1849" spans="2:28">
      <c r="B1849" t="s">
        <v>273</v>
      </c>
      <c r="C1849">
        <v>1953</v>
      </c>
      <c r="D1849" s="1">
        <v>62073</v>
      </c>
      <c r="E1849" s="12">
        <f t="shared" si="381"/>
        <v>0.24223018271328223</v>
      </c>
      <c r="F1849" s="1">
        <v>57747</v>
      </c>
      <c r="G1849" s="11">
        <f t="shared" si="382"/>
        <v>0.22798026623569939</v>
      </c>
      <c r="H1849">
        <v>362333</v>
      </c>
      <c r="I1849" s="12">
        <f t="shared" si="377"/>
        <v>0.15937549160578804</v>
      </c>
      <c r="J1849" s="12">
        <f t="shared" si="378"/>
        <v>0.17131478501820149</v>
      </c>
      <c r="K1849" s="1">
        <v>335373</v>
      </c>
      <c r="L1849">
        <v>9484</v>
      </c>
      <c r="M1849" s="12">
        <f t="shared" si="379"/>
        <v>2.8278961037412075E-2</v>
      </c>
      <c r="N1849">
        <v>1264</v>
      </c>
      <c r="O1849">
        <v>6813</v>
      </c>
      <c r="P1849" s="12">
        <f t="shared" si="383"/>
        <v>2.0314694385057831E-2</v>
      </c>
      <c r="Q1849" s="12">
        <f t="shared" si="384"/>
        <v>0.71836777730915224</v>
      </c>
      <c r="R1849" s="2">
        <v>796</v>
      </c>
      <c r="S1849" s="2">
        <v>1218</v>
      </c>
      <c r="T1849">
        <v>3050</v>
      </c>
      <c r="U1849" s="30">
        <v>3050</v>
      </c>
      <c r="V1849">
        <f t="shared" si="376"/>
        <v>3050000</v>
      </c>
      <c r="W1849">
        <v>5191</v>
      </c>
      <c r="AA1849" s="1">
        <f t="shared" si="385"/>
        <v>2279</v>
      </c>
    </row>
    <row r="1850" spans="2:28">
      <c r="B1850" t="s">
        <v>273</v>
      </c>
      <c r="C1850">
        <v>1954</v>
      </c>
      <c r="D1850" s="1">
        <v>57645</v>
      </c>
      <c r="E1850" s="12">
        <f t="shared" si="381"/>
        <v>-7.1335363201391916E-2</v>
      </c>
      <c r="F1850" s="1">
        <v>53625</v>
      </c>
      <c r="G1850" s="11">
        <f t="shared" si="382"/>
        <v>-7.1380331445789397E-2</v>
      </c>
      <c r="H1850">
        <v>381689</v>
      </c>
      <c r="I1850" s="12">
        <f t="shared" si="377"/>
        <v>0.14049396236202771</v>
      </c>
      <c r="J1850" s="12">
        <f t="shared" si="378"/>
        <v>0.15102609716287343</v>
      </c>
      <c r="K1850" s="1">
        <v>352882</v>
      </c>
      <c r="L1850">
        <v>9180</v>
      </c>
      <c r="M1850" s="12">
        <f t="shared" si="379"/>
        <v>2.6014361741318628E-2</v>
      </c>
      <c r="N1850">
        <v>1315</v>
      </c>
      <c r="O1850">
        <v>6532</v>
      </c>
      <c r="P1850" s="12">
        <f t="shared" si="383"/>
        <v>1.8510436916589681E-2</v>
      </c>
      <c r="Q1850" s="12">
        <f t="shared" si="384"/>
        <v>0.71154684095860565</v>
      </c>
      <c r="R1850" s="2">
        <v>832</v>
      </c>
      <c r="S1850" s="2">
        <v>486</v>
      </c>
      <c r="T1850">
        <v>3113</v>
      </c>
      <c r="U1850" s="30">
        <v>3113</v>
      </c>
      <c r="V1850">
        <f t="shared" si="376"/>
        <v>3113000</v>
      </c>
      <c r="W1850">
        <v>5346</v>
      </c>
      <c r="AA1850" s="1">
        <f t="shared" si="385"/>
        <v>2366</v>
      </c>
    </row>
    <row r="1851" spans="2:28">
      <c r="B1851" t="s">
        <v>273</v>
      </c>
      <c r="C1851">
        <v>1955</v>
      </c>
      <c r="D1851" s="1">
        <v>63007</v>
      </c>
      <c r="E1851" s="12">
        <f t="shared" si="381"/>
        <v>9.3017607771706132E-2</v>
      </c>
      <c r="F1851" s="1">
        <v>56328</v>
      </c>
      <c r="G1851" s="11">
        <f t="shared" si="382"/>
        <v>5.0405594405594403E-2</v>
      </c>
      <c r="H1851">
        <v>389397</v>
      </c>
      <c r="I1851" s="12">
        <f t="shared" si="377"/>
        <v>0.14465442722979377</v>
      </c>
      <c r="J1851" s="12">
        <f t="shared" si="378"/>
        <v>0.16180658813498819</v>
      </c>
      <c r="K1851" s="1">
        <v>380115</v>
      </c>
      <c r="L1851">
        <v>8641</v>
      </c>
      <c r="M1851" s="12">
        <f t="shared" si="379"/>
        <v>2.2732594083369508E-2</v>
      </c>
      <c r="N1851">
        <v>1379</v>
      </c>
      <c r="O1851">
        <v>6195</v>
      </c>
      <c r="P1851" s="12">
        <f t="shared" si="383"/>
        <v>1.6297699380450652E-2</v>
      </c>
      <c r="Q1851" s="12">
        <f t="shared" si="384"/>
        <v>0.716930910774216</v>
      </c>
      <c r="R1851" s="2">
        <v>1131</v>
      </c>
      <c r="S1851" s="2">
        <v>1315</v>
      </c>
      <c r="T1851">
        <v>3172</v>
      </c>
      <c r="U1851" s="30">
        <v>3172</v>
      </c>
      <c r="V1851">
        <f t="shared" si="376"/>
        <v>3172000</v>
      </c>
      <c r="W1851">
        <v>5652</v>
      </c>
      <c r="AA1851" s="1">
        <f t="shared" si="385"/>
        <v>2453</v>
      </c>
    </row>
    <row r="1852" spans="2:28">
      <c r="B1852" t="s">
        <v>273</v>
      </c>
      <c r="C1852">
        <v>1956</v>
      </c>
      <c r="D1852" s="1">
        <v>74786</v>
      </c>
      <c r="E1852" s="12">
        <f t="shared" si="381"/>
        <v>0.18694748202580666</v>
      </c>
      <c r="F1852" s="1">
        <v>65760</v>
      </c>
      <c r="G1852" s="11">
        <f t="shared" si="382"/>
        <v>0.16744780570941628</v>
      </c>
      <c r="H1852">
        <v>448963</v>
      </c>
      <c r="I1852" s="12">
        <f t="shared" si="377"/>
        <v>0.14647086730977832</v>
      </c>
      <c r="J1852" s="12">
        <f t="shared" si="378"/>
        <v>0.16657497388426218</v>
      </c>
      <c r="K1852" s="1">
        <v>400190</v>
      </c>
      <c r="L1852">
        <v>9346</v>
      </c>
      <c r="M1852" s="12">
        <f t="shared" si="379"/>
        <v>2.3353906894225243E-2</v>
      </c>
      <c r="N1852">
        <v>1792</v>
      </c>
      <c r="O1852">
        <v>6540</v>
      </c>
      <c r="P1852" s="12">
        <f t="shared" si="383"/>
        <v>1.634223743721732E-2</v>
      </c>
      <c r="Q1852" s="12">
        <f t="shared" si="384"/>
        <v>0.69976460517868611</v>
      </c>
      <c r="R1852" s="2">
        <v>662</v>
      </c>
      <c r="S1852" s="2">
        <v>604</v>
      </c>
      <c r="T1852">
        <v>3240</v>
      </c>
      <c r="U1852" s="30">
        <v>3240</v>
      </c>
      <c r="V1852">
        <f t="shared" si="376"/>
        <v>3240000</v>
      </c>
      <c r="W1852">
        <v>5931</v>
      </c>
      <c r="AA1852" s="1">
        <f t="shared" si="385"/>
        <v>2540</v>
      </c>
    </row>
    <row r="1853" spans="2:28">
      <c r="B1853" t="s">
        <v>273</v>
      </c>
      <c r="C1853">
        <v>1957</v>
      </c>
      <c r="D1853" s="1">
        <v>85547</v>
      </c>
      <c r="E1853" s="12">
        <f t="shared" si="381"/>
        <v>0.14389056775332282</v>
      </c>
      <c r="F1853" s="1">
        <v>77091</v>
      </c>
      <c r="G1853" s="11">
        <f t="shared" si="382"/>
        <v>0.17230839416058394</v>
      </c>
      <c r="H1853">
        <v>472842</v>
      </c>
      <c r="I1853" s="12">
        <f t="shared" si="377"/>
        <v>0.16303754742599008</v>
      </c>
      <c r="J1853" s="12">
        <f t="shared" si="378"/>
        <v>0.18092089958167845</v>
      </c>
      <c r="K1853" s="1">
        <v>445635</v>
      </c>
      <c r="L1853">
        <v>11436</v>
      </c>
      <c r="M1853" s="12">
        <f t="shared" si="379"/>
        <v>2.5662257228449292E-2</v>
      </c>
      <c r="N1853">
        <v>1809</v>
      </c>
      <c r="O1853" s="2">
        <v>8332</v>
      </c>
      <c r="P1853" s="12">
        <f t="shared" si="383"/>
        <v>1.8696915637236751E-2</v>
      </c>
      <c r="Q1853" s="12">
        <f t="shared" si="384"/>
        <v>0.72857642532353972</v>
      </c>
      <c r="R1853" s="2">
        <v>1061</v>
      </c>
      <c r="S1853" s="2">
        <v>1385</v>
      </c>
      <c r="T1853">
        <v>3274</v>
      </c>
      <c r="U1853" s="30">
        <v>3274</v>
      </c>
      <c r="V1853">
        <f t="shared" si="376"/>
        <v>3274000</v>
      </c>
      <c r="W1853">
        <v>6291</v>
      </c>
      <c r="AA1853" s="1">
        <f t="shared" si="385"/>
        <v>2627</v>
      </c>
    </row>
    <row r="1854" spans="2:28">
      <c r="B1854" t="s">
        <v>273</v>
      </c>
      <c r="C1854">
        <v>1958</v>
      </c>
      <c r="D1854" s="1">
        <v>100420</v>
      </c>
      <c r="E1854" s="12">
        <f t="shared" si="381"/>
        <v>0.17385764550481023</v>
      </c>
      <c r="F1854" s="1">
        <v>88103</v>
      </c>
      <c r="G1854" s="11">
        <f t="shared" si="382"/>
        <v>0.14284417117432643</v>
      </c>
      <c r="H1854">
        <v>522212</v>
      </c>
      <c r="I1854" s="12">
        <f t="shared" si="377"/>
        <v>0.1687111747719317</v>
      </c>
      <c r="J1854" s="12">
        <f t="shared" si="378"/>
        <v>0.19229738114022657</v>
      </c>
      <c r="K1854" s="1">
        <v>535040</v>
      </c>
      <c r="L1854">
        <v>12526</v>
      </c>
      <c r="M1854" s="12">
        <f t="shared" si="379"/>
        <v>2.3411333732057418E-2</v>
      </c>
      <c r="N1854">
        <v>2455</v>
      </c>
      <c r="O1854">
        <v>8474</v>
      </c>
      <c r="P1854" s="12">
        <f t="shared" si="383"/>
        <v>1.5838068181818182E-2</v>
      </c>
      <c r="Q1854" s="12">
        <f t="shared" si="384"/>
        <v>0.67651285326520838</v>
      </c>
      <c r="R1854">
        <v>1284</v>
      </c>
      <c r="S1854">
        <v>999</v>
      </c>
      <c r="T1854">
        <v>3313</v>
      </c>
      <c r="U1854" s="30">
        <v>3313</v>
      </c>
      <c r="V1854">
        <f t="shared" si="376"/>
        <v>3313000</v>
      </c>
      <c r="W1854">
        <v>6650</v>
      </c>
      <c r="AA1854" s="1">
        <f t="shared" si="385"/>
        <v>2714</v>
      </c>
    </row>
    <row r="1855" spans="2:28">
      <c r="B1855" t="s">
        <v>273</v>
      </c>
      <c r="C1855">
        <v>1959</v>
      </c>
      <c r="D1855" s="1">
        <v>141927</v>
      </c>
      <c r="E1855" s="12">
        <f t="shared" si="381"/>
        <v>0.41333399721171082</v>
      </c>
      <c r="F1855" s="1">
        <v>129075</v>
      </c>
      <c r="G1855" s="11">
        <f t="shared" si="382"/>
        <v>0.46504659319205932</v>
      </c>
      <c r="H1855">
        <v>570769</v>
      </c>
      <c r="I1855" s="12">
        <f t="shared" si="377"/>
        <v>0.22614227472059625</v>
      </c>
      <c r="J1855" s="12">
        <f t="shared" si="378"/>
        <v>0.24865926495657611</v>
      </c>
      <c r="K1855" s="1">
        <v>644016</v>
      </c>
      <c r="L1855">
        <v>13505</v>
      </c>
      <c r="M1855" s="12">
        <f t="shared" si="379"/>
        <v>2.0969975901219847E-2</v>
      </c>
      <c r="N1855">
        <v>2652</v>
      </c>
      <c r="O1855">
        <v>9283</v>
      </c>
      <c r="P1855" s="12">
        <f t="shared" si="383"/>
        <v>1.4414238155573774E-2</v>
      </c>
      <c r="Q1855" s="12">
        <f t="shared" si="384"/>
        <v>0.68737504627915591</v>
      </c>
      <c r="R1855">
        <v>1287</v>
      </c>
      <c r="S1855">
        <v>2020</v>
      </c>
      <c r="T1855">
        <v>3366</v>
      </c>
      <c r="U1855" s="30">
        <v>3366</v>
      </c>
      <c r="V1855">
        <f t="shared" si="376"/>
        <v>3366000</v>
      </c>
      <c r="W1855">
        <v>6903</v>
      </c>
      <c r="AA1855" s="1">
        <f t="shared" si="385"/>
        <v>2801</v>
      </c>
    </row>
    <row r="1856" spans="2:28">
      <c r="B1856" t="s">
        <v>273</v>
      </c>
      <c r="C1856">
        <v>1960</v>
      </c>
      <c r="D1856" s="1">
        <v>147735</v>
      </c>
      <c r="E1856" s="12">
        <f t="shared" si="381"/>
        <v>4.0922446046206852E-2</v>
      </c>
      <c r="F1856" s="1">
        <v>137265</v>
      </c>
      <c r="G1856" s="11">
        <f t="shared" si="382"/>
        <v>6.3451481696687975E-2</v>
      </c>
      <c r="H1856">
        <v>628990</v>
      </c>
      <c r="I1856" s="12">
        <f t="shared" si="377"/>
        <v>0.21823081448035739</v>
      </c>
      <c r="J1856" s="12">
        <f t="shared" si="378"/>
        <v>0.23487654811682221</v>
      </c>
      <c r="K1856" s="1">
        <v>631621</v>
      </c>
      <c r="L1856">
        <v>13787</v>
      </c>
      <c r="M1856" s="12">
        <f t="shared" si="379"/>
        <v>2.1827963288111065E-2</v>
      </c>
      <c r="N1856">
        <v>3921</v>
      </c>
      <c r="O1856">
        <v>9866</v>
      </c>
      <c r="P1856" s="12">
        <f t="shared" si="383"/>
        <v>1.5620126626568781E-2</v>
      </c>
      <c r="Q1856" s="12">
        <f t="shared" si="384"/>
        <v>0.71560165373177631</v>
      </c>
      <c r="R1856">
        <v>1349</v>
      </c>
      <c r="S1856">
        <v>1019</v>
      </c>
      <c r="T1856">
        <v>3425</v>
      </c>
      <c r="U1856" s="30">
        <v>3425</v>
      </c>
      <c r="V1856">
        <f t="shared" si="376"/>
        <v>3425000</v>
      </c>
      <c r="W1856">
        <v>7340</v>
      </c>
      <c r="X1856" s="16">
        <v>2893</v>
      </c>
      <c r="Z1856" s="16">
        <v>2893</v>
      </c>
      <c r="AA1856" s="16">
        <v>2893</v>
      </c>
    </row>
    <row r="1857" spans="2:28">
      <c r="B1857" t="s">
        <v>273</v>
      </c>
      <c r="C1857">
        <v>1961</v>
      </c>
      <c r="D1857" s="1">
        <v>156620</v>
      </c>
      <c r="E1857" s="12">
        <f t="shared" si="381"/>
        <v>6.0141469523132637E-2</v>
      </c>
      <c r="F1857" s="1">
        <v>146388</v>
      </c>
      <c r="G1857" s="11">
        <f t="shared" si="382"/>
        <v>6.646268167413398E-2</v>
      </c>
      <c r="H1857">
        <v>678179</v>
      </c>
      <c r="I1857" s="12">
        <f t="shared" si="377"/>
        <v>0.21585451628552343</v>
      </c>
      <c r="J1857" s="12">
        <f t="shared" si="378"/>
        <v>0.23094197844521874</v>
      </c>
      <c r="K1857" s="1">
        <v>679885</v>
      </c>
      <c r="L1857">
        <v>14862</v>
      </c>
      <c r="M1857" s="12">
        <f t="shared" si="379"/>
        <v>2.1859579193540084E-2</v>
      </c>
      <c r="N1857">
        <v>4207</v>
      </c>
      <c r="O1857">
        <v>10655</v>
      </c>
      <c r="P1857" s="12">
        <f t="shared" si="383"/>
        <v>1.567176801959155E-2</v>
      </c>
      <c r="Q1857" s="12">
        <f t="shared" si="384"/>
        <v>0.71692908087740548</v>
      </c>
      <c r="R1857">
        <v>1365</v>
      </c>
      <c r="S1857">
        <v>1962</v>
      </c>
      <c r="T1857">
        <v>3470</v>
      </c>
      <c r="U1857" s="30">
        <v>3470</v>
      </c>
      <c r="V1857">
        <f t="shared" si="376"/>
        <v>3470000</v>
      </c>
      <c r="W1857">
        <v>7717</v>
      </c>
      <c r="AA1857" s="1">
        <f>AA1856-72</f>
        <v>2821</v>
      </c>
      <c r="AB1857">
        <f>(2893-2169)/10</f>
        <v>72.400000000000006</v>
      </c>
    </row>
    <row r="1858" spans="2:28">
      <c r="B1858" t="s">
        <v>273</v>
      </c>
      <c r="C1858">
        <v>1962</v>
      </c>
      <c r="D1858" s="7">
        <v>151562</v>
      </c>
      <c r="E1858" s="12">
        <f t="shared" si="381"/>
        <v>-3.229472608862214E-2</v>
      </c>
      <c r="F1858" s="7">
        <v>143225</v>
      </c>
      <c r="G1858" s="11">
        <f t="shared" si="382"/>
        <v>-2.1606962319315789E-2</v>
      </c>
      <c r="H1858" s="2">
        <v>702955</v>
      </c>
      <c r="I1858" s="12">
        <f t="shared" si="377"/>
        <v>0.20374703928416471</v>
      </c>
      <c r="J1858" s="12">
        <f t="shared" si="378"/>
        <v>0.21560697341935117</v>
      </c>
      <c r="K1858" s="1">
        <v>690060</v>
      </c>
      <c r="L1858">
        <v>15081</v>
      </c>
      <c r="M1858" s="12">
        <f t="shared" si="379"/>
        <v>2.1854621337275018E-2</v>
      </c>
      <c r="N1858">
        <v>4423</v>
      </c>
      <c r="O1858">
        <v>10658</v>
      </c>
      <c r="P1858" s="12">
        <f t="shared" si="383"/>
        <v>1.544503376517984E-2</v>
      </c>
      <c r="Q1858" s="12">
        <f t="shared" si="384"/>
        <v>0.70671706120283806</v>
      </c>
      <c r="R1858">
        <v>1349</v>
      </c>
      <c r="S1858">
        <v>754</v>
      </c>
      <c r="T1858" s="2">
        <v>3513</v>
      </c>
      <c r="U1858" s="30">
        <v>3513</v>
      </c>
      <c r="V1858">
        <f t="shared" si="376"/>
        <v>3513000</v>
      </c>
      <c r="W1858" s="2">
        <v>8138</v>
      </c>
      <c r="AA1858" s="1">
        <f t="shared" ref="AA1858:AA1865" si="386">AA1857-72</f>
        <v>2749</v>
      </c>
    </row>
    <row r="1859" spans="2:28">
      <c r="B1859" t="s">
        <v>273</v>
      </c>
      <c r="C1859">
        <v>1963</v>
      </c>
      <c r="D1859" s="1">
        <v>166270</v>
      </c>
      <c r="E1859" s="12">
        <f t="shared" si="381"/>
        <v>9.7042794367981425E-2</v>
      </c>
      <c r="F1859" s="1">
        <v>155264</v>
      </c>
      <c r="G1859" s="11">
        <f t="shared" si="382"/>
        <v>8.4056554372490835E-2</v>
      </c>
      <c r="H1859">
        <v>766032</v>
      </c>
      <c r="I1859" s="12">
        <f t="shared" si="377"/>
        <v>0.20268604966894332</v>
      </c>
      <c r="J1859" s="12">
        <f t="shared" si="378"/>
        <v>0.21705359567224344</v>
      </c>
      <c r="K1859" s="1">
        <v>699909</v>
      </c>
      <c r="L1859">
        <v>18587</v>
      </c>
      <c r="M1859" s="12">
        <f t="shared" si="379"/>
        <v>2.6556309463087343E-2</v>
      </c>
      <c r="N1859">
        <v>4935</v>
      </c>
      <c r="O1859">
        <v>13652</v>
      </c>
      <c r="P1859" s="12">
        <f t="shared" si="383"/>
        <v>1.9505392843926852E-2</v>
      </c>
      <c r="Q1859" s="12">
        <f t="shared" si="384"/>
        <v>0.73449184914187338</v>
      </c>
      <c r="R1859">
        <v>1480</v>
      </c>
      <c r="S1859">
        <v>1860</v>
      </c>
      <c r="T1859">
        <v>3531</v>
      </c>
      <c r="U1859" s="30">
        <v>3531</v>
      </c>
      <c r="V1859">
        <f t="shared" si="376"/>
        <v>3531000</v>
      </c>
      <c r="W1859">
        <v>8635</v>
      </c>
      <c r="AA1859" s="1">
        <f t="shared" si="386"/>
        <v>2677</v>
      </c>
    </row>
    <row r="1860" spans="2:28">
      <c r="B1860" t="s">
        <v>273</v>
      </c>
      <c r="C1860">
        <v>1964</v>
      </c>
      <c r="D1860" s="1">
        <v>201648</v>
      </c>
      <c r="E1860" s="12">
        <f t="shared" si="381"/>
        <v>0.21277440307932879</v>
      </c>
      <c r="F1860" s="1">
        <v>188706</v>
      </c>
      <c r="G1860" s="11">
        <f t="shared" si="382"/>
        <v>0.21538798433635614</v>
      </c>
      <c r="H1860">
        <v>855338</v>
      </c>
      <c r="I1860" s="12">
        <f t="shared" si="377"/>
        <v>0.22062155545527032</v>
      </c>
      <c r="J1860" s="12">
        <f t="shared" si="378"/>
        <v>0.23575241600396568</v>
      </c>
      <c r="K1860" s="1">
        <v>798443</v>
      </c>
      <c r="L1860">
        <v>17554</v>
      </c>
      <c r="M1860" s="12">
        <f t="shared" si="379"/>
        <v>2.198528886846024E-2</v>
      </c>
      <c r="N1860">
        <v>5114</v>
      </c>
      <c r="O1860">
        <v>12440</v>
      </c>
      <c r="P1860" s="12">
        <f t="shared" si="383"/>
        <v>1.5580323204035854E-2</v>
      </c>
      <c r="Q1860" s="12">
        <f t="shared" si="384"/>
        <v>0.70867038851543807</v>
      </c>
      <c r="R1860">
        <v>1770</v>
      </c>
      <c r="S1860">
        <v>847</v>
      </c>
      <c r="T1860">
        <v>3558</v>
      </c>
      <c r="U1860" s="30">
        <v>3558</v>
      </c>
      <c r="V1860">
        <f t="shared" si="376"/>
        <v>3558000</v>
      </c>
      <c r="W1860">
        <v>8979</v>
      </c>
      <c r="AA1860" s="1">
        <f t="shared" si="386"/>
        <v>2605</v>
      </c>
    </row>
    <row r="1861" spans="2:28">
      <c r="B1861" t="s">
        <v>273</v>
      </c>
      <c r="C1861">
        <v>1965</v>
      </c>
      <c r="D1861" s="1">
        <v>231499</v>
      </c>
      <c r="E1861" s="12">
        <f t="shared" si="381"/>
        <v>0.14803519003411886</v>
      </c>
      <c r="F1861" s="1">
        <v>218485</v>
      </c>
      <c r="G1861" s="11">
        <f t="shared" si="382"/>
        <v>0.15780632306338963</v>
      </c>
      <c r="H1861">
        <v>936125</v>
      </c>
      <c r="I1861" s="12">
        <f t="shared" si="377"/>
        <v>0.23339297636533582</v>
      </c>
      <c r="J1861" s="12">
        <f t="shared" si="378"/>
        <v>0.24729496595006009</v>
      </c>
      <c r="K1861" s="1">
        <v>890697</v>
      </c>
      <c r="L1861">
        <v>16932</v>
      </c>
      <c r="M1861" s="12">
        <f t="shared" si="379"/>
        <v>1.9009831626243267E-2</v>
      </c>
      <c r="N1861">
        <v>5534</v>
      </c>
      <c r="O1861">
        <v>11398</v>
      </c>
      <c r="P1861" s="12">
        <f t="shared" si="383"/>
        <v>1.2796719872189981E-2</v>
      </c>
      <c r="Q1861" s="12">
        <f t="shared" si="384"/>
        <v>0.67316324120009452</v>
      </c>
      <c r="R1861">
        <v>1980</v>
      </c>
      <c r="S1861">
        <v>2180</v>
      </c>
      <c r="T1861">
        <v>3592</v>
      </c>
      <c r="U1861" s="30">
        <v>3592</v>
      </c>
      <c r="V1861">
        <f t="shared" si="376"/>
        <v>3592000</v>
      </c>
      <c r="W1861">
        <v>9926</v>
      </c>
      <c r="AA1861" s="1">
        <f t="shared" si="386"/>
        <v>2533</v>
      </c>
    </row>
    <row r="1862" spans="2:28">
      <c r="B1862" t="s">
        <v>273</v>
      </c>
      <c r="C1862">
        <v>1966</v>
      </c>
      <c r="D1862" s="1">
        <v>283461</v>
      </c>
      <c r="E1862" s="12">
        <f t="shared" si="381"/>
        <v>0.22445885295400844</v>
      </c>
      <c r="F1862" s="1">
        <v>268595</v>
      </c>
      <c r="G1862" s="11">
        <f t="shared" si="382"/>
        <v>0.22935212943680344</v>
      </c>
      <c r="H1862">
        <v>1113918</v>
      </c>
      <c r="I1862" s="12">
        <f t="shared" si="377"/>
        <v>0.24112636657276387</v>
      </c>
      <c r="J1862" s="12">
        <f t="shared" si="378"/>
        <v>0.25447205270046808</v>
      </c>
      <c r="K1862" s="1">
        <v>983557</v>
      </c>
      <c r="L1862">
        <v>17626</v>
      </c>
      <c r="M1862" s="12">
        <f t="shared" si="379"/>
        <v>1.7920669569735155E-2</v>
      </c>
      <c r="N1862">
        <v>5560</v>
      </c>
      <c r="O1862">
        <v>12066</v>
      </c>
      <c r="P1862" s="12">
        <f t="shared" si="383"/>
        <v>1.2267718088529694E-2</v>
      </c>
      <c r="Q1862" s="12">
        <f t="shared" si="384"/>
        <v>0.68455690457279017</v>
      </c>
      <c r="R1862">
        <v>1948</v>
      </c>
      <c r="S1862">
        <v>1191</v>
      </c>
      <c r="T1862">
        <v>3617</v>
      </c>
      <c r="U1862" s="30">
        <v>3617</v>
      </c>
      <c r="V1862">
        <f t="shared" si="376"/>
        <v>3617000</v>
      </c>
      <c r="W1862">
        <v>10765</v>
      </c>
      <c r="AA1862" s="1">
        <f t="shared" si="386"/>
        <v>2461</v>
      </c>
    </row>
    <row r="1863" spans="2:28">
      <c r="B1863" t="s">
        <v>273</v>
      </c>
      <c r="C1863">
        <v>1967</v>
      </c>
      <c r="D1863" s="1">
        <v>316329</v>
      </c>
      <c r="E1863" s="12">
        <f t="shared" si="381"/>
        <v>0.11595245906844327</v>
      </c>
      <c r="F1863" s="1">
        <v>297109</v>
      </c>
      <c r="G1863" s="11">
        <f t="shared" si="382"/>
        <v>0.10615983171689719</v>
      </c>
      <c r="H1863">
        <v>1229362</v>
      </c>
      <c r="I1863" s="12">
        <f t="shared" si="377"/>
        <v>0.24167739038623287</v>
      </c>
      <c r="J1863" s="12">
        <f t="shared" si="378"/>
        <v>0.25731151605466901</v>
      </c>
      <c r="K1863" s="1">
        <v>1090132</v>
      </c>
      <c r="L1863">
        <v>17966</v>
      </c>
      <c r="M1863" s="12">
        <f t="shared" si="379"/>
        <v>1.6480572994829985E-2</v>
      </c>
      <c r="N1863">
        <v>5572</v>
      </c>
      <c r="O1863">
        <v>12394</v>
      </c>
      <c r="P1863" s="12">
        <f t="shared" si="383"/>
        <v>1.1369265373367628E-2</v>
      </c>
      <c r="Q1863" s="12">
        <f t="shared" si="384"/>
        <v>0.68985862184125568</v>
      </c>
      <c r="R1863">
        <v>2069</v>
      </c>
      <c r="S1863">
        <v>2773</v>
      </c>
      <c r="T1863">
        <v>3659</v>
      </c>
      <c r="U1863" s="30">
        <v>3659</v>
      </c>
      <c r="V1863">
        <f t="shared" si="376"/>
        <v>3659000</v>
      </c>
      <c r="W1863">
        <v>11575</v>
      </c>
      <c r="AA1863" s="1">
        <f t="shared" si="386"/>
        <v>2389</v>
      </c>
    </row>
    <row r="1864" spans="2:28">
      <c r="B1864" t="s">
        <v>273</v>
      </c>
      <c r="C1864">
        <v>1968</v>
      </c>
      <c r="D1864" s="1">
        <v>368766</v>
      </c>
      <c r="E1864" s="12">
        <f t="shared" si="381"/>
        <v>0.16576728659085951</v>
      </c>
      <c r="F1864" s="1">
        <v>349474</v>
      </c>
      <c r="G1864" s="11">
        <f t="shared" si="382"/>
        <v>0.17624844753945521</v>
      </c>
      <c r="H1864">
        <v>1472194</v>
      </c>
      <c r="I1864" s="12">
        <f t="shared" si="377"/>
        <v>0.23738311662729233</v>
      </c>
      <c r="J1864" s="12">
        <f t="shared" si="378"/>
        <v>0.25048736783331543</v>
      </c>
      <c r="K1864" s="1">
        <v>1357616</v>
      </c>
      <c r="L1864">
        <v>21106</v>
      </c>
      <c r="M1864" s="12">
        <f t="shared" si="379"/>
        <v>1.5546369518332135E-2</v>
      </c>
      <c r="N1864">
        <v>7029</v>
      </c>
      <c r="O1864">
        <v>14077</v>
      </c>
      <c r="P1864" s="12">
        <f t="shared" si="383"/>
        <v>1.0368911385841062E-2</v>
      </c>
      <c r="Q1864" s="12">
        <f t="shared" si="384"/>
        <v>0.66696673931583439</v>
      </c>
      <c r="R1864">
        <v>2429</v>
      </c>
      <c r="S1864">
        <v>1822</v>
      </c>
      <c r="T1864">
        <v>3703</v>
      </c>
      <c r="U1864" s="30">
        <v>3703</v>
      </c>
      <c r="V1864">
        <f t="shared" si="376"/>
        <v>3703000</v>
      </c>
      <c r="W1864">
        <v>12743</v>
      </c>
      <c r="AA1864" s="1">
        <f t="shared" si="386"/>
        <v>2317</v>
      </c>
    </row>
    <row r="1865" spans="2:28">
      <c r="B1865" t="s">
        <v>273</v>
      </c>
      <c r="C1865">
        <v>1969</v>
      </c>
      <c r="D1865" s="1">
        <v>353260</v>
      </c>
      <c r="E1865" s="12">
        <f t="shared" si="381"/>
        <v>-4.2048345020961803E-2</v>
      </c>
      <c r="F1865" s="1">
        <v>336138</v>
      </c>
      <c r="G1865" s="11">
        <f t="shared" si="382"/>
        <v>-3.8160206481741128E-2</v>
      </c>
      <c r="H1865">
        <v>1606759</v>
      </c>
      <c r="I1865" s="12">
        <f t="shared" si="377"/>
        <v>0.20920250018826719</v>
      </c>
      <c r="J1865" s="12">
        <f t="shared" si="378"/>
        <v>0.21985873425946267</v>
      </c>
      <c r="K1865" s="1">
        <v>1452911</v>
      </c>
      <c r="L1865">
        <v>24012</v>
      </c>
      <c r="M1865" s="12">
        <f t="shared" si="379"/>
        <v>1.6526820982152381E-2</v>
      </c>
      <c r="N1865">
        <v>7565</v>
      </c>
      <c r="O1865">
        <v>16447</v>
      </c>
      <c r="P1865" s="12">
        <f t="shared" si="383"/>
        <v>1.1320032679221232E-2</v>
      </c>
      <c r="Q1865" s="12">
        <f t="shared" si="384"/>
        <v>0.68494919207063132</v>
      </c>
      <c r="R1865">
        <v>2677</v>
      </c>
      <c r="S1865">
        <v>4205</v>
      </c>
      <c r="T1865">
        <v>3758</v>
      </c>
      <c r="U1865" s="30">
        <v>3758</v>
      </c>
      <c r="V1865">
        <f t="shared" si="376"/>
        <v>3758000</v>
      </c>
      <c r="W1865">
        <v>14186</v>
      </c>
      <c r="AA1865" s="1">
        <f t="shared" si="386"/>
        <v>2245</v>
      </c>
    </row>
    <row r="1866" spans="2:28">
      <c r="B1866" t="s">
        <v>273</v>
      </c>
      <c r="C1866">
        <v>1970</v>
      </c>
      <c r="D1866" s="1">
        <v>402048</v>
      </c>
      <c r="E1866" s="12">
        <f t="shared" si="381"/>
        <v>0.13810790918869953</v>
      </c>
      <c r="F1866" s="1">
        <v>381670</v>
      </c>
      <c r="G1866" s="11">
        <f t="shared" si="382"/>
        <v>0.13545627093634163</v>
      </c>
      <c r="H1866">
        <v>1795668</v>
      </c>
      <c r="I1866" s="12">
        <f t="shared" si="377"/>
        <v>0.21255042691633419</v>
      </c>
      <c r="J1866" s="12">
        <f t="shared" si="378"/>
        <v>0.22389884989875633</v>
      </c>
      <c r="K1866" s="1">
        <v>1735574</v>
      </c>
      <c r="L1866">
        <v>27803</v>
      </c>
      <c r="M1866" s="12">
        <f t="shared" si="379"/>
        <v>1.6019484043895565E-2</v>
      </c>
      <c r="N1866">
        <v>9529</v>
      </c>
      <c r="O1866">
        <v>18274</v>
      </c>
      <c r="P1866" s="12">
        <f t="shared" si="383"/>
        <v>1.052908144510116E-2</v>
      </c>
      <c r="Q1866" s="12">
        <f t="shared" si="384"/>
        <v>0.65726720138114592</v>
      </c>
      <c r="R1866">
        <v>2641</v>
      </c>
      <c r="S1866">
        <v>2540</v>
      </c>
      <c r="T1866">
        <v>3806</v>
      </c>
      <c r="U1866" s="30">
        <v>3806.1030000000001</v>
      </c>
      <c r="V1866">
        <f t="shared" si="376"/>
        <v>3806103</v>
      </c>
      <c r="W1866">
        <v>15451</v>
      </c>
      <c r="X1866" s="16">
        <v>2169</v>
      </c>
      <c r="Z1866" s="16">
        <v>2169</v>
      </c>
      <c r="AA1866" s="16">
        <v>2169</v>
      </c>
    </row>
    <row r="1867" spans="2:28">
      <c r="B1867" t="s">
        <v>273</v>
      </c>
      <c r="C1867">
        <v>1971</v>
      </c>
      <c r="D1867" s="1">
        <v>474978</v>
      </c>
      <c r="E1867" s="12">
        <f t="shared" si="381"/>
        <v>0.1813962511938873</v>
      </c>
      <c r="F1867" s="1">
        <v>439707</v>
      </c>
      <c r="G1867" s="11">
        <f t="shared" si="382"/>
        <v>0.15206068069274503</v>
      </c>
      <c r="H1867">
        <v>1974284</v>
      </c>
      <c r="I1867" s="12">
        <f t="shared" si="377"/>
        <v>0.22271719772839166</v>
      </c>
      <c r="J1867" s="12">
        <f t="shared" si="378"/>
        <v>0.24058240860990618</v>
      </c>
      <c r="K1867" s="1">
        <v>2025332</v>
      </c>
      <c r="L1867">
        <v>28803</v>
      </c>
      <c r="M1867" s="12">
        <f t="shared" si="379"/>
        <v>1.4221372100969125E-2</v>
      </c>
      <c r="N1867">
        <v>9324</v>
      </c>
      <c r="O1867">
        <v>19479</v>
      </c>
      <c r="P1867" s="12">
        <f t="shared" si="383"/>
        <v>9.6176824342873168E-3</v>
      </c>
      <c r="Q1867" s="12">
        <f t="shared" si="384"/>
        <v>0.67628372044578688</v>
      </c>
      <c r="R1867">
        <v>2711</v>
      </c>
      <c r="S1867">
        <v>5507</v>
      </c>
      <c r="T1867">
        <v>3853</v>
      </c>
      <c r="U1867" s="30">
        <v>3853.4859999999999</v>
      </c>
      <c r="V1867">
        <f t="shared" si="376"/>
        <v>3853486</v>
      </c>
      <c r="W1867">
        <v>16447</v>
      </c>
      <c r="AA1867" s="1">
        <f>AA1866-59</f>
        <v>2110</v>
      </c>
      <c r="AB1867">
        <f>(2169-1755)/7</f>
        <v>59.142857142857146</v>
      </c>
    </row>
    <row r="1868" spans="2:28">
      <c r="B1868" t="s">
        <v>273</v>
      </c>
      <c r="C1868">
        <v>1972</v>
      </c>
      <c r="D1868" s="1">
        <v>547775</v>
      </c>
      <c r="E1868" s="12">
        <f t="shared" si="381"/>
        <v>0.153263940645672</v>
      </c>
      <c r="F1868" s="1">
        <v>513617</v>
      </c>
      <c r="G1868" s="11">
        <f t="shared" si="382"/>
        <v>0.16808920485687059</v>
      </c>
      <c r="H1868">
        <v>2336233</v>
      </c>
      <c r="I1868" s="12">
        <f t="shared" si="377"/>
        <v>0.21984836272751904</v>
      </c>
      <c r="J1868" s="12">
        <f t="shared" si="378"/>
        <v>0.23446933589243882</v>
      </c>
      <c r="K1868" s="1">
        <v>2278779</v>
      </c>
      <c r="L1868">
        <v>33753</v>
      </c>
      <c r="M1868" s="12">
        <f t="shared" si="379"/>
        <v>1.481187951969015E-2</v>
      </c>
      <c r="N1868">
        <v>14013</v>
      </c>
      <c r="O1868">
        <v>19740</v>
      </c>
      <c r="P1868" s="12">
        <f t="shared" si="383"/>
        <v>8.6625337516275155E-3</v>
      </c>
      <c r="Q1868" s="12">
        <f t="shared" si="384"/>
        <v>0.58483690338636563</v>
      </c>
      <c r="R1868">
        <v>3200</v>
      </c>
      <c r="S1868">
        <v>4409</v>
      </c>
      <c r="T1868">
        <v>3870</v>
      </c>
      <c r="U1868" s="30">
        <v>3869.7469999999998</v>
      </c>
      <c r="V1868">
        <f t="shared" si="376"/>
        <v>3869747</v>
      </c>
      <c r="W1868">
        <v>17887</v>
      </c>
      <c r="AA1868" s="1">
        <f t="shared" ref="AA1868:AA1872" si="387">AA1867-59</f>
        <v>2051</v>
      </c>
    </row>
    <row r="1869" spans="2:28">
      <c r="B1869" t="s">
        <v>273</v>
      </c>
      <c r="C1869">
        <v>1973</v>
      </c>
      <c r="D1869" s="1">
        <v>618518</v>
      </c>
      <c r="E1869" s="12">
        <f t="shared" si="381"/>
        <v>0.12914609100451827</v>
      </c>
      <c r="F1869" s="1">
        <v>576799</v>
      </c>
      <c r="G1869" s="11">
        <f t="shared" si="382"/>
        <v>0.12301384105276889</v>
      </c>
      <c r="H1869">
        <v>2747783</v>
      </c>
      <c r="I1869" s="12">
        <f t="shared" si="377"/>
        <v>0.20991432001726482</v>
      </c>
      <c r="J1869" s="12">
        <f t="shared" si="378"/>
        <v>0.22509710555746215</v>
      </c>
      <c r="K1869" s="1">
        <v>2591532</v>
      </c>
      <c r="L1869">
        <v>35099</v>
      </c>
      <c r="M1869" s="12">
        <f t="shared" si="379"/>
        <v>1.3543726259216557E-2</v>
      </c>
      <c r="N1869">
        <v>12520</v>
      </c>
      <c r="O1869">
        <v>22579</v>
      </c>
      <c r="P1869" s="12">
        <f t="shared" si="383"/>
        <v>8.7126070602253809E-3</v>
      </c>
      <c r="Q1869" s="12">
        <f t="shared" si="384"/>
        <v>0.64329468076013563</v>
      </c>
      <c r="R1869">
        <v>3648</v>
      </c>
      <c r="S1869">
        <v>7576</v>
      </c>
      <c r="T1869">
        <v>3889</v>
      </c>
      <c r="U1869" s="30">
        <v>3889.3319999999999</v>
      </c>
      <c r="V1869">
        <f t="shared" si="376"/>
        <v>3889332</v>
      </c>
      <c r="W1869">
        <v>21061</v>
      </c>
      <c r="AA1869" s="1">
        <f t="shared" si="387"/>
        <v>1992</v>
      </c>
    </row>
    <row r="1870" spans="2:28">
      <c r="B1870" t="s">
        <v>273</v>
      </c>
      <c r="C1870">
        <v>1974</v>
      </c>
      <c r="D1870" s="1">
        <v>629209</v>
      </c>
      <c r="E1870" s="12">
        <f t="shared" si="381"/>
        <v>1.7284864789707009E-2</v>
      </c>
      <c r="F1870" s="1">
        <v>608249</v>
      </c>
      <c r="G1870" s="11">
        <f t="shared" si="382"/>
        <v>5.4525059856206405E-2</v>
      </c>
      <c r="H1870">
        <v>3043538</v>
      </c>
      <c r="I1870" s="12">
        <f t="shared" si="377"/>
        <v>0.19984932010048831</v>
      </c>
      <c r="J1870" s="12">
        <f t="shared" si="378"/>
        <v>0.20673604206683144</v>
      </c>
      <c r="K1870" s="1">
        <v>2780101</v>
      </c>
      <c r="L1870">
        <v>42313</v>
      </c>
      <c r="M1870" s="12">
        <f t="shared" si="379"/>
        <v>1.5219950642080989E-2</v>
      </c>
      <c r="N1870">
        <v>19352</v>
      </c>
      <c r="O1870">
        <v>22961</v>
      </c>
      <c r="P1870" s="12">
        <f t="shared" si="383"/>
        <v>8.2590524588854863E-3</v>
      </c>
      <c r="Q1870" s="12">
        <f t="shared" si="384"/>
        <v>0.54264646798856142</v>
      </c>
      <c r="R1870">
        <v>4340</v>
      </c>
      <c r="S1870">
        <v>8545</v>
      </c>
      <c r="T1870">
        <v>3904</v>
      </c>
      <c r="U1870" s="30">
        <v>3903.9250000000002</v>
      </c>
      <c r="V1870">
        <f t="shared" si="376"/>
        <v>3903925</v>
      </c>
      <c r="W1870">
        <v>22705</v>
      </c>
      <c r="AA1870" s="1">
        <f t="shared" si="387"/>
        <v>1933</v>
      </c>
    </row>
    <row r="1871" spans="2:28">
      <c r="B1871" t="s">
        <v>273</v>
      </c>
      <c r="C1871">
        <v>1975</v>
      </c>
      <c r="D1871" s="1">
        <v>804693</v>
      </c>
      <c r="E1871" s="12">
        <f t="shared" si="381"/>
        <v>0.2788962014211494</v>
      </c>
      <c r="F1871" s="1">
        <v>751689</v>
      </c>
      <c r="G1871" s="11">
        <f t="shared" si="382"/>
        <v>0.23582447320094238</v>
      </c>
      <c r="H1871">
        <v>3484007</v>
      </c>
      <c r="I1871" s="12">
        <f t="shared" si="377"/>
        <v>0.21575415893251651</v>
      </c>
      <c r="J1871" s="12">
        <f t="shared" si="378"/>
        <v>0.230967676012132</v>
      </c>
      <c r="K1871" s="1">
        <v>3139168</v>
      </c>
      <c r="L1871">
        <v>46103</v>
      </c>
      <c r="M1871" s="12">
        <f t="shared" si="379"/>
        <v>1.4686375498221185E-2</v>
      </c>
      <c r="N1871">
        <v>15797</v>
      </c>
      <c r="O1871">
        <v>30306</v>
      </c>
      <c r="P1871" s="12">
        <f t="shared" si="383"/>
        <v>9.6541503990866372E-3</v>
      </c>
      <c r="Q1871" s="12">
        <f t="shared" si="384"/>
        <v>0.65735418519402211</v>
      </c>
      <c r="R1871">
        <v>4238</v>
      </c>
      <c r="S1871">
        <v>9252</v>
      </c>
      <c r="T1871">
        <v>3933</v>
      </c>
      <c r="U1871" s="30">
        <v>3932.5149999999999</v>
      </c>
      <c r="V1871">
        <f t="shared" si="376"/>
        <v>3932515</v>
      </c>
      <c r="W1871">
        <v>24462</v>
      </c>
      <c r="AA1871" s="1">
        <f t="shared" si="387"/>
        <v>1874</v>
      </c>
    </row>
    <row r="1872" spans="2:28">
      <c r="B1872" t="s">
        <v>273</v>
      </c>
      <c r="C1872">
        <v>1976</v>
      </c>
      <c r="D1872" s="1">
        <v>945405</v>
      </c>
      <c r="E1872" s="12">
        <f t="shared" si="381"/>
        <v>0.17486420286991436</v>
      </c>
      <c r="F1872" s="1">
        <v>868756</v>
      </c>
      <c r="G1872" s="11">
        <f t="shared" si="382"/>
        <v>0.15573860998365016</v>
      </c>
      <c r="H1872">
        <v>4090202</v>
      </c>
      <c r="I1872" s="12">
        <f t="shared" si="377"/>
        <v>0.21239928981502626</v>
      </c>
      <c r="J1872" s="12">
        <f t="shared" si="378"/>
        <v>0.23113895108358951</v>
      </c>
      <c r="K1872" s="1">
        <v>3840302</v>
      </c>
      <c r="L1872">
        <v>56479</v>
      </c>
      <c r="M1872" s="12">
        <f t="shared" si="379"/>
        <v>1.4706916278980143E-2</v>
      </c>
      <c r="N1872">
        <v>21883</v>
      </c>
      <c r="O1872">
        <v>34596</v>
      </c>
      <c r="P1872" s="12">
        <f t="shared" si="383"/>
        <v>9.0086665059154209E-3</v>
      </c>
      <c r="Q1872" s="12">
        <f t="shared" si="384"/>
        <v>0.61254625613059721</v>
      </c>
      <c r="R1872">
        <v>4473</v>
      </c>
      <c r="S1872">
        <v>9451</v>
      </c>
      <c r="T1872">
        <v>3965</v>
      </c>
      <c r="U1872" s="30">
        <v>3964.68</v>
      </c>
      <c r="V1872">
        <f t="shared" si="376"/>
        <v>3964680</v>
      </c>
      <c r="W1872">
        <v>26609</v>
      </c>
      <c r="AA1872" s="1">
        <f t="shared" si="387"/>
        <v>1815</v>
      </c>
    </row>
    <row r="1873" spans="2:28">
      <c r="B1873" t="s">
        <v>273</v>
      </c>
      <c r="C1873">
        <v>1977</v>
      </c>
      <c r="D1873" s="1">
        <v>951633</v>
      </c>
      <c r="E1873" s="12">
        <f t="shared" si="381"/>
        <v>6.5876529106573371E-3</v>
      </c>
      <c r="F1873" s="1">
        <v>912242</v>
      </c>
      <c r="G1873" s="11">
        <f t="shared" si="382"/>
        <v>5.0055481631206003E-2</v>
      </c>
      <c r="H1873">
        <v>4385035</v>
      </c>
      <c r="I1873" s="12">
        <f t="shared" si="377"/>
        <v>0.20803528364083754</v>
      </c>
      <c r="J1873" s="12">
        <f t="shared" si="378"/>
        <v>0.21701833622764699</v>
      </c>
      <c r="K1873" s="1">
        <v>4157681</v>
      </c>
      <c r="L1873">
        <v>62472</v>
      </c>
      <c r="M1873" s="12">
        <f t="shared" si="379"/>
        <v>1.502568378863121E-2</v>
      </c>
      <c r="N1873">
        <v>21696</v>
      </c>
      <c r="O1873">
        <v>40776</v>
      </c>
      <c r="P1873" s="12">
        <f t="shared" si="383"/>
        <v>9.8073902254646288E-3</v>
      </c>
      <c r="Q1873" s="12">
        <f t="shared" si="384"/>
        <v>0.65270841336918939</v>
      </c>
      <c r="R1873">
        <v>4682</v>
      </c>
      <c r="S1873">
        <v>12801</v>
      </c>
      <c r="T1873">
        <v>3989</v>
      </c>
      <c r="U1873" s="30">
        <v>3989.364</v>
      </c>
      <c r="V1873">
        <f t="shared" si="376"/>
        <v>3989364</v>
      </c>
      <c r="W1873">
        <v>30000</v>
      </c>
      <c r="X1873" s="16">
        <v>1755</v>
      </c>
      <c r="Z1873" s="16">
        <v>1755</v>
      </c>
      <c r="AA1873" s="16">
        <v>1755</v>
      </c>
    </row>
    <row r="1874" spans="2:28">
      <c r="B1874" t="s">
        <v>273</v>
      </c>
      <c r="C1874">
        <v>1978</v>
      </c>
      <c r="D1874" s="1">
        <v>1014717</v>
      </c>
      <c r="E1874" s="12">
        <f t="shared" si="381"/>
        <v>6.6290261056520736E-2</v>
      </c>
      <c r="F1874" s="1">
        <v>971723</v>
      </c>
      <c r="G1874" s="11">
        <f t="shared" si="382"/>
        <v>6.5203093038908533E-2</v>
      </c>
      <c r="H1874">
        <v>4799409</v>
      </c>
      <c r="I1874" s="12">
        <f t="shared" ref="I1874:I1904" si="388">(F1874/H1874)</f>
        <v>0.20246722044318374</v>
      </c>
      <c r="J1874" s="12">
        <f t="shared" si="378"/>
        <v>0.21142540675320648</v>
      </c>
      <c r="K1874" s="1">
        <v>4473953</v>
      </c>
      <c r="L1874">
        <v>85377</v>
      </c>
      <c r="M1874" s="12">
        <f t="shared" si="379"/>
        <v>1.908312402924215E-2</v>
      </c>
      <c r="N1874">
        <v>32920</v>
      </c>
      <c r="O1874">
        <v>52457</v>
      </c>
      <c r="P1874" s="12">
        <f t="shared" si="383"/>
        <v>1.1724977888681442E-2</v>
      </c>
      <c r="Q1874" s="12">
        <f t="shared" si="384"/>
        <v>0.61441606053152487</v>
      </c>
      <c r="R1874">
        <v>10975</v>
      </c>
      <c r="S1874">
        <v>14146</v>
      </c>
      <c r="T1874">
        <v>4015</v>
      </c>
      <c r="U1874" s="30">
        <v>4015.3409999999999</v>
      </c>
      <c r="V1874">
        <f t="shared" si="376"/>
        <v>4015341</v>
      </c>
      <c r="W1874">
        <v>33720</v>
      </c>
      <c r="X1874" s="16">
        <v>1837</v>
      </c>
      <c r="Z1874" s="16">
        <v>1837</v>
      </c>
      <c r="AA1874" s="16">
        <v>1837</v>
      </c>
    </row>
    <row r="1875" spans="2:28">
      <c r="B1875" t="s">
        <v>273</v>
      </c>
      <c r="C1875">
        <v>1979</v>
      </c>
      <c r="D1875" s="1">
        <v>1094223</v>
      </c>
      <c r="E1875" s="12">
        <f t="shared" si="381"/>
        <v>7.8352880655394558E-2</v>
      </c>
      <c r="F1875" s="1">
        <v>1048211</v>
      </c>
      <c r="G1875" s="11">
        <f t="shared" si="382"/>
        <v>7.8713789835169079E-2</v>
      </c>
      <c r="H1875">
        <v>5316209</v>
      </c>
      <c r="I1875" s="12">
        <f t="shared" si="388"/>
        <v>0.19717264689932243</v>
      </c>
      <c r="J1875" s="12">
        <f t="shared" si="378"/>
        <v>0.2058276866090103</v>
      </c>
      <c r="K1875" s="1">
        <v>4778525</v>
      </c>
      <c r="L1875">
        <v>96535</v>
      </c>
      <c r="M1875" s="12">
        <f t="shared" si="379"/>
        <v>2.0201840526103767E-2</v>
      </c>
      <c r="N1875">
        <v>37494</v>
      </c>
      <c r="O1875">
        <v>59041</v>
      </c>
      <c r="P1875" s="12">
        <f t="shared" si="383"/>
        <v>1.235548626406684E-2</v>
      </c>
      <c r="Q1875" s="12">
        <f t="shared" si="384"/>
        <v>0.61160200963381162</v>
      </c>
      <c r="R1875">
        <v>13787</v>
      </c>
      <c r="S1875">
        <v>16769</v>
      </c>
      <c r="T1875">
        <v>4050</v>
      </c>
      <c r="U1875" s="30">
        <v>4050.3159999999998</v>
      </c>
      <c r="V1875">
        <f t="shared" si="376"/>
        <v>4050316</v>
      </c>
      <c r="W1875">
        <v>37603</v>
      </c>
      <c r="X1875" s="16">
        <v>1984</v>
      </c>
      <c r="Z1875" s="16">
        <v>1984</v>
      </c>
      <c r="AA1875" s="16">
        <v>1984</v>
      </c>
    </row>
    <row r="1876" spans="2:28">
      <c r="B1876" t="s">
        <v>273</v>
      </c>
      <c r="C1876">
        <v>1980</v>
      </c>
      <c r="D1876" s="1">
        <v>1274458</v>
      </c>
      <c r="E1876" s="12">
        <f t="shared" si="381"/>
        <v>0.16471505351285798</v>
      </c>
      <c r="F1876" s="1">
        <v>1222757</v>
      </c>
      <c r="G1876" s="11">
        <f t="shared" si="382"/>
        <v>0.16651800066971248</v>
      </c>
      <c r="H1876">
        <v>5700144</v>
      </c>
      <c r="I1876" s="12">
        <f t="shared" si="388"/>
        <v>0.21451335264512617</v>
      </c>
      <c r="J1876" s="12">
        <f t="shared" si="378"/>
        <v>0.22358347438240156</v>
      </c>
      <c r="K1876" s="1">
        <v>5417876</v>
      </c>
      <c r="L1876">
        <v>117754</v>
      </c>
      <c r="M1876" s="12">
        <f t="shared" si="379"/>
        <v>2.1734347556127163E-2</v>
      </c>
      <c r="N1876">
        <v>42353</v>
      </c>
      <c r="O1876">
        <v>75401</v>
      </c>
      <c r="P1876" s="12">
        <f t="shared" si="383"/>
        <v>1.3917077467258386E-2</v>
      </c>
      <c r="Q1876" s="12">
        <f t="shared" si="384"/>
        <v>0.64032644326307386</v>
      </c>
      <c r="R1876">
        <v>15749</v>
      </c>
      <c r="S1876">
        <v>17772</v>
      </c>
      <c r="T1876">
        <v>4076</v>
      </c>
      <c r="U1876" s="30">
        <v>4085.0169999999998</v>
      </c>
      <c r="V1876">
        <f t="shared" si="376"/>
        <v>4085017</v>
      </c>
      <c r="W1876">
        <v>41786</v>
      </c>
      <c r="X1876" s="16">
        <v>1884</v>
      </c>
      <c r="Y1876">
        <v>2853</v>
      </c>
      <c r="Z1876" s="1">
        <f>(Y1876+X1876)/2</f>
        <v>2368.5</v>
      </c>
      <c r="AA1876" s="16">
        <v>2369</v>
      </c>
      <c r="AB1876">
        <f>(4474-2369)/14</f>
        <v>150.35714285714286</v>
      </c>
    </row>
    <row r="1877" spans="2:28">
      <c r="B1877" t="s">
        <v>273</v>
      </c>
      <c r="C1877">
        <v>1981</v>
      </c>
      <c r="D1877" s="1">
        <v>1500466</v>
      </c>
      <c r="E1877" s="12">
        <f t="shared" si="381"/>
        <v>0.1773365618953312</v>
      </c>
      <c r="F1877" s="1">
        <v>1435559</v>
      </c>
      <c r="G1877" s="11">
        <f t="shared" si="382"/>
        <v>0.17403457923364987</v>
      </c>
      <c r="H1877">
        <v>6729203</v>
      </c>
      <c r="I1877" s="12">
        <f t="shared" si="388"/>
        <v>0.21333269333678892</v>
      </c>
      <c r="J1877" s="12">
        <f t="shared" si="378"/>
        <v>0.22297826354770395</v>
      </c>
      <c r="K1877" s="1">
        <v>6050305</v>
      </c>
      <c r="L1877">
        <v>117382</v>
      </c>
      <c r="M1877" s="12">
        <f t="shared" si="379"/>
        <v>1.9401005403859806E-2</v>
      </c>
      <c r="N1877">
        <v>41736</v>
      </c>
      <c r="O1877">
        <v>75646</v>
      </c>
      <c r="P1877" s="12">
        <f t="shared" si="383"/>
        <v>1.2502840765878745E-2</v>
      </c>
      <c r="Q1877" s="12">
        <f t="shared" si="384"/>
        <v>0.6444429299211123</v>
      </c>
      <c r="R1877">
        <v>16657</v>
      </c>
      <c r="S1877">
        <v>21188</v>
      </c>
      <c r="T1877">
        <v>4112</v>
      </c>
      <c r="U1877" s="30">
        <v>4111.7280000000001</v>
      </c>
      <c r="V1877">
        <f t="shared" si="376"/>
        <v>4111728</v>
      </c>
      <c r="W1877">
        <v>46288</v>
      </c>
      <c r="X1877" s="16">
        <v>1909</v>
      </c>
      <c r="AA1877" s="1">
        <f>AA1876+150</f>
        <v>2519</v>
      </c>
    </row>
    <row r="1878" spans="2:28">
      <c r="B1878" t="s">
        <v>273</v>
      </c>
      <c r="C1878">
        <v>1982</v>
      </c>
      <c r="D1878" s="1">
        <v>1444213</v>
      </c>
      <c r="E1878" s="12">
        <f t="shared" si="381"/>
        <v>-3.7490352997002263E-2</v>
      </c>
      <c r="F1878" s="1">
        <v>1379764</v>
      </c>
      <c r="G1878" s="11">
        <f t="shared" si="382"/>
        <v>-3.8866392812834584E-2</v>
      </c>
      <c r="H1878">
        <v>7059552</v>
      </c>
      <c r="I1878" s="12">
        <f t="shared" si="388"/>
        <v>0.19544639659853769</v>
      </c>
      <c r="J1878" s="12">
        <f t="shared" si="378"/>
        <v>0.20457572945138727</v>
      </c>
      <c r="K1878" s="1">
        <v>6924688</v>
      </c>
      <c r="L1878">
        <v>114866</v>
      </c>
      <c r="M1878" s="12">
        <f t="shared" si="379"/>
        <v>1.6587895367993474E-2</v>
      </c>
      <c r="N1878">
        <v>44309</v>
      </c>
      <c r="O1878">
        <v>70557</v>
      </c>
      <c r="P1878" s="12">
        <f t="shared" si="383"/>
        <v>1.0189195527654097E-2</v>
      </c>
      <c r="Q1878" s="12">
        <f t="shared" si="384"/>
        <v>0.61425487089304054</v>
      </c>
      <c r="R1878">
        <v>19027</v>
      </c>
      <c r="S1878">
        <v>20756</v>
      </c>
      <c r="T1878">
        <v>4131</v>
      </c>
      <c r="U1878" s="30">
        <v>4131.45</v>
      </c>
      <c r="V1878">
        <f t="shared" si="376"/>
        <v>4131450</v>
      </c>
      <c r="W1878">
        <v>49639</v>
      </c>
      <c r="X1878" s="16">
        <v>2197</v>
      </c>
      <c r="AA1878" s="1">
        <f t="shared" ref="AA1878:AA1889" si="389">AA1877+150</f>
        <v>2669</v>
      </c>
    </row>
    <row r="1879" spans="2:28">
      <c r="B1879" t="s">
        <v>273</v>
      </c>
      <c r="C1879">
        <v>1983</v>
      </c>
      <c r="D1879" s="1">
        <v>1508741</v>
      </c>
      <c r="E1879" s="12">
        <f t="shared" si="381"/>
        <v>4.4680389942480782E-2</v>
      </c>
      <c r="F1879" s="1">
        <v>1421393</v>
      </c>
      <c r="G1879" s="11">
        <f t="shared" si="382"/>
        <v>3.0171101724642765E-2</v>
      </c>
      <c r="H1879">
        <v>8074280</v>
      </c>
      <c r="I1879" s="12">
        <f t="shared" si="388"/>
        <v>0.17603959733871008</v>
      </c>
      <c r="J1879" s="12">
        <f t="shared" si="378"/>
        <v>0.18685765170392901</v>
      </c>
      <c r="K1879" s="1">
        <v>6495670</v>
      </c>
      <c r="L1879">
        <v>119358</v>
      </c>
      <c r="M1879" s="12">
        <f t="shared" si="379"/>
        <v>1.8375009814230094E-2</v>
      </c>
      <c r="N1879">
        <v>46827</v>
      </c>
      <c r="O1879">
        <v>72531</v>
      </c>
      <c r="P1879" s="12">
        <f t="shared" si="383"/>
        <v>1.1166053694230156E-2</v>
      </c>
      <c r="Q1879" s="12">
        <f t="shared" si="384"/>
        <v>0.60767606695822651</v>
      </c>
      <c r="R1879">
        <v>32170</v>
      </c>
      <c r="S1879">
        <v>22899</v>
      </c>
      <c r="T1879">
        <v>4141</v>
      </c>
      <c r="U1879" s="30">
        <v>4141.4560000000001</v>
      </c>
      <c r="V1879">
        <f t="shared" si="376"/>
        <v>4141456</v>
      </c>
      <c r="W1879">
        <v>52385</v>
      </c>
      <c r="X1879" s="16">
        <v>2235</v>
      </c>
      <c r="AA1879" s="1">
        <f t="shared" si="389"/>
        <v>2819</v>
      </c>
    </row>
    <row r="1880" spans="2:28">
      <c r="B1880" t="s">
        <v>273</v>
      </c>
      <c r="C1880">
        <v>1984</v>
      </c>
      <c r="D1880" s="1">
        <v>1645507</v>
      </c>
      <c r="E1880" s="12">
        <f t="shared" si="381"/>
        <v>9.0649090864502263E-2</v>
      </c>
      <c r="F1880" s="1">
        <v>1566999</v>
      </c>
      <c r="G1880" s="11">
        <f t="shared" si="382"/>
        <v>0.10243894545702702</v>
      </c>
      <c r="H1880">
        <v>8825887</v>
      </c>
      <c r="I1880" s="12">
        <f t="shared" si="388"/>
        <v>0.17754578095096843</v>
      </c>
      <c r="J1880" s="12">
        <f t="shared" si="378"/>
        <v>0.18644097754707262</v>
      </c>
      <c r="K1880" s="1">
        <v>7536435</v>
      </c>
      <c r="L1880">
        <v>137745</v>
      </c>
      <c r="M1880" s="12">
        <f t="shared" si="379"/>
        <v>1.8277209317137347E-2</v>
      </c>
      <c r="N1880">
        <v>47634</v>
      </c>
      <c r="O1880">
        <v>90111</v>
      </c>
      <c r="P1880" s="12">
        <f t="shared" si="383"/>
        <v>1.1956714282017956E-2</v>
      </c>
      <c r="Q1880" s="12">
        <f t="shared" si="384"/>
        <v>0.65418708483066534</v>
      </c>
      <c r="R1880">
        <v>38774</v>
      </c>
      <c r="S1880">
        <v>23842</v>
      </c>
      <c r="T1880">
        <v>4158</v>
      </c>
      <c r="U1880" s="30">
        <v>4157.7060000000001</v>
      </c>
      <c r="V1880">
        <f t="shared" si="376"/>
        <v>4157706</v>
      </c>
      <c r="W1880">
        <v>59249</v>
      </c>
      <c r="X1880" s="16">
        <v>2331</v>
      </c>
      <c r="AA1880" s="1">
        <f t="shared" si="389"/>
        <v>2969</v>
      </c>
    </row>
    <row r="1881" spans="2:28">
      <c r="B1881" t="s">
        <v>273</v>
      </c>
      <c r="C1881">
        <v>1985</v>
      </c>
      <c r="D1881" s="1">
        <v>1802232</v>
      </c>
      <c r="E1881" s="12">
        <f t="shared" si="381"/>
        <v>9.5244201331261436E-2</v>
      </c>
      <c r="F1881" s="1">
        <v>1708629</v>
      </c>
      <c r="G1881" s="11">
        <f t="shared" si="382"/>
        <v>9.0382954934878704E-2</v>
      </c>
      <c r="H1881">
        <v>9378366</v>
      </c>
      <c r="I1881" s="12">
        <f t="shared" si="388"/>
        <v>0.18218834709585871</v>
      </c>
      <c r="J1881" s="12">
        <f t="shared" si="378"/>
        <v>0.19216908361221988</v>
      </c>
      <c r="K1881" s="1">
        <v>8121012</v>
      </c>
      <c r="L1881">
        <v>155140</v>
      </c>
      <c r="M1881" s="12">
        <f t="shared" si="379"/>
        <v>1.9103530446698023E-2</v>
      </c>
      <c r="N1881">
        <v>53890</v>
      </c>
      <c r="O1881">
        <v>101250</v>
      </c>
      <c r="P1881" s="12">
        <f t="shared" si="383"/>
        <v>1.2467657971691214E-2</v>
      </c>
      <c r="Q1881" s="12">
        <f t="shared" si="384"/>
        <v>0.65263632847750419</v>
      </c>
      <c r="R1881">
        <v>41670</v>
      </c>
      <c r="S1881">
        <v>28155</v>
      </c>
      <c r="T1881">
        <v>4184</v>
      </c>
      <c r="U1881" s="30">
        <v>4184.3019999999997</v>
      </c>
      <c r="V1881">
        <f t="shared" si="376"/>
        <v>4184301.9999999995</v>
      </c>
      <c r="W1881">
        <v>62859</v>
      </c>
      <c r="X1881" s="16">
        <v>2495</v>
      </c>
      <c r="AA1881" s="1">
        <f t="shared" si="389"/>
        <v>3119</v>
      </c>
    </row>
    <row r="1882" spans="2:28">
      <c r="B1882" t="s">
        <v>273</v>
      </c>
      <c r="C1882">
        <v>1986</v>
      </c>
      <c r="D1882" s="1">
        <v>1916005</v>
      </c>
      <c r="E1882" s="12">
        <f t="shared" si="381"/>
        <v>6.3128942333728399E-2</v>
      </c>
      <c r="F1882" s="1">
        <v>1824213</v>
      </c>
      <c r="G1882" s="11">
        <f t="shared" si="382"/>
        <v>6.7647218910600257E-2</v>
      </c>
      <c r="H1882">
        <v>9540193</v>
      </c>
      <c r="I1882" s="12">
        <f t="shared" si="388"/>
        <v>0.19121342723359999</v>
      </c>
      <c r="J1882" s="12">
        <f t="shared" si="378"/>
        <v>0.20083503551762527</v>
      </c>
      <c r="K1882" s="1">
        <v>8581248</v>
      </c>
      <c r="L1882">
        <v>162630</v>
      </c>
      <c r="M1882" s="12">
        <f t="shared" si="379"/>
        <v>1.8951788830715532E-2</v>
      </c>
      <c r="N1882">
        <v>55229</v>
      </c>
      <c r="O1882">
        <v>107401</v>
      </c>
      <c r="P1882" s="12">
        <f t="shared" si="383"/>
        <v>1.2515778590713145E-2</v>
      </c>
      <c r="Q1882" s="12">
        <f t="shared" si="384"/>
        <v>0.66040091004119783</v>
      </c>
      <c r="R1882">
        <v>43563</v>
      </c>
      <c r="S1882">
        <v>27955</v>
      </c>
      <c r="T1882">
        <v>4205</v>
      </c>
      <c r="U1882" s="30">
        <v>4205.2120000000004</v>
      </c>
      <c r="V1882">
        <f t="shared" si="376"/>
        <v>4205212</v>
      </c>
      <c r="W1882">
        <v>66483</v>
      </c>
      <c r="X1882" s="16">
        <v>2515</v>
      </c>
      <c r="AA1882" s="1">
        <f t="shared" si="389"/>
        <v>3269</v>
      </c>
    </row>
    <row r="1883" spans="2:28">
      <c r="B1883" t="s">
        <v>273</v>
      </c>
      <c r="C1883">
        <v>1987</v>
      </c>
      <c r="D1883" s="1">
        <v>1993472</v>
      </c>
      <c r="E1883" s="12">
        <f t="shared" si="381"/>
        <v>4.0431522882247176E-2</v>
      </c>
      <c r="F1883" s="1">
        <v>1903763</v>
      </c>
      <c r="G1883" s="11">
        <f t="shared" si="382"/>
        <v>4.360784623286864E-2</v>
      </c>
      <c r="H1883">
        <v>10642746</v>
      </c>
      <c r="I1883" s="12">
        <f t="shared" si="388"/>
        <v>0.17887892842693043</v>
      </c>
      <c r="J1883" s="12">
        <f t="shared" si="378"/>
        <v>0.18730805000889808</v>
      </c>
      <c r="K1883" s="1">
        <v>9204956</v>
      </c>
      <c r="L1883">
        <v>164127</v>
      </c>
      <c r="M1883" s="12">
        <f t="shared" si="379"/>
        <v>1.7830286206691266E-2</v>
      </c>
      <c r="N1883">
        <v>57611</v>
      </c>
      <c r="O1883">
        <v>106516</v>
      </c>
      <c r="P1883" s="12">
        <f t="shared" si="383"/>
        <v>1.1571592520377066E-2</v>
      </c>
      <c r="Q1883" s="12">
        <f t="shared" si="384"/>
        <v>0.64898523704204669</v>
      </c>
      <c r="R1883">
        <v>46073</v>
      </c>
      <c r="S1883">
        <v>31837</v>
      </c>
      <c r="T1883">
        <v>4235</v>
      </c>
      <c r="U1883" s="30">
        <v>4235.1360000000004</v>
      </c>
      <c r="V1883">
        <f t="shared" si="376"/>
        <v>4235136</v>
      </c>
      <c r="W1883">
        <v>70885</v>
      </c>
      <c r="X1883" s="16">
        <v>2706</v>
      </c>
      <c r="AA1883" s="1">
        <f t="shared" si="389"/>
        <v>3419</v>
      </c>
    </row>
    <row r="1884" spans="2:28">
      <c r="B1884" t="s">
        <v>273</v>
      </c>
      <c r="C1884">
        <v>1988</v>
      </c>
      <c r="D1884" s="1">
        <v>2201768</v>
      </c>
      <c r="E1884" s="12">
        <f t="shared" si="381"/>
        <v>0.10448905226659817</v>
      </c>
      <c r="F1884" s="1">
        <v>2111630</v>
      </c>
      <c r="G1884" s="11">
        <f t="shared" si="382"/>
        <v>0.1091874356209255</v>
      </c>
      <c r="H1884">
        <v>11501976</v>
      </c>
      <c r="I1884" s="12">
        <f t="shared" si="388"/>
        <v>0.18358845471421606</v>
      </c>
      <c r="J1884" s="12">
        <f t="shared" si="378"/>
        <v>0.19142519511430037</v>
      </c>
      <c r="K1884" s="1">
        <v>9647679</v>
      </c>
      <c r="L1884">
        <v>197121</v>
      </c>
      <c r="M1884" s="12">
        <f t="shared" si="379"/>
        <v>2.0431960889246006E-2</v>
      </c>
      <c r="N1884">
        <v>75894</v>
      </c>
      <c r="O1884">
        <v>121227</v>
      </c>
      <c r="P1884" s="12">
        <f t="shared" si="383"/>
        <v>1.2565405627612609E-2</v>
      </c>
      <c r="Q1884" s="12">
        <f t="shared" si="384"/>
        <v>0.61498774864169725</v>
      </c>
      <c r="R1884">
        <v>51320</v>
      </c>
      <c r="S1884">
        <v>32711</v>
      </c>
      <c r="T1884">
        <v>4296</v>
      </c>
      <c r="U1884" s="30">
        <v>4296.1660000000002</v>
      </c>
      <c r="V1884">
        <f t="shared" si="376"/>
        <v>4296166</v>
      </c>
      <c r="W1884">
        <v>74544</v>
      </c>
      <c r="X1884" s="16">
        <v>2942</v>
      </c>
      <c r="AA1884" s="1">
        <f t="shared" si="389"/>
        <v>3569</v>
      </c>
    </row>
    <row r="1885" spans="2:28">
      <c r="B1885" t="s">
        <v>273</v>
      </c>
      <c r="C1885">
        <v>1989</v>
      </c>
      <c r="D1885" s="1">
        <v>2186427</v>
      </c>
      <c r="E1885" s="12">
        <f t="shared" si="381"/>
        <v>-6.9675824155860195E-3</v>
      </c>
      <c r="F1885" s="1">
        <v>2083799</v>
      </c>
      <c r="G1885" s="11">
        <f t="shared" si="382"/>
        <v>-1.3179865790881925E-2</v>
      </c>
      <c r="H1885">
        <v>12392822</v>
      </c>
      <c r="I1885" s="12">
        <f t="shared" si="388"/>
        <v>0.16814564108158739</v>
      </c>
      <c r="J1885" s="12">
        <f t="shared" si="378"/>
        <v>0.17642688646702098</v>
      </c>
      <c r="K1885" s="1">
        <v>10584330</v>
      </c>
      <c r="L1885">
        <v>211687</v>
      </c>
      <c r="M1885" s="12">
        <f t="shared" si="379"/>
        <v>2.0000037791716621E-2</v>
      </c>
      <c r="N1885">
        <v>79863</v>
      </c>
      <c r="O1885">
        <v>131824</v>
      </c>
      <c r="P1885" s="12">
        <f t="shared" si="383"/>
        <v>1.2454638130141445E-2</v>
      </c>
      <c r="Q1885" s="12">
        <f t="shared" si="384"/>
        <v>0.62273072980390864</v>
      </c>
      <c r="R1885">
        <v>54777</v>
      </c>
      <c r="S1885">
        <v>37832</v>
      </c>
      <c r="T1885">
        <v>4338</v>
      </c>
      <c r="U1885" s="30">
        <v>4338.0569999999998</v>
      </c>
      <c r="V1885">
        <f t="shared" si="376"/>
        <v>4338057</v>
      </c>
      <c r="W1885">
        <v>81313</v>
      </c>
      <c r="X1885" s="16">
        <v>3140</v>
      </c>
      <c r="AA1885" s="1">
        <f t="shared" si="389"/>
        <v>3719</v>
      </c>
    </row>
    <row r="1886" spans="2:28">
      <c r="B1886" t="s">
        <v>273</v>
      </c>
      <c r="C1886">
        <v>1990</v>
      </c>
      <c r="D1886" s="1">
        <v>2390613</v>
      </c>
      <c r="E1886" s="12">
        <f t="shared" si="381"/>
        <v>9.3387979566662865E-2</v>
      </c>
      <c r="F1886" s="1">
        <v>2273674</v>
      </c>
      <c r="G1886" s="11">
        <f t="shared" si="382"/>
        <v>9.1119632939645326E-2</v>
      </c>
      <c r="H1886">
        <v>13236031</v>
      </c>
      <c r="I1886" s="12">
        <f t="shared" si="388"/>
        <v>0.17177913832326322</v>
      </c>
      <c r="J1886" s="12">
        <f t="shared" si="378"/>
        <v>0.18061403754645181</v>
      </c>
      <c r="K1886" s="1">
        <v>11355465</v>
      </c>
      <c r="L1886">
        <v>231564</v>
      </c>
      <c r="M1886" s="12">
        <f t="shared" si="379"/>
        <v>2.0392295691986192E-2</v>
      </c>
      <c r="N1886">
        <v>82255</v>
      </c>
      <c r="O1886">
        <v>149309</v>
      </c>
      <c r="P1886" s="12">
        <f t="shared" si="383"/>
        <v>1.314864692903373E-2</v>
      </c>
      <c r="Q1886" s="12">
        <f t="shared" si="384"/>
        <v>0.64478502703356311</v>
      </c>
      <c r="R1886">
        <v>61802</v>
      </c>
      <c r="S1886">
        <v>39737</v>
      </c>
      <c r="T1886">
        <v>4376</v>
      </c>
      <c r="U1886" s="30">
        <v>4387.2830000000004</v>
      </c>
      <c r="V1886">
        <f t="shared" si="376"/>
        <v>4387283</v>
      </c>
      <c r="W1886">
        <v>86524</v>
      </c>
      <c r="X1886" s="16">
        <v>3215</v>
      </c>
      <c r="AA1886" s="1">
        <f t="shared" si="389"/>
        <v>3869</v>
      </c>
    </row>
    <row r="1887" spans="2:28">
      <c r="B1887" t="s">
        <v>273</v>
      </c>
      <c r="C1887">
        <v>1991</v>
      </c>
      <c r="D1887" s="1">
        <v>2602191</v>
      </c>
      <c r="E1887" s="12">
        <f t="shared" si="381"/>
        <v>8.8503659939940096E-2</v>
      </c>
      <c r="F1887" s="1">
        <v>2484953</v>
      </c>
      <c r="G1887" s="11">
        <f t="shared" si="382"/>
        <v>9.2924051557083387E-2</v>
      </c>
      <c r="H1887">
        <v>13701385</v>
      </c>
      <c r="I1887" s="12">
        <f t="shared" si="388"/>
        <v>0.18136509557245489</v>
      </c>
      <c r="J1887" s="12">
        <f t="shared" si="378"/>
        <v>0.18992174878671025</v>
      </c>
      <c r="K1887" s="1">
        <v>12730356</v>
      </c>
      <c r="L1887">
        <v>255584</v>
      </c>
      <c r="M1887" s="12">
        <f t="shared" si="379"/>
        <v>2.0076736267234004E-2</v>
      </c>
      <c r="N1887">
        <v>88390</v>
      </c>
      <c r="O1887">
        <v>167194</v>
      </c>
      <c r="P1887" s="12">
        <f t="shared" si="383"/>
        <v>1.3133489746869608E-2</v>
      </c>
      <c r="Q1887" s="12">
        <f t="shared" si="384"/>
        <v>0.6541645799424064</v>
      </c>
      <c r="R1887">
        <v>100100</v>
      </c>
      <c r="S1887">
        <v>44278</v>
      </c>
      <c r="T1887">
        <v>4427</v>
      </c>
      <c r="U1887" s="30">
        <v>4427.4290000000001</v>
      </c>
      <c r="V1887">
        <f t="shared" si="376"/>
        <v>4427429</v>
      </c>
      <c r="W1887">
        <v>89389</v>
      </c>
      <c r="X1887" s="16">
        <v>3516</v>
      </c>
      <c r="AA1887" s="1">
        <f t="shared" si="389"/>
        <v>4019</v>
      </c>
    </row>
    <row r="1888" spans="2:28">
      <c r="B1888" t="s">
        <v>273</v>
      </c>
      <c r="C1888">
        <v>1992</v>
      </c>
      <c r="D1888" s="1">
        <v>2909750</v>
      </c>
      <c r="E1888" s="12">
        <f t="shared" si="381"/>
        <v>0.11819232331523705</v>
      </c>
      <c r="F1888" s="1">
        <v>2686951</v>
      </c>
      <c r="G1888" s="11">
        <f t="shared" si="382"/>
        <v>8.1288458976890104E-2</v>
      </c>
      <c r="H1888">
        <v>15090456</v>
      </c>
      <c r="I1888" s="12">
        <f t="shared" si="388"/>
        <v>0.17805631585950749</v>
      </c>
      <c r="J1888" s="12">
        <f t="shared" si="378"/>
        <v>0.19282054829887182</v>
      </c>
      <c r="K1888" s="1">
        <v>13526177</v>
      </c>
      <c r="L1888">
        <v>288684</v>
      </c>
      <c r="M1888" s="12">
        <f t="shared" si="379"/>
        <v>2.1342615877346569E-2</v>
      </c>
      <c r="N1888">
        <v>94852</v>
      </c>
      <c r="O1888">
        <v>193832</v>
      </c>
      <c r="P1888" s="12">
        <f t="shared" si="383"/>
        <v>1.4330139255164263E-2</v>
      </c>
      <c r="Q1888" s="12">
        <f t="shared" si="384"/>
        <v>0.67143312410802125</v>
      </c>
      <c r="R1888">
        <v>109128</v>
      </c>
      <c r="S1888">
        <v>41508</v>
      </c>
      <c r="T1888">
        <v>4472</v>
      </c>
      <c r="U1888" s="30">
        <v>4471.5029999999997</v>
      </c>
      <c r="V1888">
        <f t="shared" si="376"/>
        <v>4471503</v>
      </c>
      <c r="W1888">
        <v>95784</v>
      </c>
      <c r="X1888" s="16">
        <v>3849</v>
      </c>
      <c r="AA1888" s="1">
        <f t="shared" si="389"/>
        <v>4169</v>
      </c>
    </row>
    <row r="1889" spans="2:27">
      <c r="B1889" t="s">
        <v>273</v>
      </c>
      <c r="C1889">
        <v>1993</v>
      </c>
      <c r="D1889" s="1">
        <v>3247265</v>
      </c>
      <c r="E1889" s="12">
        <f t="shared" si="381"/>
        <v>0.1159945012458115</v>
      </c>
      <c r="F1889" s="1">
        <v>2977456</v>
      </c>
      <c r="G1889" s="11">
        <f t="shared" si="382"/>
        <v>0.10811696975493784</v>
      </c>
      <c r="H1889">
        <v>16244971</v>
      </c>
      <c r="I1889" s="12">
        <f t="shared" si="388"/>
        <v>0.18328478394944503</v>
      </c>
      <c r="J1889" s="12">
        <f t="shared" si="378"/>
        <v>0.19989355474995923</v>
      </c>
      <c r="K1889" s="1">
        <v>14295081</v>
      </c>
      <c r="L1889">
        <v>308896</v>
      </c>
      <c r="M1889" s="12">
        <f t="shared" si="379"/>
        <v>2.1608551920762113E-2</v>
      </c>
      <c r="N1889">
        <v>103791</v>
      </c>
      <c r="O1889">
        <v>205105</v>
      </c>
      <c r="P1889" s="12">
        <f t="shared" si="383"/>
        <v>1.4347942484551155E-2</v>
      </c>
      <c r="Q1889" s="12">
        <f t="shared" si="384"/>
        <v>0.66399370661970369</v>
      </c>
      <c r="R1889">
        <v>126247</v>
      </c>
      <c r="S1889">
        <v>41075</v>
      </c>
      <c r="T1889">
        <v>4522</v>
      </c>
      <c r="U1889" s="30">
        <v>4521.7089999999998</v>
      </c>
      <c r="V1889">
        <f t="shared" si="376"/>
        <v>4521709</v>
      </c>
      <c r="W1889">
        <v>98414</v>
      </c>
      <c r="X1889" s="16">
        <v>4060</v>
      </c>
      <c r="AA1889" s="1">
        <f t="shared" si="389"/>
        <v>4319</v>
      </c>
    </row>
    <row r="1890" spans="2:27">
      <c r="B1890" t="s">
        <v>273</v>
      </c>
      <c r="C1890">
        <v>1994</v>
      </c>
      <c r="D1890" s="1">
        <v>3472473</v>
      </c>
      <c r="E1890" s="12">
        <f t="shared" si="381"/>
        <v>6.9353132559246009E-2</v>
      </c>
      <c r="F1890" s="1">
        <v>3198847</v>
      </c>
      <c r="G1890" s="11">
        <f t="shared" si="382"/>
        <v>7.4355758741690897E-2</v>
      </c>
      <c r="H1890">
        <v>17181599</v>
      </c>
      <c r="I1890" s="12">
        <f t="shared" si="388"/>
        <v>0.1861786554324775</v>
      </c>
      <c r="J1890" s="12">
        <f t="shared" si="378"/>
        <v>0.20210418133958313</v>
      </c>
      <c r="K1890" s="1">
        <v>15278260</v>
      </c>
      <c r="L1890">
        <v>344173</v>
      </c>
      <c r="M1890" s="12">
        <f t="shared" si="379"/>
        <v>2.2526976239440877E-2</v>
      </c>
      <c r="N1890">
        <v>110064</v>
      </c>
      <c r="O1890">
        <v>234109</v>
      </c>
      <c r="P1890" s="12">
        <f t="shared" si="383"/>
        <v>1.5323014531759507E-2</v>
      </c>
      <c r="Q1890" s="12">
        <f t="shared" si="384"/>
        <v>0.68020733758894514</v>
      </c>
      <c r="R1890">
        <v>132464</v>
      </c>
      <c r="S1890">
        <v>40911</v>
      </c>
      <c r="T1890">
        <v>4566</v>
      </c>
      <c r="U1890" s="30">
        <v>4566.0280000000002</v>
      </c>
      <c r="V1890">
        <f t="shared" si="376"/>
        <v>4566028</v>
      </c>
      <c r="W1890">
        <v>106052</v>
      </c>
      <c r="X1890" s="16">
        <v>4575</v>
      </c>
      <c r="Y1890" s="2">
        <v>4372</v>
      </c>
      <c r="Z1890" s="7">
        <f>(Y1890+X1890)/2</f>
        <v>4473.5</v>
      </c>
      <c r="AA1890" s="2">
        <v>4474</v>
      </c>
    </row>
    <row r="1891" spans="2:27">
      <c r="B1891" t="s">
        <v>273</v>
      </c>
      <c r="C1891">
        <v>1995</v>
      </c>
      <c r="D1891" s="1">
        <v>3569252</v>
      </c>
      <c r="E1891" s="12">
        <f t="shared" si="381"/>
        <v>2.7870339092629374E-2</v>
      </c>
      <c r="F1891" s="1">
        <v>3394295</v>
      </c>
      <c r="G1891" s="11">
        <f t="shared" si="382"/>
        <v>6.1099514918969242E-2</v>
      </c>
      <c r="H1891">
        <v>18288680</v>
      </c>
      <c r="I1891" s="12">
        <f t="shared" si="388"/>
        <v>0.18559540655749895</v>
      </c>
      <c r="J1891" s="12">
        <f t="shared" si="378"/>
        <v>0.19516181594297674</v>
      </c>
      <c r="K1891" s="1">
        <v>16369989</v>
      </c>
      <c r="L1891">
        <v>361115</v>
      </c>
      <c r="M1891" s="12">
        <f t="shared" si="379"/>
        <v>2.2059574994216551E-2</v>
      </c>
      <c r="N1891">
        <v>114854</v>
      </c>
      <c r="O1891">
        <v>246261</v>
      </c>
      <c r="P1891" s="12">
        <f t="shared" si="383"/>
        <v>1.5043443217952071E-2</v>
      </c>
      <c r="Q1891" s="12">
        <f t="shared" si="384"/>
        <v>0.68194619442559845</v>
      </c>
      <c r="R1891">
        <v>144020</v>
      </c>
      <c r="S1891">
        <v>43484</v>
      </c>
      <c r="T1891">
        <v>4605</v>
      </c>
      <c r="U1891" s="30">
        <v>4605.4449999999997</v>
      </c>
      <c r="V1891">
        <f t="shared" si="376"/>
        <v>4605445</v>
      </c>
      <c r="W1891">
        <v>112515</v>
      </c>
      <c r="X1891" s="17">
        <v>4846</v>
      </c>
      <c r="Y1891">
        <v>4628</v>
      </c>
      <c r="Z1891" s="7">
        <f t="shared" ref="Z1891:Z1894" si="390">(Y1891+X1891)/2</f>
        <v>4737</v>
      </c>
      <c r="AA1891">
        <v>4737</v>
      </c>
    </row>
    <row r="1892" spans="2:27">
      <c r="B1892" t="s">
        <v>273</v>
      </c>
      <c r="C1892">
        <v>1996</v>
      </c>
      <c r="D1892" s="1">
        <v>3619824</v>
      </c>
      <c r="E1892" s="12">
        <f t="shared" si="381"/>
        <v>1.4168795030443354E-2</v>
      </c>
      <c r="F1892" s="1">
        <v>3461309</v>
      </c>
      <c r="G1892" s="11">
        <f t="shared" si="382"/>
        <v>1.9743127807099855E-2</v>
      </c>
      <c r="H1892">
        <v>20525269</v>
      </c>
      <c r="I1892" s="12">
        <f t="shared" si="388"/>
        <v>0.16863647438676688</v>
      </c>
      <c r="J1892" s="12">
        <f t="shared" si="378"/>
        <v>0.17635939387688415</v>
      </c>
      <c r="K1892" s="1">
        <v>17325287</v>
      </c>
      <c r="L1892">
        <v>390793</v>
      </c>
      <c r="M1892" s="12">
        <f t="shared" si="379"/>
        <v>2.2556220857986364E-2</v>
      </c>
      <c r="N1892">
        <v>88538</v>
      </c>
      <c r="O1892">
        <v>302255</v>
      </c>
      <c r="P1892" s="12">
        <f t="shared" si="383"/>
        <v>1.7445887043602799E-2</v>
      </c>
      <c r="Q1892" s="12">
        <f t="shared" si="384"/>
        <v>0.77344015885647899</v>
      </c>
      <c r="R1892">
        <v>146789</v>
      </c>
      <c r="S1892">
        <v>44475</v>
      </c>
      <c r="T1892">
        <v>4648</v>
      </c>
      <c r="U1892" s="30">
        <v>4647.723</v>
      </c>
      <c r="V1892">
        <f t="shared" si="376"/>
        <v>4647723</v>
      </c>
      <c r="W1892">
        <v>121927</v>
      </c>
      <c r="X1892" s="17">
        <v>5158</v>
      </c>
      <c r="Y1892">
        <v>4804</v>
      </c>
      <c r="Z1892" s="7">
        <f t="shared" si="390"/>
        <v>4981</v>
      </c>
      <c r="AA1892">
        <v>4981</v>
      </c>
    </row>
    <row r="1893" spans="2:27">
      <c r="B1893" t="s">
        <v>273</v>
      </c>
      <c r="C1893">
        <v>1997</v>
      </c>
      <c r="D1893" s="1">
        <v>3625727</v>
      </c>
      <c r="E1893" s="12">
        <f t="shared" si="381"/>
        <v>1.6307422681323732E-3</v>
      </c>
      <c r="F1893" s="1">
        <v>3449026</v>
      </c>
      <c r="G1893" s="11">
        <f t="shared" si="382"/>
        <v>-3.5486574587822121E-3</v>
      </c>
      <c r="H1893">
        <v>22881630</v>
      </c>
      <c r="I1893" s="12">
        <f t="shared" si="388"/>
        <v>0.15073340491914256</v>
      </c>
      <c r="J1893" s="12">
        <f t="shared" si="378"/>
        <v>0.15845580057015168</v>
      </c>
      <c r="K1893" s="1">
        <v>18443264</v>
      </c>
      <c r="L1893">
        <v>414515</v>
      </c>
      <c r="M1893" s="12">
        <f t="shared" si="379"/>
        <v>2.2475143228443729E-2</v>
      </c>
      <c r="N1893">
        <v>89160</v>
      </c>
      <c r="O1893">
        <v>325355</v>
      </c>
      <c r="P1893" s="12">
        <f t="shared" si="383"/>
        <v>1.7640857930570207E-2</v>
      </c>
      <c r="Q1893" s="12">
        <f t="shared" si="384"/>
        <v>0.78490525071469064</v>
      </c>
      <c r="R1893">
        <v>162920</v>
      </c>
      <c r="S1893">
        <v>46660</v>
      </c>
      <c r="T1893">
        <v>4688</v>
      </c>
      <c r="U1893" s="30">
        <v>4687.7259999999997</v>
      </c>
      <c r="V1893">
        <f t="shared" si="376"/>
        <v>4687726</v>
      </c>
      <c r="W1893">
        <v>129062</v>
      </c>
      <c r="X1893" s="16">
        <v>5326</v>
      </c>
      <c r="Y1893">
        <v>5327</v>
      </c>
      <c r="Z1893" s="7">
        <f t="shared" si="390"/>
        <v>5326.5</v>
      </c>
      <c r="AA1893">
        <v>5327</v>
      </c>
    </row>
    <row r="1894" spans="2:27">
      <c r="B1894" t="s">
        <v>273</v>
      </c>
      <c r="C1894">
        <v>1998</v>
      </c>
      <c r="D1894" s="1">
        <v>3938396</v>
      </c>
      <c r="E1894" s="12">
        <f t="shared" si="381"/>
        <v>8.6236222418290182E-2</v>
      </c>
      <c r="F1894" s="1">
        <v>3888082</v>
      </c>
      <c r="G1894" s="11">
        <f t="shared" si="382"/>
        <v>0.1272985474739825</v>
      </c>
      <c r="H1894">
        <v>24508758</v>
      </c>
      <c r="I1894" s="12">
        <f t="shared" si="388"/>
        <v>0.15864051536189636</v>
      </c>
      <c r="J1894" s="12">
        <f t="shared" si="378"/>
        <v>0.16069341416647878</v>
      </c>
      <c r="K1894" s="1">
        <v>18418302</v>
      </c>
      <c r="L1894">
        <v>446530</v>
      </c>
      <c r="M1894" s="12">
        <f t="shared" si="379"/>
        <v>2.4243820087215422E-2</v>
      </c>
      <c r="N1894">
        <v>114120</v>
      </c>
      <c r="O1894">
        <v>332410</v>
      </c>
      <c r="P1894" s="12">
        <f t="shared" si="383"/>
        <v>1.8047809184581726E-2</v>
      </c>
      <c r="Q1894" s="12">
        <f t="shared" si="384"/>
        <v>0.74442926567083956</v>
      </c>
      <c r="R1894">
        <v>177765</v>
      </c>
      <c r="S1894">
        <v>49367</v>
      </c>
      <c r="T1894">
        <v>4726</v>
      </c>
      <c r="U1894" s="30">
        <v>4726.4110000000001</v>
      </c>
      <c r="V1894">
        <f t="shared" si="376"/>
        <v>4726411</v>
      </c>
      <c r="W1894">
        <v>140904</v>
      </c>
      <c r="X1894" s="16">
        <v>5572</v>
      </c>
      <c r="Y1894">
        <v>5480</v>
      </c>
      <c r="Z1894" s="7">
        <f t="shared" si="390"/>
        <v>5526</v>
      </c>
      <c r="AA1894">
        <v>5526</v>
      </c>
    </row>
    <row r="1895" spans="2:27">
      <c r="B1895" t="s">
        <v>39</v>
      </c>
      <c r="C1895">
        <v>1999</v>
      </c>
      <c r="D1895" s="1">
        <v>4044605</v>
      </c>
      <c r="E1895" s="12">
        <f t="shared" si="381"/>
        <v>2.6967577663597059E-2</v>
      </c>
      <c r="F1895" s="1">
        <v>3989612</v>
      </c>
      <c r="G1895" s="11">
        <f t="shared" si="382"/>
        <v>2.6113132387639973E-2</v>
      </c>
      <c r="H1895">
        <v>25089186</v>
      </c>
      <c r="I1895" s="12">
        <f t="shared" si="388"/>
        <v>0.15901719569538844</v>
      </c>
      <c r="J1895" s="12">
        <f t="shared" si="378"/>
        <v>0.16120909622177459</v>
      </c>
      <c r="K1895" s="1">
        <v>20387584</v>
      </c>
      <c r="L1895">
        <v>454483</v>
      </c>
      <c r="M1895" s="12">
        <f t="shared" si="379"/>
        <v>2.2292146043395824E-2</v>
      </c>
      <c r="N1895">
        <v>121734</v>
      </c>
      <c r="O1895">
        <v>332749</v>
      </c>
      <c r="P1895" s="12">
        <f t="shared" si="383"/>
        <v>1.6321158995592611E-2</v>
      </c>
      <c r="Q1895" s="12">
        <f t="shared" si="384"/>
        <v>0.73214839718977387</v>
      </c>
      <c r="R1895">
        <v>195074</v>
      </c>
      <c r="S1895">
        <v>49075</v>
      </c>
      <c r="T1895">
        <v>4776</v>
      </c>
      <c r="U1895" s="30">
        <v>4775.5079999999998</v>
      </c>
      <c r="V1895">
        <f t="shared" si="376"/>
        <v>4775508</v>
      </c>
      <c r="W1895">
        <v>148942</v>
      </c>
      <c r="X1895" s="16">
        <v>5969</v>
      </c>
      <c r="AA1895" s="16">
        <v>5969</v>
      </c>
    </row>
    <row r="1896" spans="2:27">
      <c r="B1896" t="s">
        <v>328</v>
      </c>
      <c r="C1896">
        <v>2000</v>
      </c>
      <c r="D1896" s="1">
        <v>4450677</v>
      </c>
      <c r="E1896" s="12">
        <f t="shared" si="381"/>
        <v>0.10039843198532367</v>
      </c>
      <c r="F1896" s="1">
        <v>4380811</v>
      </c>
      <c r="G1896" s="11">
        <f t="shared" si="382"/>
        <v>9.8054397269709437E-2</v>
      </c>
      <c r="H1896">
        <v>26888542</v>
      </c>
      <c r="I1896" s="12">
        <f t="shared" si="388"/>
        <v>0.16292482500538705</v>
      </c>
      <c r="J1896" s="12">
        <f t="shared" si="378"/>
        <v>0.16552318084037432</v>
      </c>
      <c r="K1896" s="1">
        <v>23326005</v>
      </c>
      <c r="L1896">
        <v>507308</v>
      </c>
      <c r="M1896" s="12">
        <f t="shared" si="379"/>
        <v>2.1748602043084531E-2</v>
      </c>
      <c r="N1896">
        <v>142487</v>
      </c>
      <c r="O1896">
        <v>364821</v>
      </c>
      <c r="P1896" s="12">
        <f t="shared" si="383"/>
        <v>1.5640097822151713E-2</v>
      </c>
      <c r="Q1896" s="12">
        <f t="shared" si="384"/>
        <v>0.71913117869223431</v>
      </c>
      <c r="R1896">
        <v>199189</v>
      </c>
      <c r="S1896">
        <v>50514</v>
      </c>
      <c r="T1896">
        <v>4919</v>
      </c>
      <c r="U1896" s="30">
        <v>4933.692</v>
      </c>
      <c r="V1896">
        <f t="shared" si="376"/>
        <v>4933692</v>
      </c>
      <c r="W1896">
        <v>160833</v>
      </c>
      <c r="X1896" s="16">
        <v>6238</v>
      </c>
      <c r="AA1896" s="16">
        <v>6238</v>
      </c>
    </row>
    <row r="1897" spans="2:27">
      <c r="B1897" t="s">
        <v>109</v>
      </c>
      <c r="C1897">
        <v>2001</v>
      </c>
      <c r="D1897" s="1">
        <v>4981133</v>
      </c>
      <c r="E1897" s="12">
        <f t="shared" si="381"/>
        <v>0.1191854632452546</v>
      </c>
      <c r="F1897" s="1">
        <v>4873418</v>
      </c>
      <c r="G1897" s="11">
        <f t="shared" si="382"/>
        <v>0.11244653101902821</v>
      </c>
      <c r="H1897">
        <v>26135477</v>
      </c>
      <c r="I1897" s="12">
        <f t="shared" si="388"/>
        <v>0.18646753606218858</v>
      </c>
      <c r="J1897" s="12">
        <f t="shared" si="378"/>
        <v>0.19058894543994739</v>
      </c>
      <c r="K1897" s="1">
        <v>24612196</v>
      </c>
      <c r="L1897">
        <v>549749</v>
      </c>
      <c r="M1897" s="12">
        <f t="shared" si="379"/>
        <v>2.2336446532442697E-2</v>
      </c>
      <c r="N1897">
        <v>168712</v>
      </c>
      <c r="O1897">
        <v>381037</v>
      </c>
      <c r="P1897" s="12">
        <f t="shared" si="383"/>
        <v>1.5481633577109495E-2</v>
      </c>
      <c r="Q1897" s="12">
        <f t="shared" si="384"/>
        <v>0.69311085604521339</v>
      </c>
      <c r="R1897">
        <v>224298</v>
      </c>
      <c r="S1897">
        <v>51972</v>
      </c>
      <c r="T1897">
        <v>4983</v>
      </c>
      <c r="U1897" s="30">
        <v>4982.7960000000003</v>
      </c>
      <c r="V1897">
        <f t="shared" si="376"/>
        <v>4982796</v>
      </c>
      <c r="W1897">
        <v>166136</v>
      </c>
      <c r="X1897" s="16">
        <v>6606</v>
      </c>
      <c r="AA1897" s="16">
        <v>6606</v>
      </c>
    </row>
    <row r="1898" spans="2:27">
      <c r="B1898" t="s">
        <v>328</v>
      </c>
      <c r="C1898">
        <v>2002</v>
      </c>
      <c r="D1898" s="1">
        <v>5426937</v>
      </c>
      <c r="E1898" s="12">
        <f t="shared" si="381"/>
        <v>8.9498513691563752E-2</v>
      </c>
      <c r="F1898" s="1">
        <v>5282293</v>
      </c>
      <c r="G1898" s="11">
        <f t="shared" si="382"/>
        <v>8.3899021179796196E-2</v>
      </c>
      <c r="H1898">
        <v>22438505</v>
      </c>
      <c r="I1898" s="12">
        <f t="shared" si="388"/>
        <v>0.23541198488936763</v>
      </c>
      <c r="J1898" s="12">
        <f t="shared" si="378"/>
        <v>0.24185822540316301</v>
      </c>
      <c r="K1898" s="1">
        <v>26692608</v>
      </c>
      <c r="L1898">
        <v>619825</v>
      </c>
      <c r="M1898" s="12">
        <f t="shared" si="379"/>
        <v>2.3220848258813827E-2</v>
      </c>
      <c r="N1898">
        <v>202552</v>
      </c>
      <c r="O1898">
        <v>417273</v>
      </c>
      <c r="P1898" s="12">
        <f t="shared" si="383"/>
        <v>1.5632530174646105E-2</v>
      </c>
      <c r="Q1898" s="12">
        <f t="shared" si="384"/>
        <v>0.67321098697212922</v>
      </c>
      <c r="R1898">
        <v>253900</v>
      </c>
      <c r="S1898">
        <v>51241</v>
      </c>
      <c r="T1898">
        <v>5017</v>
      </c>
      <c r="U1898" s="30">
        <v>5018.9350000000004</v>
      </c>
      <c r="V1898">
        <f t="shared" si="376"/>
        <v>5018935</v>
      </c>
      <c r="W1898">
        <v>170949</v>
      </c>
      <c r="X1898" s="16">
        <v>7129</v>
      </c>
      <c r="AA1898" s="16">
        <v>7129</v>
      </c>
    </row>
    <row r="1899" spans="2:27">
      <c r="B1899" t="s">
        <v>273</v>
      </c>
      <c r="C1899">
        <v>2003</v>
      </c>
      <c r="D1899" s="1">
        <v>5982225</v>
      </c>
      <c r="E1899" s="12">
        <f t="shared" si="381"/>
        <v>0.10232070134589732</v>
      </c>
      <c r="F1899" s="1">
        <v>5826722</v>
      </c>
      <c r="G1899" s="11">
        <f t="shared" si="382"/>
        <v>0.10306679315214055</v>
      </c>
      <c r="H1899">
        <v>25596307</v>
      </c>
      <c r="I1899" s="12">
        <f t="shared" si="388"/>
        <v>0.22763916685324959</v>
      </c>
      <c r="J1899" s="12">
        <f t="shared" si="378"/>
        <v>0.23371437918759139</v>
      </c>
      <c r="K1899" s="1">
        <v>28898514</v>
      </c>
      <c r="L1899">
        <v>629253</v>
      </c>
      <c r="M1899" s="12">
        <f t="shared" si="379"/>
        <v>2.177457982787627E-2</v>
      </c>
      <c r="N1899">
        <v>225726</v>
      </c>
      <c r="O1899">
        <v>403527</v>
      </c>
      <c r="P1899" s="12">
        <f t="shared" si="383"/>
        <v>1.3963589961753743E-2</v>
      </c>
      <c r="Q1899" s="12">
        <f t="shared" si="384"/>
        <v>0.64127942179059938</v>
      </c>
      <c r="R1899">
        <v>275597</v>
      </c>
      <c r="S1899">
        <v>51315</v>
      </c>
      <c r="T1899">
        <v>5048</v>
      </c>
      <c r="U1899" s="30">
        <v>5053.5720000000001</v>
      </c>
      <c r="V1899">
        <f t="shared" si="376"/>
        <v>5053572</v>
      </c>
      <c r="W1899">
        <v>178095</v>
      </c>
      <c r="X1899" s="16">
        <v>7865</v>
      </c>
      <c r="AA1899" s="16">
        <v>7865</v>
      </c>
    </row>
    <row r="1900" spans="2:27">
      <c r="B1900" t="s">
        <v>273</v>
      </c>
      <c r="C1900">
        <v>2004</v>
      </c>
      <c r="D1900" s="1">
        <v>6379798</v>
      </c>
      <c r="E1900" s="12">
        <f t="shared" si="381"/>
        <v>6.6459051607052566E-2</v>
      </c>
      <c r="F1900" s="1">
        <v>6207144</v>
      </c>
      <c r="G1900" s="11">
        <f t="shared" si="382"/>
        <v>6.5289196910372591E-2</v>
      </c>
      <c r="H1900">
        <v>29708220</v>
      </c>
      <c r="I1900" s="12">
        <f t="shared" si="388"/>
        <v>0.20893692048867282</v>
      </c>
      <c r="J1900" s="12">
        <f t="shared" si="378"/>
        <v>0.21474857800299041</v>
      </c>
      <c r="K1900" s="1">
        <v>28226351</v>
      </c>
      <c r="L1900">
        <v>655540</v>
      </c>
      <c r="M1900" s="12">
        <f t="shared" si="379"/>
        <v>2.322439765593505E-2</v>
      </c>
      <c r="N1900">
        <v>244479</v>
      </c>
      <c r="O1900">
        <v>411061</v>
      </c>
      <c r="P1900" s="12">
        <f t="shared" si="383"/>
        <v>1.456302304183775E-2</v>
      </c>
      <c r="Q1900" s="12">
        <f t="shared" si="384"/>
        <v>0.62705708271043714</v>
      </c>
      <c r="R1900">
        <v>302553</v>
      </c>
      <c r="S1900">
        <v>49530</v>
      </c>
      <c r="T1900">
        <v>5079</v>
      </c>
      <c r="U1900" s="30">
        <v>5087.7129999999997</v>
      </c>
      <c r="V1900">
        <f t="shared" si="376"/>
        <v>5087713</v>
      </c>
      <c r="W1900">
        <v>188285</v>
      </c>
      <c r="X1900" s="16">
        <v>8758</v>
      </c>
      <c r="AA1900" s="16">
        <v>8758</v>
      </c>
    </row>
    <row r="1901" spans="2:27">
      <c r="B1901" t="s">
        <v>273</v>
      </c>
      <c r="C1901">
        <v>2005</v>
      </c>
      <c r="D1901" s="1">
        <v>6575048</v>
      </c>
      <c r="E1901" s="12">
        <f t="shared" si="381"/>
        <v>3.060441725584415E-2</v>
      </c>
      <c r="F1901" s="1">
        <v>6436760</v>
      </c>
      <c r="G1901" s="11">
        <f t="shared" si="382"/>
        <v>3.69922141326188E-2</v>
      </c>
      <c r="H1901">
        <v>31723566</v>
      </c>
      <c r="I1901" s="12">
        <f t="shared" si="388"/>
        <v>0.20290152752688648</v>
      </c>
      <c r="J1901" s="12">
        <f t="shared" si="378"/>
        <v>0.20726068437577289</v>
      </c>
      <c r="K1901" s="1">
        <v>29559979</v>
      </c>
      <c r="L1901">
        <v>661110</v>
      </c>
      <c r="M1901" s="12">
        <f t="shared" si="379"/>
        <v>2.2365036186257101E-2</v>
      </c>
      <c r="N1901">
        <v>252355</v>
      </c>
      <c r="O1901">
        <v>408755</v>
      </c>
      <c r="P1901" s="12">
        <f t="shared" si="383"/>
        <v>1.3827986819611745E-2</v>
      </c>
      <c r="Q1901" s="12">
        <f t="shared" si="384"/>
        <v>0.61828591308556824</v>
      </c>
      <c r="R1901">
        <v>328339</v>
      </c>
      <c r="S1901">
        <v>50896</v>
      </c>
      <c r="T1901">
        <v>5114</v>
      </c>
      <c r="U1901" s="30">
        <v>5119.598</v>
      </c>
      <c r="V1901">
        <f t="shared" si="376"/>
        <v>5119598</v>
      </c>
      <c r="W1901">
        <v>190521</v>
      </c>
      <c r="X1901" s="16">
        <v>9281</v>
      </c>
      <c r="AA1901" s="16">
        <v>9281</v>
      </c>
    </row>
    <row r="1902" spans="2:27" s="2" customFormat="1">
      <c r="B1902" s="2" t="s">
        <v>273</v>
      </c>
      <c r="C1902" s="2">
        <v>2006</v>
      </c>
      <c r="D1902" s="7">
        <v>6660890</v>
      </c>
      <c r="E1902" s="14">
        <f t="shared" si="381"/>
        <v>1.3055722178758238E-2</v>
      </c>
      <c r="F1902" s="7">
        <v>6479317</v>
      </c>
      <c r="G1902" s="28">
        <f t="shared" si="382"/>
        <v>6.6115561245098462E-3</v>
      </c>
      <c r="H1902" s="2">
        <v>34708256</v>
      </c>
      <c r="I1902" s="14">
        <f t="shared" si="388"/>
        <v>0.18667941713925357</v>
      </c>
      <c r="J1902" s="14">
        <f t="shared" si="378"/>
        <v>0.19191082375328797</v>
      </c>
      <c r="K1902" s="7">
        <v>30711527</v>
      </c>
      <c r="L1902" s="2">
        <v>731038</v>
      </c>
      <c r="M1902" s="14">
        <f t="shared" si="379"/>
        <v>2.380337519524835E-2</v>
      </c>
      <c r="N1902">
        <v>288992</v>
      </c>
      <c r="O1902" s="2">
        <v>442046</v>
      </c>
      <c r="P1902" s="14">
        <f t="shared" si="383"/>
        <v>1.4393488151859072E-2</v>
      </c>
      <c r="Q1902" s="14">
        <f t="shared" si="384"/>
        <v>0.60468265671551957</v>
      </c>
      <c r="R1902" s="2">
        <v>370095</v>
      </c>
      <c r="S1902" s="2">
        <v>49563</v>
      </c>
      <c r="T1902" s="2">
        <v>5148</v>
      </c>
      <c r="U1902" s="30">
        <v>5163.5550000000003</v>
      </c>
      <c r="V1902">
        <f t="shared" ref="V1902:V1912" si="391">(U1902*1000)</f>
        <v>5163555</v>
      </c>
      <c r="W1902" s="2">
        <v>205803</v>
      </c>
      <c r="X1902" s="18">
        <v>9108</v>
      </c>
      <c r="Z1902" s="7"/>
      <c r="AA1902" s="18">
        <v>9108</v>
      </c>
    </row>
    <row r="1903" spans="2:27">
      <c r="B1903" t="s">
        <v>232</v>
      </c>
      <c r="C1903">
        <v>2007</v>
      </c>
      <c r="D1903" s="1">
        <v>6680661</v>
      </c>
      <c r="E1903" s="12">
        <f t="shared" si="381"/>
        <v>2.9682219643320938E-3</v>
      </c>
      <c r="F1903" s="1">
        <v>6570590</v>
      </c>
      <c r="G1903" s="11">
        <f t="shared" si="382"/>
        <v>1.4086824274842549E-2</v>
      </c>
      <c r="H1903">
        <v>38733292</v>
      </c>
      <c r="I1903" s="12">
        <f t="shared" si="388"/>
        <v>0.16963675589464486</v>
      </c>
      <c r="J1903" s="12">
        <f t="shared" si="378"/>
        <v>0.1724785231268233</v>
      </c>
      <c r="K1903" s="1">
        <v>31880478</v>
      </c>
      <c r="L1903">
        <v>863121</v>
      </c>
      <c r="M1903" s="12">
        <f t="shared" si="379"/>
        <v>2.7073653036193499E-2</v>
      </c>
      <c r="N1903">
        <v>327884</v>
      </c>
      <c r="O1903">
        <v>535237</v>
      </c>
      <c r="P1903" s="12">
        <f t="shared" si="383"/>
        <v>1.6788863705243063E-2</v>
      </c>
      <c r="Q1903" s="12">
        <f t="shared" si="384"/>
        <v>0.62011815261127934</v>
      </c>
      <c r="R1903">
        <v>388943</v>
      </c>
      <c r="S1903">
        <v>50851</v>
      </c>
      <c r="T1903">
        <v>5191</v>
      </c>
      <c r="U1903" s="30">
        <v>5207.2030000000004</v>
      </c>
      <c r="V1903">
        <f t="shared" si="391"/>
        <v>5207203</v>
      </c>
      <c r="W1903">
        <v>216436</v>
      </c>
      <c r="X1903" s="16">
        <v>9468</v>
      </c>
      <c r="AA1903" s="16">
        <v>9468</v>
      </c>
    </row>
    <row r="1904" spans="2:27">
      <c r="B1904" t="s">
        <v>232</v>
      </c>
      <c r="C1904">
        <v>2008</v>
      </c>
      <c r="D1904" s="1">
        <v>7255639</v>
      </c>
      <c r="E1904" s="12">
        <f t="shared" si="381"/>
        <v>8.6066034483713513E-2</v>
      </c>
      <c r="F1904" s="1">
        <v>7114416</v>
      </c>
      <c r="G1904" s="11">
        <f t="shared" si="382"/>
        <v>8.2766692184415708E-2</v>
      </c>
      <c r="H1904">
        <v>29707313</v>
      </c>
      <c r="I1904" s="12">
        <f t="shared" si="388"/>
        <v>0.2394836584513719</v>
      </c>
      <c r="J1904" s="12">
        <f t="shared" si="378"/>
        <v>0.24423747109003094</v>
      </c>
      <c r="K1904" s="1">
        <v>34283510</v>
      </c>
      <c r="L1904">
        <v>880102</v>
      </c>
      <c r="M1904" s="12">
        <f t="shared" si="379"/>
        <v>2.5671292116822345E-2</v>
      </c>
      <c r="N1904">
        <v>343342</v>
      </c>
      <c r="O1904">
        <v>536760</v>
      </c>
      <c r="P1904" s="12">
        <f t="shared" si="383"/>
        <v>1.5656506582902394E-2</v>
      </c>
      <c r="Q1904" s="12">
        <f t="shared" si="384"/>
        <v>0.60988385437142512</v>
      </c>
      <c r="R1904">
        <v>404411</v>
      </c>
      <c r="S1904">
        <v>57422</v>
      </c>
      <c r="T1904">
        <v>5231</v>
      </c>
      <c r="U1904" s="30">
        <v>5247.018</v>
      </c>
      <c r="V1904">
        <f t="shared" si="391"/>
        <v>5247018</v>
      </c>
      <c r="W1904">
        <v>224671</v>
      </c>
      <c r="X1904" s="16">
        <v>9910</v>
      </c>
      <c r="AA1904" s="16">
        <v>9910</v>
      </c>
    </row>
    <row r="1905" spans="1:28">
      <c r="A1905">
        <v>23</v>
      </c>
      <c r="B1905" t="s">
        <v>175</v>
      </c>
      <c r="C1905">
        <v>2009</v>
      </c>
      <c r="D1905" s="10">
        <v>8006629</v>
      </c>
      <c r="E1905" s="12">
        <f t="shared" si="381"/>
        <v>0.10350432263788206</v>
      </c>
      <c r="F1905" s="4"/>
      <c r="G1905" s="4"/>
      <c r="H1905" s="10">
        <v>22781153</v>
      </c>
      <c r="I1905" s="3"/>
      <c r="J1905" s="12">
        <f t="shared" si="378"/>
        <v>0.35145846217704607</v>
      </c>
      <c r="K1905" s="10">
        <v>36308889</v>
      </c>
      <c r="L1905" s="3"/>
      <c r="M1905" s="3"/>
      <c r="N1905" s="10">
        <v>349589</v>
      </c>
      <c r="O1905" s="10">
        <v>554952</v>
      </c>
      <c r="P1905" s="12">
        <f t="shared" si="383"/>
        <v>1.5284191152199672E-2</v>
      </c>
      <c r="Q1905" s="3"/>
      <c r="R1905" s="3"/>
      <c r="U1905" s="30">
        <v>5281.2030000000004</v>
      </c>
      <c r="V1905">
        <f t="shared" si="391"/>
        <v>5281203</v>
      </c>
      <c r="X1905" s="16">
        <v>9986</v>
      </c>
      <c r="AA1905" s="16">
        <v>9986</v>
      </c>
    </row>
    <row r="1906" spans="1:28">
      <c r="B1906" t="s">
        <v>175</v>
      </c>
      <c r="C1906">
        <v>2010</v>
      </c>
      <c r="D1906" s="10">
        <v>10042829</v>
      </c>
      <c r="E1906" s="12">
        <f t="shared" si="381"/>
        <v>0.25431426883898328</v>
      </c>
      <c r="F1906" s="4"/>
      <c r="G1906" s="4"/>
      <c r="H1906" s="10">
        <v>39908374</v>
      </c>
      <c r="I1906" s="3"/>
      <c r="J1906" s="12">
        <f t="shared" si="378"/>
        <v>0.2516471605683559</v>
      </c>
      <c r="K1906" s="10">
        <v>37904398</v>
      </c>
      <c r="L1906" s="3"/>
      <c r="M1906" s="3"/>
      <c r="N1906" s="10">
        <v>369120</v>
      </c>
      <c r="O1906" s="10">
        <v>508658</v>
      </c>
      <c r="P1906" s="12">
        <f t="shared" si="383"/>
        <v>1.341949818065967E-2</v>
      </c>
      <c r="Q1906" s="3"/>
      <c r="R1906" s="3"/>
      <c r="U1906" s="30">
        <v>5310.7110000000002</v>
      </c>
      <c r="V1906">
        <f t="shared" si="391"/>
        <v>5310711</v>
      </c>
      <c r="X1906" s="16">
        <v>9796</v>
      </c>
      <c r="AA1906" s="16">
        <v>9796</v>
      </c>
    </row>
    <row r="1907" spans="1:28">
      <c r="B1907" t="s">
        <v>175</v>
      </c>
      <c r="C1907">
        <v>2011</v>
      </c>
      <c r="D1907" s="10">
        <v>9819493</v>
      </c>
      <c r="E1907" s="12">
        <f t="shared" si="381"/>
        <v>-2.2238355347880562E-2</v>
      </c>
      <c r="F1907" s="4"/>
      <c r="G1907" s="4"/>
      <c r="H1907" s="10">
        <v>45684189</v>
      </c>
      <c r="I1907" s="3"/>
      <c r="J1907" s="12">
        <f t="shared" ref="J1907:J1912" si="392">D1907/H1907</f>
        <v>0.21494292040513185</v>
      </c>
      <c r="K1907" s="10">
        <v>38488350</v>
      </c>
      <c r="L1907" s="3"/>
      <c r="M1907" s="3"/>
      <c r="N1907" s="10">
        <v>396442</v>
      </c>
      <c r="O1907" s="10">
        <v>508237</v>
      </c>
      <c r="P1907" s="12">
        <f t="shared" si="383"/>
        <v>1.3204956824597573E-2</v>
      </c>
      <c r="Q1907" s="3"/>
      <c r="R1907" s="3"/>
      <c r="U1907" s="30">
        <v>5345.9669999999996</v>
      </c>
      <c r="V1907">
        <f t="shared" si="391"/>
        <v>5345967</v>
      </c>
      <c r="X1907" s="16">
        <v>9800</v>
      </c>
      <c r="AA1907" s="16">
        <v>9800</v>
      </c>
    </row>
    <row r="1908" spans="1:28">
      <c r="B1908" t="s">
        <v>175</v>
      </c>
      <c r="C1908">
        <v>2012</v>
      </c>
      <c r="D1908" s="21"/>
      <c r="E1908" s="12"/>
      <c r="F1908" s="4"/>
      <c r="G1908" s="4"/>
      <c r="H1908" s="21"/>
      <c r="I1908" s="4"/>
      <c r="J1908" s="12"/>
      <c r="K1908" s="21"/>
      <c r="L1908" s="4"/>
      <c r="M1908" s="4"/>
      <c r="N1908" s="21"/>
      <c r="O1908" s="21"/>
      <c r="P1908" s="12"/>
      <c r="Q1908" s="4"/>
      <c r="R1908" s="4"/>
      <c r="U1908" s="30">
        <v>5377.6949999999997</v>
      </c>
      <c r="V1908">
        <f t="shared" si="391"/>
        <v>5377695</v>
      </c>
      <c r="X1908" s="16">
        <v>9938</v>
      </c>
      <c r="AA1908" s="16">
        <v>9938</v>
      </c>
    </row>
    <row r="1909" spans="1:28">
      <c r="B1909" t="s">
        <v>175</v>
      </c>
      <c r="C1909">
        <v>2013</v>
      </c>
      <c r="D1909" s="21">
        <v>9315259</v>
      </c>
      <c r="E1909" s="12"/>
      <c r="F1909" s="21">
        <v>9141995</v>
      </c>
      <c r="G1909" s="4"/>
      <c r="H1909" s="21">
        <v>45593764</v>
      </c>
      <c r="I1909" s="4"/>
      <c r="J1909" s="12">
        <f t="shared" si="392"/>
        <v>0.20430993589386479</v>
      </c>
      <c r="K1909" s="21">
        <v>39943492</v>
      </c>
      <c r="L1909" s="4"/>
      <c r="M1909" s="4"/>
      <c r="N1909" s="21">
        <v>382588</v>
      </c>
      <c r="O1909" s="21">
        <v>514959</v>
      </c>
      <c r="P1909" s="12">
        <f t="shared" si="383"/>
        <v>1.2892187793696155E-2</v>
      </c>
      <c r="Q1909" s="4"/>
      <c r="R1909" s="4"/>
      <c r="U1909" s="30">
        <v>5416.0739999999996</v>
      </c>
      <c r="V1909">
        <f t="shared" si="391"/>
        <v>5416074</v>
      </c>
      <c r="X1909" s="16">
        <v>10289</v>
      </c>
      <c r="AA1909" s="16">
        <v>10289</v>
      </c>
    </row>
    <row r="1910" spans="1:28">
      <c r="B1910" t="s">
        <v>175</v>
      </c>
      <c r="C1910">
        <v>2014</v>
      </c>
      <c r="D1910" s="21">
        <v>9838098</v>
      </c>
      <c r="E1910" s="12">
        <f t="shared" ref="E1910:E1912" si="393">(D1910-D1909)/(D1909)</f>
        <v>5.6127156528873755E-2</v>
      </c>
      <c r="F1910" s="21">
        <v>9604131</v>
      </c>
      <c r="G1910" s="4"/>
      <c r="H1910" s="21">
        <v>50419432</v>
      </c>
      <c r="I1910" s="4"/>
      <c r="J1910" s="12">
        <f t="shared" si="392"/>
        <v>0.19512512556666645</v>
      </c>
      <c r="K1910" s="21">
        <v>41845094</v>
      </c>
      <c r="L1910" s="4"/>
      <c r="M1910" s="4"/>
      <c r="N1910" s="21">
        <v>418581</v>
      </c>
      <c r="O1910" s="21">
        <v>544697</v>
      </c>
      <c r="P1910" s="12">
        <f t="shared" si="383"/>
        <v>1.3016985933882716E-2</v>
      </c>
      <c r="Q1910" s="4"/>
      <c r="R1910" s="4"/>
      <c r="U1910" s="30">
        <v>5452.6490000000003</v>
      </c>
      <c r="V1910">
        <f t="shared" si="391"/>
        <v>5452649</v>
      </c>
      <c r="X1910" s="16">
        <v>10637</v>
      </c>
      <c r="AA1910" s="16">
        <v>10637</v>
      </c>
    </row>
    <row r="1911" spans="1:28">
      <c r="B1911" t="s">
        <v>175</v>
      </c>
      <c r="C1911">
        <v>2015</v>
      </c>
      <c r="D1911" s="10">
        <v>11253891</v>
      </c>
      <c r="E1911" s="12">
        <f t="shared" si="393"/>
        <v>0.14390921903807016</v>
      </c>
      <c r="F1911" s="3"/>
      <c r="G1911" s="3"/>
      <c r="H1911" s="10">
        <v>47407059</v>
      </c>
      <c r="I1911" s="3"/>
      <c r="J1911" s="12">
        <f t="shared" si="392"/>
        <v>0.23738850790132329</v>
      </c>
      <c r="K1911" s="10">
        <v>43406909</v>
      </c>
      <c r="L1911" s="3"/>
      <c r="M1911" s="3"/>
      <c r="N1911" s="10">
        <v>438971</v>
      </c>
      <c r="O1911" s="10">
        <v>574822</v>
      </c>
      <c r="P1911" s="12">
        <f t="shared" si="383"/>
        <v>1.324263840118171E-2</v>
      </c>
      <c r="Q1911" s="3"/>
      <c r="R1911" s="3"/>
      <c r="U1911" s="30">
        <v>5483.2380000000003</v>
      </c>
      <c r="V1911">
        <f t="shared" si="391"/>
        <v>5483238</v>
      </c>
      <c r="X1911" s="16">
        <v>10798</v>
      </c>
      <c r="AA1911" s="16">
        <v>10798</v>
      </c>
    </row>
    <row r="1912" spans="1:28">
      <c r="B1912" t="s">
        <v>273</v>
      </c>
      <c r="C1912">
        <v>2016</v>
      </c>
      <c r="D1912" s="1">
        <v>11321336</v>
      </c>
      <c r="E1912" s="12">
        <f t="shared" si="393"/>
        <v>5.9930383189245387E-3</v>
      </c>
      <c r="F1912" s="3"/>
      <c r="G1912" s="3"/>
      <c r="H1912" s="1">
        <v>44247753</v>
      </c>
      <c r="I1912" s="3"/>
      <c r="J1912" s="12">
        <f t="shared" si="392"/>
        <v>0.25586239373556435</v>
      </c>
      <c r="K1912" s="1">
        <v>46694801</v>
      </c>
      <c r="L1912" s="3"/>
      <c r="M1912" s="3"/>
      <c r="N1912" s="1">
        <v>446435</v>
      </c>
      <c r="O1912" s="1">
        <v>620117</v>
      </c>
      <c r="P1912" s="12">
        <f t="shared" ref="P1912" si="394">(O1912/K1912)</f>
        <v>1.328021507148087E-2</v>
      </c>
      <c r="Q1912" s="3"/>
      <c r="R1912" s="3"/>
      <c r="U1912" s="30">
        <v>5525.05</v>
      </c>
      <c r="V1912">
        <f t="shared" si="391"/>
        <v>5525050</v>
      </c>
      <c r="X1912" s="16">
        <v>10592</v>
      </c>
      <c r="AA1912" s="16">
        <v>10592</v>
      </c>
    </row>
    <row r="1913" spans="1:28"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U1913" s="30"/>
    </row>
    <row r="1914" spans="1:28"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</row>
    <row r="1915" spans="1:28">
      <c r="B1915" t="s">
        <v>274</v>
      </c>
      <c r="C1915">
        <v>1880</v>
      </c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X1915" s="16">
        <v>735</v>
      </c>
      <c r="Z1915" s="16">
        <v>735</v>
      </c>
      <c r="AA1915" s="16">
        <v>735</v>
      </c>
    </row>
    <row r="1916" spans="1:28">
      <c r="B1916" t="s">
        <v>274</v>
      </c>
      <c r="C1916">
        <v>1890</v>
      </c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X1916" s="16">
        <v>429</v>
      </c>
      <c r="Z1916" s="16">
        <v>429</v>
      </c>
      <c r="AA1916" s="16">
        <v>429</v>
      </c>
    </row>
    <row r="1917" spans="1:28">
      <c r="B1917" t="s">
        <v>274</v>
      </c>
      <c r="C1917">
        <v>1904</v>
      </c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U1917" s="30">
        <v>1653</v>
      </c>
      <c r="V1917">
        <f>(U1917*1000)</f>
        <v>1653000</v>
      </c>
      <c r="X1917" s="16">
        <v>1049</v>
      </c>
      <c r="Z1917" s="16">
        <v>1049</v>
      </c>
      <c r="AA1917" s="16">
        <v>1049</v>
      </c>
    </row>
    <row r="1918" spans="1:28">
      <c r="B1918" t="s">
        <v>274</v>
      </c>
      <c r="C1918">
        <v>1910</v>
      </c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U1918" s="30">
        <v>1802</v>
      </c>
      <c r="V1918">
        <f t="shared" ref="V1918:V1986" si="395">(U1918*1000)</f>
        <v>1802000</v>
      </c>
      <c r="X1918" s="16">
        <v>1690</v>
      </c>
      <c r="Z1918" s="16">
        <v>1690</v>
      </c>
      <c r="AA1918" s="16">
        <v>1690</v>
      </c>
    </row>
    <row r="1919" spans="1:28">
      <c r="B1919" t="s">
        <v>274</v>
      </c>
      <c r="C1919">
        <v>1923</v>
      </c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U1919" s="30">
        <v>1858</v>
      </c>
      <c r="V1919">
        <f t="shared" si="395"/>
        <v>1858000</v>
      </c>
      <c r="X1919" s="16">
        <v>1620</v>
      </c>
      <c r="Z1919" s="16">
        <v>1620</v>
      </c>
      <c r="AA1919" s="16">
        <v>1620</v>
      </c>
    </row>
    <row r="1920" spans="1:28">
      <c r="B1920" t="s">
        <v>274</v>
      </c>
      <c r="C1920">
        <v>1930</v>
      </c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U1920" s="30">
        <v>2006</v>
      </c>
      <c r="V1920">
        <f t="shared" si="395"/>
        <v>2006000</v>
      </c>
      <c r="AA1920" s="1">
        <f>AA1919+78</f>
        <v>1698</v>
      </c>
      <c r="AB1920">
        <f>(2167-1620)/7</f>
        <v>78.142857142857139</v>
      </c>
    </row>
    <row r="1921" spans="2:28">
      <c r="B1921" t="s">
        <v>274</v>
      </c>
      <c r="C1921">
        <v>1940</v>
      </c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U1921" s="30">
        <v>2176</v>
      </c>
      <c r="V1921">
        <f t="shared" si="395"/>
        <v>2176000</v>
      </c>
      <c r="AA1921" s="1">
        <f t="shared" ref="AA1921" si="396">AA1920+78</f>
        <v>1776</v>
      </c>
    </row>
    <row r="1922" spans="2:28">
      <c r="B1922" t="s">
        <v>274</v>
      </c>
      <c r="C1922">
        <v>1941</v>
      </c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U1922" s="30">
        <v>2184</v>
      </c>
      <c r="V1922">
        <f t="shared" si="395"/>
        <v>2184000</v>
      </c>
      <c r="AA1922" s="1">
        <f>AA1921+(AA1923-AA1921)/2</f>
        <v>1815</v>
      </c>
    </row>
    <row r="1923" spans="2:28">
      <c r="B1923" t="s">
        <v>274</v>
      </c>
      <c r="C1923">
        <v>1942</v>
      </c>
      <c r="D1923" s="1">
        <v>11980</v>
      </c>
      <c r="E1923" s="1"/>
      <c r="F1923" s="1">
        <v>11463</v>
      </c>
      <c r="G1923" s="1"/>
      <c r="H1923">
        <v>62554</v>
      </c>
      <c r="I1923" s="12">
        <f t="shared" ref="I1923:I1958" si="397">(F1923/H1923)</f>
        <v>0.18324967228314737</v>
      </c>
      <c r="J1923" s="12">
        <f>D1923/H1923</f>
        <v>0.19151453144483166</v>
      </c>
      <c r="K1923" s="1">
        <v>50602</v>
      </c>
      <c r="L1923">
        <v>843</v>
      </c>
      <c r="M1923" s="12">
        <f>(L1923/K1923)</f>
        <v>1.6659420576261807E-2</v>
      </c>
      <c r="N1923" s="3"/>
      <c r="O1923" s="3"/>
      <c r="P1923" s="3"/>
      <c r="Q1923" s="3"/>
      <c r="R1923" s="3"/>
      <c r="T1923">
        <v>2210</v>
      </c>
      <c r="U1923" s="30">
        <v>2210</v>
      </c>
      <c r="V1923">
        <f t="shared" si="395"/>
        <v>2210000</v>
      </c>
      <c r="W1923">
        <v>955</v>
      </c>
      <c r="AA1923" s="1">
        <f>AA1921+78</f>
        <v>1854</v>
      </c>
    </row>
    <row r="1924" spans="2:28">
      <c r="B1924" t="s">
        <v>274</v>
      </c>
      <c r="C1924">
        <v>1943</v>
      </c>
      <c r="D1924" s="1"/>
      <c r="E1924" s="1"/>
      <c r="F1924" s="1"/>
      <c r="G1924" s="1"/>
      <c r="I1924" s="12"/>
      <c r="J1924" s="12"/>
      <c r="K1924" s="1"/>
      <c r="M1924" s="12"/>
      <c r="N1924" s="3"/>
      <c r="O1924" s="3"/>
      <c r="P1924" s="3"/>
      <c r="Q1924" s="3"/>
      <c r="R1924" s="3"/>
      <c r="U1924" s="30">
        <v>2280</v>
      </c>
      <c r="V1924">
        <f t="shared" si="395"/>
        <v>2280000</v>
      </c>
      <c r="AA1924" s="1">
        <f>AA1923+(AA1925-AA1923)/2</f>
        <v>1893</v>
      </c>
    </row>
    <row r="1925" spans="2:28">
      <c r="B1925" t="s">
        <v>274</v>
      </c>
      <c r="C1925">
        <v>1944</v>
      </c>
      <c r="D1925" s="1">
        <v>10059</v>
      </c>
      <c r="E1925" s="12">
        <f>(D1925-D1923)/(D1923)</f>
        <v>-0.16035058430717863</v>
      </c>
      <c r="F1925" s="1">
        <v>9610</v>
      </c>
      <c r="G1925" s="11">
        <f>(F1925-F1923)/(F1923)</f>
        <v>-0.16165052778504754</v>
      </c>
      <c r="H1925">
        <v>68499</v>
      </c>
      <c r="I1925" s="12">
        <f t="shared" si="397"/>
        <v>0.14029401889078671</v>
      </c>
      <c r="J1925" s="12">
        <f t="shared" ref="J1925:J1991" si="398">D1925/H1925</f>
        <v>0.14684885910743223</v>
      </c>
      <c r="K1925" s="1">
        <v>46942</v>
      </c>
      <c r="L1925">
        <v>998</v>
      </c>
      <c r="M1925" s="12">
        <f t="shared" ref="M1925:M1989" si="399">(L1925/K1925)</f>
        <v>2.1260278641728091E-2</v>
      </c>
      <c r="N1925" s="3"/>
      <c r="O1925" s="3"/>
      <c r="P1925" s="3"/>
      <c r="Q1925" s="3"/>
      <c r="R1925" s="3"/>
      <c r="T1925">
        <v>2167</v>
      </c>
      <c r="U1925" s="30">
        <v>2167</v>
      </c>
      <c r="V1925">
        <f t="shared" si="395"/>
        <v>2167000</v>
      </c>
      <c r="W1925">
        <v>1319</v>
      </c>
      <c r="AA1925" s="1">
        <f>AA1923+78</f>
        <v>1932</v>
      </c>
    </row>
    <row r="1926" spans="2:28">
      <c r="B1926" t="s">
        <v>274</v>
      </c>
      <c r="C1926">
        <v>1945</v>
      </c>
      <c r="D1926" s="1"/>
      <c r="E1926" s="12"/>
      <c r="F1926" s="1"/>
      <c r="G1926" s="11"/>
      <c r="I1926" s="12"/>
      <c r="J1926" s="12"/>
      <c r="K1926" s="1"/>
      <c r="M1926" s="12"/>
      <c r="N1926" s="3"/>
      <c r="O1926" s="3"/>
      <c r="P1926" s="3"/>
      <c r="Q1926" s="3"/>
      <c r="R1926" s="3"/>
      <c r="U1926" s="30">
        <v>2090</v>
      </c>
      <c r="V1926">
        <f t="shared" si="395"/>
        <v>2090000</v>
      </c>
      <c r="AA1926" s="1">
        <f>AA1925+(AA1927-AA1925)/2</f>
        <v>1971</v>
      </c>
    </row>
    <row r="1927" spans="2:28">
      <c r="B1927" t="s">
        <v>274</v>
      </c>
      <c r="C1927">
        <v>1946</v>
      </c>
      <c r="D1927" s="1">
        <v>9330</v>
      </c>
      <c r="E1927" s="12">
        <f>(D1927-D1925)/(D1925)</f>
        <v>-7.247241276468834E-2</v>
      </c>
      <c r="F1927" s="1">
        <v>8868</v>
      </c>
      <c r="G1927" s="11">
        <f>(F1927-F1925)/(F1925)</f>
        <v>-7.7211238293444326E-2</v>
      </c>
      <c r="H1927" s="1">
        <v>9330</v>
      </c>
      <c r="I1927" s="12">
        <f t="shared" si="397"/>
        <v>0.95048231511254022</v>
      </c>
      <c r="J1927" s="12">
        <f t="shared" si="398"/>
        <v>1</v>
      </c>
      <c r="K1927" s="1">
        <v>58700</v>
      </c>
      <c r="L1927">
        <v>1285</v>
      </c>
      <c r="M1927" s="12">
        <f t="shared" si="399"/>
        <v>2.1890971039182281E-2</v>
      </c>
      <c r="N1927" s="3"/>
      <c r="O1927" s="3"/>
      <c r="P1927" s="3"/>
      <c r="Q1927" s="3"/>
      <c r="R1927" s="3"/>
      <c r="T1927">
        <v>2064</v>
      </c>
      <c r="U1927" s="30">
        <v>2064</v>
      </c>
      <c r="V1927">
        <f t="shared" si="395"/>
        <v>2064000</v>
      </c>
      <c r="W1927">
        <v>1253</v>
      </c>
      <c r="AA1927" s="1">
        <f>AA1925+78</f>
        <v>2010</v>
      </c>
    </row>
    <row r="1928" spans="2:28">
      <c r="B1928" t="s">
        <v>274</v>
      </c>
      <c r="C1928">
        <v>1947</v>
      </c>
      <c r="D1928" s="1"/>
      <c r="E1928" s="12"/>
      <c r="F1928" s="1"/>
      <c r="G1928" s="11"/>
      <c r="H1928" s="1"/>
      <c r="I1928" s="12"/>
      <c r="J1928" s="12"/>
      <c r="K1928" s="1"/>
      <c r="M1928" s="12"/>
      <c r="N1928" s="3"/>
      <c r="O1928" s="3"/>
      <c r="P1928" s="3"/>
      <c r="Q1928" s="3"/>
      <c r="R1928" s="3"/>
      <c r="U1928" s="30">
        <v>2107</v>
      </c>
      <c r="V1928">
        <f t="shared" si="395"/>
        <v>2107000</v>
      </c>
      <c r="AA1928" s="1">
        <f>AA1927+(AA1929-AA1927)/2</f>
        <v>2049</v>
      </c>
    </row>
    <row r="1929" spans="2:28">
      <c r="B1929" t="s">
        <v>274</v>
      </c>
      <c r="C1929">
        <v>1948</v>
      </c>
      <c r="D1929" s="1">
        <v>30435</v>
      </c>
      <c r="E1929" s="12">
        <f>(D1929-D1927)/(D1927)</f>
        <v>2.262057877813505</v>
      </c>
      <c r="F1929" s="1">
        <v>28891</v>
      </c>
      <c r="G1929" s="11">
        <f>(F1929-F1927)/(F1927)</f>
        <v>2.2578935498421289</v>
      </c>
      <c r="H1929">
        <v>125513</v>
      </c>
      <c r="I1929" s="12">
        <f t="shared" si="397"/>
        <v>0.23018332762343344</v>
      </c>
      <c r="J1929" s="12">
        <f t="shared" si="398"/>
        <v>0.2424848422075801</v>
      </c>
      <c r="K1929" s="1">
        <v>127820</v>
      </c>
      <c r="L1929">
        <v>1831</v>
      </c>
      <c r="M1929" s="12">
        <f t="shared" si="399"/>
        <v>1.4324831794711312E-2</v>
      </c>
      <c r="N1929" s="3"/>
      <c r="O1929" s="3"/>
      <c r="P1929" s="3"/>
      <c r="Q1929" s="3"/>
      <c r="R1929" s="3"/>
      <c r="T1929">
        <v>2076</v>
      </c>
      <c r="U1929" s="30">
        <v>2076</v>
      </c>
      <c r="V1929">
        <f t="shared" si="395"/>
        <v>2076000</v>
      </c>
      <c r="W1929">
        <v>1637</v>
      </c>
      <c r="AA1929" s="1">
        <f>AA1927+78</f>
        <v>2088</v>
      </c>
    </row>
    <row r="1930" spans="2:28">
      <c r="B1930" t="s">
        <v>274</v>
      </c>
      <c r="C1930">
        <v>1949</v>
      </c>
      <c r="D1930" s="1"/>
      <c r="E1930" s="12"/>
      <c r="F1930" s="1"/>
      <c r="G1930" s="11"/>
      <c r="I1930" s="12"/>
      <c r="J1930" s="12"/>
      <c r="K1930" s="1"/>
      <c r="M1930" s="12"/>
      <c r="N1930" s="3"/>
      <c r="O1930" s="3"/>
      <c r="P1930" s="3"/>
      <c r="Q1930" s="3"/>
      <c r="R1930" s="3"/>
      <c r="U1930" s="30">
        <v>2085</v>
      </c>
      <c r="V1930">
        <f t="shared" si="395"/>
        <v>2085000</v>
      </c>
      <c r="AA1930" s="1">
        <f>AA1929+(AA1931-AA1929)/2</f>
        <v>2127.5</v>
      </c>
    </row>
    <row r="1931" spans="2:28">
      <c r="B1931" t="s">
        <v>274</v>
      </c>
      <c r="C1931">
        <v>1950</v>
      </c>
      <c r="D1931" s="1">
        <v>40222</v>
      </c>
      <c r="E1931" s="12">
        <f>(D1931-D1929)/(D1929)</f>
        <v>0.32157056021028424</v>
      </c>
      <c r="F1931" s="1">
        <v>39326</v>
      </c>
      <c r="G1931" s="11">
        <f>(F1931-F1929)/(F1929)</f>
        <v>0.36118514416254199</v>
      </c>
      <c r="H1931">
        <v>145609</v>
      </c>
      <c r="I1931" s="12">
        <f t="shared" si="397"/>
        <v>0.27007945937407712</v>
      </c>
      <c r="J1931" s="12">
        <f t="shared" si="398"/>
        <v>0.27623292516259296</v>
      </c>
      <c r="K1931" s="1">
        <v>153422</v>
      </c>
      <c r="L1931">
        <v>2268</v>
      </c>
      <c r="M1931" s="12">
        <f t="shared" si="399"/>
        <v>1.4782756058453155E-2</v>
      </c>
      <c r="N1931" s="3"/>
      <c r="O1931" s="3"/>
      <c r="P1931" s="3"/>
      <c r="Q1931" s="3"/>
      <c r="R1931" s="3"/>
      <c r="T1931">
        <v>2176</v>
      </c>
      <c r="U1931" s="30">
        <v>2176</v>
      </c>
      <c r="V1931">
        <f t="shared" si="395"/>
        <v>2176000</v>
      </c>
      <c r="W1931">
        <v>1663</v>
      </c>
      <c r="X1931" s="16">
        <v>2167</v>
      </c>
      <c r="Z1931" s="16">
        <v>2167</v>
      </c>
      <c r="AA1931" s="16">
        <v>2167</v>
      </c>
    </row>
    <row r="1932" spans="2:28">
      <c r="B1932" t="s">
        <v>274</v>
      </c>
      <c r="C1932">
        <v>1951</v>
      </c>
      <c r="D1932" s="1">
        <v>44202</v>
      </c>
      <c r="E1932" s="12">
        <f t="shared" ref="E1932:E1992" si="400">(D1932-D1931)/(D1931)</f>
        <v>9.8950822932723378E-2</v>
      </c>
      <c r="F1932" s="1">
        <v>41498</v>
      </c>
      <c r="G1932" s="11">
        <f t="shared" ref="G1932:G1989" si="401">(F1932-F1931)/(F1931)</f>
        <v>5.5230636220312261E-2</v>
      </c>
      <c r="H1932">
        <v>163012</v>
      </c>
      <c r="I1932" s="12">
        <f t="shared" si="397"/>
        <v>0.2545702156896425</v>
      </c>
      <c r="J1932" s="12">
        <f t="shared" si="398"/>
        <v>0.27115795156184819</v>
      </c>
      <c r="K1932" s="1">
        <v>152135</v>
      </c>
      <c r="L1932">
        <v>2836</v>
      </c>
      <c r="M1932" s="12">
        <f t="shared" si="399"/>
        <v>1.8641338285075755E-2</v>
      </c>
      <c r="N1932">
        <v>1262</v>
      </c>
      <c r="O1932">
        <v>1269</v>
      </c>
      <c r="P1932" s="12">
        <f>(O1932/K1932)</f>
        <v>8.3412758405363649E-3</v>
      </c>
      <c r="Q1932" s="12">
        <f>(O1932/L1932)</f>
        <v>0.44746121297602259</v>
      </c>
      <c r="R1932" s="2">
        <v>436</v>
      </c>
      <c r="S1932" s="2">
        <v>100</v>
      </c>
      <c r="T1932">
        <v>2163</v>
      </c>
      <c r="U1932" s="30">
        <v>2163</v>
      </c>
      <c r="V1932">
        <f t="shared" si="395"/>
        <v>2163000</v>
      </c>
      <c r="W1932">
        <v>1826</v>
      </c>
      <c r="AA1932" s="1">
        <f>AA1931-14</f>
        <v>2153</v>
      </c>
      <c r="AB1932">
        <f>(2167-2023)/10</f>
        <v>14.4</v>
      </c>
    </row>
    <row r="1933" spans="2:28">
      <c r="B1933" t="s">
        <v>274</v>
      </c>
      <c r="C1933">
        <v>1952</v>
      </c>
      <c r="D1933" s="1">
        <v>41994</v>
      </c>
      <c r="E1933" s="12">
        <f t="shared" si="400"/>
        <v>-4.9952490837518668E-2</v>
      </c>
      <c r="F1933" s="1">
        <v>40557</v>
      </c>
      <c r="G1933" s="11">
        <f t="shared" si="401"/>
        <v>-2.2675791604414672E-2</v>
      </c>
      <c r="H1933">
        <v>171286</v>
      </c>
      <c r="I1933" s="12">
        <f t="shared" si="397"/>
        <v>0.23677942155225762</v>
      </c>
      <c r="J1933" s="12">
        <f t="shared" si="398"/>
        <v>0.24516889880083603</v>
      </c>
      <c r="K1933" s="1">
        <v>161207</v>
      </c>
      <c r="L1933">
        <v>2729</v>
      </c>
      <c r="M1933" s="12">
        <f t="shared" si="399"/>
        <v>1.6928545286495005E-2</v>
      </c>
      <c r="N1933">
        <v>1266</v>
      </c>
      <c r="O1933">
        <v>1274</v>
      </c>
      <c r="P1933" s="12">
        <f t="shared" ref="P1933:P1996" si="402">(O1933/K1933)</f>
        <v>7.9028826291662278E-3</v>
      </c>
      <c r="Q1933" s="12">
        <f t="shared" ref="Q1933:Q1989" si="403">(O1933/L1933)</f>
        <v>0.46683766947599853</v>
      </c>
      <c r="R1933" s="2">
        <v>513</v>
      </c>
      <c r="S1933" s="2">
        <v>633</v>
      </c>
      <c r="T1933">
        <v>2152</v>
      </c>
      <c r="U1933" s="30">
        <v>2152</v>
      </c>
      <c r="V1933">
        <f t="shared" si="395"/>
        <v>2152000</v>
      </c>
      <c r="W1933">
        <v>1938</v>
      </c>
      <c r="AA1933" s="1">
        <f t="shared" ref="AA1933:AA1940" si="404">AA1932-14</f>
        <v>2139</v>
      </c>
    </row>
    <row r="1934" spans="2:28">
      <c r="B1934" t="s">
        <v>274</v>
      </c>
      <c r="C1934">
        <v>1953</v>
      </c>
      <c r="D1934" s="1">
        <v>45174</v>
      </c>
      <c r="E1934" s="12">
        <f t="shared" si="400"/>
        <v>7.5725103586226597E-2</v>
      </c>
      <c r="F1934" s="1">
        <v>43642</v>
      </c>
      <c r="G1934" s="11">
        <f t="shared" si="401"/>
        <v>7.6065783958379568E-2</v>
      </c>
      <c r="H1934">
        <v>176260</v>
      </c>
      <c r="I1934" s="12">
        <f t="shared" si="397"/>
        <v>0.24760013616248724</v>
      </c>
      <c r="J1934" s="12">
        <f t="shared" si="398"/>
        <v>0.25629184159763985</v>
      </c>
      <c r="K1934" s="1">
        <v>184263</v>
      </c>
      <c r="L1934">
        <v>3404</v>
      </c>
      <c r="M1934" s="12">
        <f t="shared" si="399"/>
        <v>1.8473594807422E-2</v>
      </c>
      <c r="N1934">
        <v>1796</v>
      </c>
      <c r="O1934">
        <v>1347</v>
      </c>
      <c r="P1934" s="12">
        <f t="shared" si="402"/>
        <v>7.3102033506455451E-3</v>
      </c>
      <c r="Q1934" s="12">
        <f t="shared" si="403"/>
        <v>0.39571092831962396</v>
      </c>
      <c r="R1934" s="2">
        <v>531</v>
      </c>
      <c r="S1934" s="2">
        <v>172</v>
      </c>
      <c r="T1934">
        <v>2105</v>
      </c>
      <c r="U1934" s="30">
        <v>2105</v>
      </c>
      <c r="V1934">
        <f t="shared" si="395"/>
        <v>2105000</v>
      </c>
      <c r="W1934">
        <v>1963</v>
      </c>
      <c r="AA1934" s="1">
        <f t="shared" si="404"/>
        <v>2125</v>
      </c>
    </row>
    <row r="1935" spans="2:28">
      <c r="B1935" t="s">
        <v>274</v>
      </c>
      <c r="C1935">
        <v>1954</v>
      </c>
      <c r="D1935" s="1">
        <v>51487</v>
      </c>
      <c r="E1935" s="12">
        <f t="shared" si="400"/>
        <v>0.13974852791428699</v>
      </c>
      <c r="F1935" s="1">
        <v>49600</v>
      </c>
      <c r="G1935" s="11">
        <f t="shared" si="401"/>
        <v>0.13651986618395123</v>
      </c>
      <c r="H1935">
        <v>192776</v>
      </c>
      <c r="I1935" s="12">
        <f t="shared" si="397"/>
        <v>0.25729343901730506</v>
      </c>
      <c r="J1935" s="12">
        <f t="shared" si="398"/>
        <v>0.26708200190895132</v>
      </c>
      <c r="K1935" s="1">
        <v>197259</v>
      </c>
      <c r="L1935">
        <v>3877</v>
      </c>
      <c r="M1935" s="12">
        <f t="shared" si="399"/>
        <v>1.9654363045539115E-2</v>
      </c>
      <c r="N1935">
        <v>1749</v>
      </c>
      <c r="O1935">
        <v>1675</v>
      </c>
      <c r="P1935" s="12">
        <f t="shared" si="402"/>
        <v>8.4913742845700319E-3</v>
      </c>
      <c r="Q1935" s="12">
        <f t="shared" si="403"/>
        <v>0.43203507866907404</v>
      </c>
      <c r="R1935" s="2">
        <v>529</v>
      </c>
      <c r="S1935" s="2">
        <v>827</v>
      </c>
      <c r="T1935">
        <v>2064</v>
      </c>
      <c r="U1935" s="30">
        <v>2064</v>
      </c>
      <c r="V1935">
        <f t="shared" si="395"/>
        <v>2064000</v>
      </c>
      <c r="W1935">
        <v>1897</v>
      </c>
      <c r="AA1935" s="1">
        <f t="shared" si="404"/>
        <v>2111</v>
      </c>
    </row>
    <row r="1936" spans="2:28">
      <c r="B1936" t="s">
        <v>274</v>
      </c>
      <c r="C1936">
        <v>1955</v>
      </c>
      <c r="D1936" s="1">
        <v>51591</v>
      </c>
      <c r="E1936" s="12">
        <f t="shared" si="400"/>
        <v>2.0199273603045431E-3</v>
      </c>
      <c r="F1936" s="1">
        <v>49261</v>
      </c>
      <c r="G1936" s="11">
        <f t="shared" si="401"/>
        <v>-6.834677419354839E-3</v>
      </c>
      <c r="H1936">
        <v>198938</v>
      </c>
      <c r="I1936" s="12">
        <f t="shared" si="397"/>
        <v>0.24761986146437584</v>
      </c>
      <c r="J1936" s="12">
        <f t="shared" si="398"/>
        <v>0.2593320532025053</v>
      </c>
      <c r="K1936" s="1">
        <v>210918</v>
      </c>
      <c r="L1936">
        <v>4043</v>
      </c>
      <c r="M1936" s="12">
        <f t="shared" si="399"/>
        <v>1.9168586844176411E-2</v>
      </c>
      <c r="N1936">
        <v>2017</v>
      </c>
      <c r="O1936">
        <v>1560</v>
      </c>
      <c r="P1936" s="12">
        <f t="shared" si="402"/>
        <v>7.3962392967883255E-3</v>
      </c>
      <c r="Q1936" s="12">
        <f t="shared" si="403"/>
        <v>0.38585209003215432</v>
      </c>
      <c r="R1936" s="2">
        <v>589</v>
      </c>
      <c r="S1936" s="2">
        <v>577</v>
      </c>
      <c r="T1936">
        <v>2060</v>
      </c>
      <c r="U1936" s="30">
        <v>2060</v>
      </c>
      <c r="V1936">
        <f t="shared" si="395"/>
        <v>2060000</v>
      </c>
      <c r="W1936">
        <v>2142</v>
      </c>
      <c r="AA1936" s="1">
        <f t="shared" si="404"/>
        <v>2097</v>
      </c>
    </row>
    <row r="1937" spans="2:28">
      <c r="B1937" t="s">
        <v>274</v>
      </c>
      <c r="C1937">
        <v>1956</v>
      </c>
      <c r="D1937" s="1">
        <v>53035</v>
      </c>
      <c r="E1937" s="12">
        <f t="shared" si="400"/>
        <v>2.7989377992285475E-2</v>
      </c>
      <c r="F1937" s="1">
        <v>51199</v>
      </c>
      <c r="G1937" s="11">
        <f t="shared" si="401"/>
        <v>3.9341466880493697E-2</v>
      </c>
      <c r="H1937">
        <v>229019</v>
      </c>
      <c r="I1937" s="12">
        <f t="shared" si="397"/>
        <v>0.22355787074434871</v>
      </c>
      <c r="J1937" s="12">
        <f t="shared" si="398"/>
        <v>0.23157467284373787</v>
      </c>
      <c r="K1937" s="1">
        <v>215530</v>
      </c>
      <c r="L1937">
        <v>4223</v>
      </c>
      <c r="M1937" s="12">
        <f t="shared" si="399"/>
        <v>1.9593560061244374E-2</v>
      </c>
      <c r="N1937">
        <v>2197</v>
      </c>
      <c r="O1937">
        <v>1385</v>
      </c>
      <c r="P1937" s="12">
        <f t="shared" si="402"/>
        <v>6.4260195796408855E-3</v>
      </c>
      <c r="Q1937" s="12">
        <f t="shared" si="403"/>
        <v>0.32796590101823347</v>
      </c>
      <c r="R1937" s="2">
        <v>662</v>
      </c>
      <c r="S1937" s="2">
        <v>604</v>
      </c>
      <c r="T1937">
        <v>2086</v>
      </c>
      <c r="U1937" s="30">
        <v>2086</v>
      </c>
      <c r="V1937">
        <f t="shared" si="395"/>
        <v>2086000</v>
      </c>
      <c r="W1937">
        <v>2181</v>
      </c>
      <c r="AA1937" s="1">
        <f t="shared" si="404"/>
        <v>2083</v>
      </c>
    </row>
    <row r="1938" spans="2:28">
      <c r="B1938" t="s">
        <v>274</v>
      </c>
      <c r="C1938">
        <v>1957</v>
      </c>
      <c r="D1938" s="1">
        <v>59550</v>
      </c>
      <c r="E1938" s="12">
        <f t="shared" si="400"/>
        <v>0.12284340529838786</v>
      </c>
      <c r="F1938" s="1">
        <v>57665</v>
      </c>
      <c r="G1938" s="11">
        <f t="shared" si="401"/>
        <v>0.12629152913142835</v>
      </c>
      <c r="H1938">
        <v>249648</v>
      </c>
      <c r="I1938" s="12">
        <f t="shared" si="397"/>
        <v>0.23098522719989745</v>
      </c>
      <c r="J1938" s="12">
        <f t="shared" si="398"/>
        <v>0.23853585848875217</v>
      </c>
      <c r="K1938" s="1">
        <v>237140</v>
      </c>
      <c r="L1938">
        <v>4245</v>
      </c>
      <c r="M1938" s="12">
        <f t="shared" si="399"/>
        <v>1.7900818082145567E-2</v>
      </c>
      <c r="N1938">
        <v>2376</v>
      </c>
      <c r="O1938" s="2">
        <v>1399</v>
      </c>
      <c r="P1938" s="12">
        <f t="shared" si="402"/>
        <v>5.8994686682972081E-3</v>
      </c>
      <c r="Q1938" s="12">
        <f t="shared" si="403"/>
        <v>0.32956419316843344</v>
      </c>
      <c r="R1938" s="2">
        <v>676</v>
      </c>
      <c r="S1938" s="2">
        <v>123</v>
      </c>
      <c r="T1938">
        <v>2088</v>
      </c>
      <c r="U1938" s="30">
        <v>2088</v>
      </c>
      <c r="V1938">
        <f t="shared" si="395"/>
        <v>2088000</v>
      </c>
      <c r="W1938">
        <v>2204</v>
      </c>
      <c r="AA1938" s="1">
        <f t="shared" si="404"/>
        <v>2069</v>
      </c>
    </row>
    <row r="1939" spans="2:28">
      <c r="B1939" t="s">
        <v>274</v>
      </c>
      <c r="C1939">
        <v>1958</v>
      </c>
      <c r="D1939" s="1">
        <v>79768</v>
      </c>
      <c r="E1939" s="12">
        <f t="shared" si="400"/>
        <v>0.33951301427371955</v>
      </c>
      <c r="F1939" s="1">
        <v>77737</v>
      </c>
      <c r="G1939" s="11">
        <f t="shared" si="401"/>
        <v>0.34807942426081678</v>
      </c>
      <c r="H1939">
        <v>277143</v>
      </c>
      <c r="I1939" s="12">
        <f t="shared" si="397"/>
        <v>0.2804941853122756</v>
      </c>
      <c r="J1939" s="12">
        <f t="shared" si="398"/>
        <v>0.28782253205024122</v>
      </c>
      <c r="K1939" s="1">
        <v>278283</v>
      </c>
      <c r="L1939">
        <v>4768</v>
      </c>
      <c r="M1939" s="12">
        <f t="shared" si="399"/>
        <v>1.713363734040527E-2</v>
      </c>
      <c r="N1939">
        <v>2472</v>
      </c>
      <c r="O1939">
        <v>1727</v>
      </c>
      <c r="P1939" s="12">
        <f t="shared" si="402"/>
        <v>6.2059126860066907E-3</v>
      </c>
      <c r="Q1939" s="12">
        <f t="shared" si="403"/>
        <v>0.36220637583892618</v>
      </c>
      <c r="R1939">
        <v>714</v>
      </c>
      <c r="S1939">
        <v>1089</v>
      </c>
      <c r="T1939">
        <v>2086</v>
      </c>
      <c r="U1939" s="30">
        <v>2086</v>
      </c>
      <c r="V1939">
        <f t="shared" si="395"/>
        <v>2086000</v>
      </c>
      <c r="W1939">
        <v>2393</v>
      </c>
      <c r="AA1939" s="1">
        <f t="shared" si="404"/>
        <v>2055</v>
      </c>
    </row>
    <row r="1940" spans="2:28">
      <c r="B1940" t="s">
        <v>274</v>
      </c>
      <c r="C1940">
        <v>1959</v>
      </c>
      <c r="D1940" s="1">
        <v>101166</v>
      </c>
      <c r="E1940" s="12">
        <f t="shared" si="400"/>
        <v>0.26825293350717078</v>
      </c>
      <c r="F1940" s="1">
        <v>98701</v>
      </c>
      <c r="G1940" s="11">
        <f t="shared" si="401"/>
        <v>0.26967853145863618</v>
      </c>
      <c r="H1940">
        <v>322497</v>
      </c>
      <c r="I1940" s="12">
        <f t="shared" si="397"/>
        <v>0.30605245940272313</v>
      </c>
      <c r="J1940" s="12">
        <f t="shared" si="398"/>
        <v>0.31369594135759404</v>
      </c>
      <c r="K1940" s="1">
        <v>343838</v>
      </c>
      <c r="L1940">
        <v>5194</v>
      </c>
      <c r="M1940" s="12">
        <f t="shared" si="399"/>
        <v>1.5105951058347245E-2</v>
      </c>
      <c r="N1940">
        <v>2401</v>
      </c>
      <c r="O1940">
        <v>2101</v>
      </c>
      <c r="P1940" s="12">
        <f t="shared" si="402"/>
        <v>6.1104357284535163E-3</v>
      </c>
      <c r="Q1940" s="12">
        <f t="shared" si="403"/>
        <v>0.40450519830573739</v>
      </c>
      <c r="R1940">
        <v>734</v>
      </c>
      <c r="S1940">
        <v>174</v>
      </c>
      <c r="T1940">
        <v>2138</v>
      </c>
      <c r="U1940" s="30">
        <v>2138</v>
      </c>
      <c r="V1940">
        <f t="shared" si="395"/>
        <v>2138000</v>
      </c>
      <c r="W1940">
        <v>2645</v>
      </c>
      <c r="AA1940" s="1">
        <f t="shared" si="404"/>
        <v>2041</v>
      </c>
    </row>
    <row r="1941" spans="2:28">
      <c r="B1941" t="s">
        <v>274</v>
      </c>
      <c r="C1941">
        <v>1960</v>
      </c>
      <c r="D1941" s="1">
        <v>101788</v>
      </c>
      <c r="E1941" s="12">
        <f t="shared" si="400"/>
        <v>6.1483106972698336E-3</v>
      </c>
      <c r="F1941" s="1">
        <v>98843</v>
      </c>
      <c r="G1941" s="11">
        <f t="shared" si="401"/>
        <v>1.4386885644522346E-3</v>
      </c>
      <c r="H1941">
        <v>339277</v>
      </c>
      <c r="I1941" s="12">
        <f t="shared" si="397"/>
        <v>0.29133421953153321</v>
      </c>
      <c r="J1941" s="12">
        <f t="shared" si="398"/>
        <v>0.30001444247620673</v>
      </c>
      <c r="K1941" s="1">
        <v>350718</v>
      </c>
      <c r="L1941">
        <v>5281</v>
      </c>
      <c r="M1941" s="12">
        <f t="shared" si="399"/>
        <v>1.5057681670173758E-2</v>
      </c>
      <c r="N1941">
        <v>2834</v>
      </c>
      <c r="O1941">
        <v>2447</v>
      </c>
      <c r="P1941" s="12">
        <f t="shared" si="402"/>
        <v>6.9771155173102032E-3</v>
      </c>
      <c r="Q1941" s="12">
        <f t="shared" si="403"/>
        <v>0.46335921227040333</v>
      </c>
      <c r="R1941">
        <v>783</v>
      </c>
      <c r="S1941">
        <v>1009</v>
      </c>
      <c r="T1941">
        <v>2182</v>
      </c>
      <c r="U1941" s="30">
        <v>2182</v>
      </c>
      <c r="V1941">
        <f t="shared" si="395"/>
        <v>2182000</v>
      </c>
      <c r="W1941">
        <v>2678</v>
      </c>
      <c r="X1941" s="16">
        <v>2023</v>
      </c>
      <c r="Z1941" s="16">
        <v>2023</v>
      </c>
      <c r="AA1941" s="16">
        <v>2023</v>
      </c>
    </row>
    <row r="1942" spans="2:28">
      <c r="B1942" t="s">
        <v>274</v>
      </c>
      <c r="C1942">
        <v>1961</v>
      </c>
      <c r="D1942" s="1">
        <v>109078</v>
      </c>
      <c r="E1942" s="12">
        <f t="shared" si="400"/>
        <v>7.1619444335285096E-2</v>
      </c>
      <c r="F1942" s="1">
        <v>105783</v>
      </c>
      <c r="G1942" s="11">
        <f t="shared" si="401"/>
        <v>7.0212356970144579E-2</v>
      </c>
      <c r="H1942">
        <v>354826</v>
      </c>
      <c r="I1942" s="12">
        <f t="shared" si="397"/>
        <v>0.29812640561852854</v>
      </c>
      <c r="J1942" s="12">
        <f t="shared" si="398"/>
        <v>0.30741264732573148</v>
      </c>
      <c r="K1942" s="1">
        <v>387653</v>
      </c>
      <c r="L1942">
        <v>5058</v>
      </c>
      <c r="M1942" s="12">
        <f t="shared" si="399"/>
        <v>1.3047751468452455E-2</v>
      </c>
      <c r="N1942">
        <v>2941</v>
      </c>
      <c r="O1942">
        <v>2117</v>
      </c>
      <c r="P1942" s="12">
        <f t="shared" si="402"/>
        <v>5.4610695647911919E-3</v>
      </c>
      <c r="Q1942" s="12">
        <f t="shared" si="403"/>
        <v>0.41854487939897195</v>
      </c>
      <c r="R1942">
        <v>876</v>
      </c>
      <c r="S1942">
        <v>493</v>
      </c>
      <c r="T1942">
        <v>2206</v>
      </c>
      <c r="U1942" s="30">
        <v>2206</v>
      </c>
      <c r="V1942">
        <f t="shared" si="395"/>
        <v>2206000</v>
      </c>
      <c r="W1942">
        <v>2894</v>
      </c>
      <c r="AA1942" s="1">
        <f>AA1941-34</f>
        <v>1989</v>
      </c>
      <c r="AB1942">
        <f>(2023-1677)/10</f>
        <v>34.6</v>
      </c>
    </row>
    <row r="1943" spans="2:28">
      <c r="B1943" t="s">
        <v>274</v>
      </c>
      <c r="C1943">
        <v>1962</v>
      </c>
      <c r="D1943" s="1">
        <v>104590</v>
      </c>
      <c r="E1943" s="12">
        <f t="shared" si="400"/>
        <v>-4.1144868809475786E-2</v>
      </c>
      <c r="F1943" s="1">
        <v>100213</v>
      </c>
      <c r="G1943" s="11">
        <f t="shared" si="401"/>
        <v>-5.2654963462938277E-2</v>
      </c>
      <c r="H1943">
        <v>365018</v>
      </c>
      <c r="I1943" s="12">
        <f t="shared" si="397"/>
        <v>0.27454262529519091</v>
      </c>
      <c r="J1943" s="12">
        <f t="shared" si="398"/>
        <v>0.28653381477077844</v>
      </c>
      <c r="K1943" s="1">
        <v>396181</v>
      </c>
      <c r="L1943">
        <v>5351</v>
      </c>
      <c r="M1943" s="12">
        <f t="shared" si="399"/>
        <v>1.3506452858668134E-2</v>
      </c>
      <c r="N1943">
        <v>3136</v>
      </c>
      <c r="O1943">
        <v>2215</v>
      </c>
      <c r="P1943" s="12">
        <f t="shared" si="402"/>
        <v>5.5908789164548526E-3</v>
      </c>
      <c r="Q1943" s="12">
        <f t="shared" si="403"/>
        <v>0.41394131937955525</v>
      </c>
      <c r="R1943">
        <v>967</v>
      </c>
      <c r="S1943">
        <v>1225</v>
      </c>
      <c r="T1943">
        <v>2243</v>
      </c>
      <c r="U1943" s="30">
        <v>2243</v>
      </c>
      <c r="V1943">
        <f t="shared" si="395"/>
        <v>2243000</v>
      </c>
      <c r="W1943">
        <v>3021</v>
      </c>
      <c r="AA1943" s="1">
        <f t="shared" ref="AA1943:AA1950" si="405">AA1942-34</f>
        <v>1955</v>
      </c>
    </row>
    <row r="1944" spans="2:28">
      <c r="B1944" t="s">
        <v>274</v>
      </c>
      <c r="C1944">
        <v>1963</v>
      </c>
      <c r="D1944" s="1">
        <v>123485</v>
      </c>
      <c r="E1944" s="12">
        <f t="shared" si="400"/>
        <v>0.18065780667367817</v>
      </c>
      <c r="F1944" s="1">
        <v>113933</v>
      </c>
      <c r="G1944" s="11">
        <f t="shared" si="401"/>
        <v>0.13690838513965253</v>
      </c>
      <c r="H1944">
        <v>407733</v>
      </c>
      <c r="I1944" s="12">
        <f t="shared" si="397"/>
        <v>0.2794304115683548</v>
      </c>
      <c r="J1944" s="12">
        <f t="shared" si="398"/>
        <v>0.30285750724125837</v>
      </c>
      <c r="K1944" s="1">
        <v>399878</v>
      </c>
      <c r="L1944">
        <v>5299</v>
      </c>
      <c r="M1944" s="12">
        <f t="shared" si="399"/>
        <v>1.3251541720224668E-2</v>
      </c>
      <c r="N1944">
        <v>3406</v>
      </c>
      <c r="O1944">
        <v>1893</v>
      </c>
      <c r="P1944" s="12">
        <f t="shared" si="402"/>
        <v>4.7339438528751273E-3</v>
      </c>
      <c r="Q1944" s="12">
        <f t="shared" si="403"/>
        <v>0.35723721456878654</v>
      </c>
      <c r="R1944">
        <v>962</v>
      </c>
      <c r="S1944">
        <v>769</v>
      </c>
      <c r="T1944">
        <v>2244</v>
      </c>
      <c r="U1944" s="30">
        <v>2244</v>
      </c>
      <c r="V1944">
        <f t="shared" si="395"/>
        <v>2244000</v>
      </c>
      <c r="W1944">
        <v>3330</v>
      </c>
      <c r="AA1944" s="1">
        <f t="shared" si="405"/>
        <v>1921</v>
      </c>
    </row>
    <row r="1945" spans="2:28">
      <c r="B1945" t="s">
        <v>274</v>
      </c>
      <c r="C1945">
        <v>1964</v>
      </c>
      <c r="D1945" s="1">
        <v>127730</v>
      </c>
      <c r="E1945" s="12">
        <f t="shared" si="400"/>
        <v>3.4376644936631978E-2</v>
      </c>
      <c r="F1945" s="1">
        <v>123320</v>
      </c>
      <c r="G1945" s="11">
        <f t="shared" si="401"/>
        <v>8.2390527766318805E-2</v>
      </c>
      <c r="H1945">
        <v>432220</v>
      </c>
      <c r="I1945" s="12">
        <f t="shared" si="397"/>
        <v>0.28531766230160566</v>
      </c>
      <c r="J1945" s="12">
        <f t="shared" si="398"/>
        <v>0.29552079959279998</v>
      </c>
      <c r="K1945" s="1">
        <v>450944</v>
      </c>
      <c r="L1945">
        <v>6455</v>
      </c>
      <c r="M1945" s="12">
        <f t="shared" si="399"/>
        <v>1.4314415980698268E-2</v>
      </c>
      <c r="N1945">
        <v>4228</v>
      </c>
      <c r="O1945">
        <v>2227</v>
      </c>
      <c r="P1945" s="12">
        <f t="shared" si="402"/>
        <v>4.9385289525972183E-3</v>
      </c>
      <c r="Q1945" s="12">
        <f t="shared" si="403"/>
        <v>0.34500387296669249</v>
      </c>
      <c r="R1945">
        <v>991</v>
      </c>
      <c r="S1945">
        <v>1080</v>
      </c>
      <c r="T1945">
        <v>2241</v>
      </c>
      <c r="U1945" s="30">
        <v>2241</v>
      </c>
      <c r="V1945">
        <f t="shared" si="395"/>
        <v>2241000</v>
      </c>
      <c r="W1945">
        <v>3453</v>
      </c>
      <c r="AA1945" s="1">
        <f t="shared" si="405"/>
        <v>1887</v>
      </c>
    </row>
    <row r="1946" spans="2:28">
      <c r="B1946" t="s">
        <v>274</v>
      </c>
      <c r="C1946">
        <v>1965</v>
      </c>
      <c r="D1946" s="1">
        <v>143322</v>
      </c>
      <c r="E1946" s="12">
        <f t="shared" si="400"/>
        <v>0.12206999138808423</v>
      </c>
      <c r="F1946" s="1">
        <v>135936</v>
      </c>
      <c r="G1946" s="11">
        <f t="shared" si="401"/>
        <v>0.10230295167045086</v>
      </c>
      <c r="H1946">
        <v>486176</v>
      </c>
      <c r="I1946" s="12">
        <f t="shared" si="397"/>
        <v>0.2796024484960179</v>
      </c>
      <c r="J1946" s="12">
        <f t="shared" si="398"/>
        <v>0.29479447772000261</v>
      </c>
      <c r="K1946" s="1">
        <v>469079</v>
      </c>
      <c r="L1946">
        <v>7660</v>
      </c>
      <c r="M1946" s="12">
        <f t="shared" si="399"/>
        <v>1.6329871940547327E-2</v>
      </c>
      <c r="N1946">
        <v>5257</v>
      </c>
      <c r="O1946">
        <v>2403</v>
      </c>
      <c r="P1946" s="12">
        <f t="shared" si="402"/>
        <v>5.1228044742996385E-3</v>
      </c>
      <c r="Q1946" s="12">
        <f t="shared" si="403"/>
        <v>0.31370757180156655</v>
      </c>
      <c r="R1946">
        <v>1044</v>
      </c>
      <c r="S1946">
        <v>595</v>
      </c>
      <c r="T1946">
        <v>2246</v>
      </c>
      <c r="U1946" s="30">
        <v>2246</v>
      </c>
      <c r="V1946">
        <f t="shared" si="395"/>
        <v>2246000</v>
      </c>
      <c r="W1946">
        <v>3749</v>
      </c>
      <c r="AA1946" s="1">
        <f t="shared" si="405"/>
        <v>1853</v>
      </c>
    </row>
    <row r="1947" spans="2:28">
      <c r="B1947" t="s">
        <v>274</v>
      </c>
      <c r="C1947">
        <v>1966</v>
      </c>
      <c r="D1947" s="1">
        <v>173247</v>
      </c>
      <c r="E1947" s="12">
        <f t="shared" si="400"/>
        <v>0.20879557918533093</v>
      </c>
      <c r="F1947" s="1">
        <v>167344</v>
      </c>
      <c r="G1947" s="11">
        <f t="shared" si="401"/>
        <v>0.23104990583804144</v>
      </c>
      <c r="H1947">
        <v>551931</v>
      </c>
      <c r="I1947" s="12">
        <f t="shared" si="397"/>
        <v>0.30319731995484944</v>
      </c>
      <c r="J1947" s="12">
        <f t="shared" si="398"/>
        <v>0.31389249743174419</v>
      </c>
      <c r="K1947" s="1">
        <v>524481</v>
      </c>
      <c r="L1947">
        <v>9424</v>
      </c>
      <c r="M1947" s="12">
        <f t="shared" si="399"/>
        <v>1.7968239078250691E-2</v>
      </c>
      <c r="N1947">
        <v>6376</v>
      </c>
      <c r="O1947">
        <v>3048</v>
      </c>
      <c r="P1947" s="12">
        <f t="shared" si="402"/>
        <v>5.8114593283646121E-3</v>
      </c>
      <c r="Q1947" s="12">
        <f t="shared" si="403"/>
        <v>0.3234295415959253</v>
      </c>
      <c r="R1947">
        <v>1053</v>
      </c>
      <c r="S1947">
        <v>1361</v>
      </c>
      <c r="T1947">
        <v>2245</v>
      </c>
      <c r="U1947" s="30">
        <v>2245</v>
      </c>
      <c r="V1947">
        <f t="shared" si="395"/>
        <v>2245000</v>
      </c>
      <c r="W1947">
        <v>4080</v>
      </c>
      <c r="AA1947" s="1">
        <f t="shared" si="405"/>
        <v>1819</v>
      </c>
    </row>
    <row r="1948" spans="2:28">
      <c r="B1948" t="s">
        <v>274</v>
      </c>
      <c r="C1948">
        <v>1967</v>
      </c>
      <c r="D1948" s="1">
        <v>207459</v>
      </c>
      <c r="E1948" s="12">
        <f t="shared" si="400"/>
        <v>0.19747528095724601</v>
      </c>
      <c r="F1948" s="1">
        <v>201060</v>
      </c>
      <c r="G1948" s="11">
        <f t="shared" si="401"/>
        <v>0.20147719667272207</v>
      </c>
      <c r="H1948">
        <v>638681</v>
      </c>
      <c r="I1948" s="12">
        <f t="shared" si="397"/>
        <v>0.31480504351937821</v>
      </c>
      <c r="J1948" s="12">
        <f t="shared" si="398"/>
        <v>0.32482412972986513</v>
      </c>
      <c r="K1948" s="1">
        <v>602271</v>
      </c>
      <c r="L1948">
        <v>10108</v>
      </c>
      <c r="M1948" s="12">
        <f t="shared" si="399"/>
        <v>1.6783142472408599E-2</v>
      </c>
      <c r="N1948">
        <v>6343</v>
      </c>
      <c r="O1948">
        <v>3765</v>
      </c>
      <c r="P1948" s="12">
        <f t="shared" si="402"/>
        <v>6.2513386830845251E-3</v>
      </c>
      <c r="Q1948" s="12">
        <f t="shared" si="403"/>
        <v>0.37247724574594382</v>
      </c>
      <c r="R1948">
        <v>1059</v>
      </c>
      <c r="S1948">
        <v>789</v>
      </c>
      <c r="T1948">
        <v>2228</v>
      </c>
      <c r="U1948" s="30">
        <v>2228</v>
      </c>
      <c r="V1948">
        <f t="shared" si="395"/>
        <v>2228000</v>
      </c>
      <c r="W1948">
        <v>4420</v>
      </c>
      <c r="AA1948" s="1">
        <f t="shared" si="405"/>
        <v>1785</v>
      </c>
    </row>
    <row r="1949" spans="2:28">
      <c r="B1949" t="s">
        <v>274</v>
      </c>
      <c r="C1949">
        <v>1968</v>
      </c>
      <c r="D1949" s="1">
        <v>207131</v>
      </c>
      <c r="E1949" s="12">
        <f t="shared" si="400"/>
        <v>-1.5810352889004575E-3</v>
      </c>
      <c r="F1949" s="1">
        <v>203189</v>
      </c>
      <c r="G1949" s="11">
        <f t="shared" si="401"/>
        <v>1.058887894160947E-2</v>
      </c>
      <c r="H1949">
        <v>668900</v>
      </c>
      <c r="I1949" s="12">
        <f t="shared" si="397"/>
        <v>0.3037658842876364</v>
      </c>
      <c r="J1949" s="12">
        <f t="shared" si="398"/>
        <v>0.30965914187471971</v>
      </c>
      <c r="K1949" s="1">
        <v>681809</v>
      </c>
      <c r="L1949">
        <v>11680</v>
      </c>
      <c r="M1949" s="12">
        <f t="shared" si="399"/>
        <v>1.7130897362751151E-2</v>
      </c>
      <c r="N1949">
        <v>7257</v>
      </c>
      <c r="O1949">
        <v>4423</v>
      </c>
      <c r="P1949" s="12">
        <f t="shared" si="402"/>
        <v>6.4871540270075639E-3</v>
      </c>
      <c r="Q1949" s="12">
        <f t="shared" si="403"/>
        <v>0.37868150684931506</v>
      </c>
      <c r="R1949">
        <v>1086</v>
      </c>
      <c r="S1949">
        <v>1496</v>
      </c>
      <c r="T1949">
        <v>2219</v>
      </c>
      <c r="U1949" s="30">
        <v>2219</v>
      </c>
      <c r="V1949">
        <f t="shared" si="395"/>
        <v>2219000</v>
      </c>
      <c r="W1949">
        <v>4836</v>
      </c>
      <c r="AA1949" s="1">
        <f t="shared" si="405"/>
        <v>1751</v>
      </c>
    </row>
    <row r="1950" spans="2:28">
      <c r="B1950" t="s">
        <v>274</v>
      </c>
      <c r="C1950">
        <v>1969</v>
      </c>
      <c r="D1950" s="1">
        <v>214218</v>
      </c>
      <c r="E1950" s="12">
        <f t="shared" si="400"/>
        <v>3.421506196561596E-2</v>
      </c>
      <c r="F1950" s="1">
        <v>210536</v>
      </c>
      <c r="G1950" s="11">
        <f t="shared" si="401"/>
        <v>3.615845345958689E-2</v>
      </c>
      <c r="H1950">
        <v>783010</v>
      </c>
      <c r="I1950" s="12">
        <f t="shared" si="397"/>
        <v>0.26888034635572983</v>
      </c>
      <c r="J1950" s="12">
        <f t="shared" si="398"/>
        <v>0.27358271286445895</v>
      </c>
      <c r="K1950" s="1">
        <v>779157</v>
      </c>
      <c r="L1950">
        <v>13674</v>
      </c>
      <c r="M1950" s="12">
        <f t="shared" si="399"/>
        <v>1.75497364459281E-2</v>
      </c>
      <c r="N1950">
        <v>8529</v>
      </c>
      <c r="O1950">
        <v>5145</v>
      </c>
      <c r="P1950" s="12">
        <f t="shared" si="402"/>
        <v>6.6032904793257331E-3</v>
      </c>
      <c r="Q1950" s="12">
        <f t="shared" si="403"/>
        <v>0.37626151820974113</v>
      </c>
      <c r="R1950">
        <v>1236</v>
      </c>
      <c r="S1950">
        <v>822</v>
      </c>
      <c r="T1950">
        <v>2220</v>
      </c>
      <c r="U1950" s="30">
        <v>2220</v>
      </c>
      <c r="V1950">
        <f t="shared" si="395"/>
        <v>2220000</v>
      </c>
      <c r="W1950">
        <v>5334</v>
      </c>
      <c r="AA1950" s="1">
        <f t="shared" si="405"/>
        <v>1717</v>
      </c>
    </row>
    <row r="1951" spans="2:28">
      <c r="B1951" t="s">
        <v>274</v>
      </c>
      <c r="C1951">
        <v>1970</v>
      </c>
      <c r="D1951" s="1">
        <v>272100</v>
      </c>
      <c r="E1951" s="12">
        <f t="shared" si="400"/>
        <v>0.27020138363722934</v>
      </c>
      <c r="F1951" s="1">
        <v>265995</v>
      </c>
      <c r="G1951" s="11">
        <f t="shared" si="401"/>
        <v>0.26341813276589277</v>
      </c>
      <c r="H1951">
        <v>935458</v>
      </c>
      <c r="I1951" s="12">
        <f t="shared" si="397"/>
        <v>0.28434734643351173</v>
      </c>
      <c r="J1951" s="12">
        <f t="shared" si="398"/>
        <v>0.29087356139987042</v>
      </c>
      <c r="K1951" s="1">
        <v>928083</v>
      </c>
      <c r="L1951">
        <v>14463</v>
      </c>
      <c r="M1951" s="12">
        <f t="shared" si="399"/>
        <v>1.5583735506414835E-2</v>
      </c>
      <c r="N1951">
        <v>9486</v>
      </c>
      <c r="O1951">
        <v>4977</v>
      </c>
      <c r="P1951" s="12">
        <f t="shared" si="402"/>
        <v>5.3626669166443085E-3</v>
      </c>
      <c r="Q1951" s="12">
        <f t="shared" si="403"/>
        <v>0.34411947728686992</v>
      </c>
      <c r="R1951">
        <v>1315</v>
      </c>
      <c r="S1951">
        <v>2194</v>
      </c>
      <c r="T1951">
        <v>2217</v>
      </c>
      <c r="U1951" s="30">
        <v>2216.9940000000001</v>
      </c>
      <c r="V1951">
        <f t="shared" si="395"/>
        <v>2216994</v>
      </c>
      <c r="W1951">
        <v>5838</v>
      </c>
      <c r="X1951" s="16">
        <v>1677</v>
      </c>
      <c r="Z1951" s="16">
        <v>1677</v>
      </c>
      <c r="AA1951" s="16">
        <v>1677</v>
      </c>
      <c r="AB1951">
        <f>(1760-1677)/7</f>
        <v>11.857142857142858</v>
      </c>
    </row>
    <row r="1952" spans="2:28">
      <c r="B1952" t="s">
        <v>274</v>
      </c>
      <c r="C1952">
        <v>1971</v>
      </c>
      <c r="D1952" s="1">
        <v>328034</v>
      </c>
      <c r="E1952" s="12">
        <f t="shared" si="400"/>
        <v>0.20556413083425212</v>
      </c>
      <c r="F1952" s="1">
        <v>324892</v>
      </c>
      <c r="G1952" s="11">
        <f t="shared" si="401"/>
        <v>0.22142145529051299</v>
      </c>
      <c r="H1952">
        <v>1045066</v>
      </c>
      <c r="I1952" s="12">
        <f t="shared" si="397"/>
        <v>0.31088180076665012</v>
      </c>
      <c r="J1952" s="12">
        <f t="shared" si="398"/>
        <v>0.31388830944648471</v>
      </c>
      <c r="K1952" s="1">
        <v>1039022</v>
      </c>
      <c r="L1952">
        <v>15939</v>
      </c>
      <c r="M1952" s="12">
        <f t="shared" si="399"/>
        <v>1.5340387402769143E-2</v>
      </c>
      <c r="N1952">
        <v>9846</v>
      </c>
      <c r="O1952">
        <v>6093</v>
      </c>
      <c r="P1952" s="12">
        <f t="shared" si="402"/>
        <v>5.864168419917961E-3</v>
      </c>
      <c r="Q1952" s="12">
        <f t="shared" si="403"/>
        <v>0.38226990400903443</v>
      </c>
      <c r="R1952">
        <v>2283</v>
      </c>
      <c r="S1952">
        <v>1883</v>
      </c>
      <c r="T1952">
        <v>2265</v>
      </c>
      <c r="U1952" s="30">
        <v>2265.4319999999998</v>
      </c>
      <c r="V1952">
        <f t="shared" si="395"/>
        <v>2265432</v>
      </c>
      <c r="W1952">
        <v>6467</v>
      </c>
      <c r="AA1952" s="1">
        <f>AA1951+11</f>
        <v>1688</v>
      </c>
    </row>
    <row r="1953" spans="1:27">
      <c r="B1953" t="s">
        <v>274</v>
      </c>
      <c r="C1953">
        <v>1972</v>
      </c>
      <c r="D1953" s="1">
        <v>379521</v>
      </c>
      <c r="E1953" s="12">
        <f t="shared" si="400"/>
        <v>0.1569562911161648</v>
      </c>
      <c r="F1953" s="1">
        <v>375598</v>
      </c>
      <c r="G1953" s="11">
        <f t="shared" si="401"/>
        <v>0.1560703249079694</v>
      </c>
      <c r="H1953">
        <v>1192391</v>
      </c>
      <c r="I1953" s="12">
        <f t="shared" si="397"/>
        <v>0.31499566836717152</v>
      </c>
      <c r="J1953" s="12">
        <f t="shared" si="398"/>
        <v>0.31828569655423433</v>
      </c>
      <c r="K1953" s="1">
        <v>1137370</v>
      </c>
      <c r="L1953">
        <v>18084</v>
      </c>
      <c r="M1953" s="12">
        <f t="shared" si="399"/>
        <v>1.5899839102490834E-2</v>
      </c>
      <c r="N1953">
        <v>10913</v>
      </c>
      <c r="O1953">
        <v>7171</v>
      </c>
      <c r="P1953" s="12">
        <f t="shared" si="402"/>
        <v>6.3048963837625399E-3</v>
      </c>
      <c r="Q1953" s="12">
        <f t="shared" si="403"/>
        <v>0.39653837646538376</v>
      </c>
      <c r="R1953">
        <v>2347</v>
      </c>
      <c r="S1953">
        <v>2248</v>
      </c>
      <c r="T1953">
        <v>2307</v>
      </c>
      <c r="U1953" s="30">
        <v>2307.1170000000002</v>
      </c>
      <c r="V1953">
        <f t="shared" si="395"/>
        <v>2307117</v>
      </c>
      <c r="W1953">
        <v>7370</v>
      </c>
      <c r="AA1953" s="1">
        <f t="shared" ref="AA1953:AA1957" si="406">AA1952+11</f>
        <v>1699</v>
      </c>
    </row>
    <row r="1954" spans="1:27">
      <c r="B1954" t="s">
        <v>274</v>
      </c>
      <c r="C1954">
        <v>1973</v>
      </c>
      <c r="D1954" s="1">
        <v>423176</v>
      </c>
      <c r="E1954" s="12">
        <f t="shared" si="400"/>
        <v>0.11502657296961169</v>
      </c>
      <c r="F1954" s="1">
        <v>419702</v>
      </c>
      <c r="G1954" s="11">
        <f t="shared" si="401"/>
        <v>0.11742341546014622</v>
      </c>
      <c r="H1954">
        <v>1348448</v>
      </c>
      <c r="I1954" s="12">
        <f t="shared" si="397"/>
        <v>0.31124819051235197</v>
      </c>
      <c r="J1954" s="12">
        <f t="shared" si="398"/>
        <v>0.31382448563088827</v>
      </c>
      <c r="K1954" s="1">
        <v>1217098</v>
      </c>
      <c r="L1954">
        <v>23270</v>
      </c>
      <c r="M1954" s="12">
        <f t="shared" si="399"/>
        <v>1.911924923054676E-2</v>
      </c>
      <c r="N1954">
        <v>14381</v>
      </c>
      <c r="O1954">
        <v>8889</v>
      </c>
      <c r="P1954" s="12">
        <f t="shared" si="402"/>
        <v>7.3034381783553997E-3</v>
      </c>
      <c r="Q1954" s="12">
        <f t="shared" si="403"/>
        <v>0.38199398366996135</v>
      </c>
      <c r="R1954">
        <v>2166</v>
      </c>
      <c r="S1954">
        <v>2268</v>
      </c>
      <c r="T1954">
        <v>2350</v>
      </c>
      <c r="U1954" s="30">
        <v>2349.5459999999998</v>
      </c>
      <c r="V1954">
        <f t="shared" si="395"/>
        <v>2349546</v>
      </c>
      <c r="W1954">
        <v>8453</v>
      </c>
      <c r="AA1954" s="1">
        <f t="shared" si="406"/>
        <v>1710</v>
      </c>
    </row>
    <row r="1955" spans="1:27">
      <c r="B1955" t="s">
        <v>274</v>
      </c>
      <c r="C1955">
        <v>1974</v>
      </c>
      <c r="D1955" s="1">
        <v>412768</v>
      </c>
      <c r="E1955" s="12">
        <f t="shared" si="400"/>
        <v>-2.4594967578501617E-2</v>
      </c>
      <c r="F1955" s="1">
        <v>405491</v>
      </c>
      <c r="G1955" s="11">
        <f t="shared" si="401"/>
        <v>-3.3859738576418504E-2</v>
      </c>
      <c r="H1955">
        <v>1470666</v>
      </c>
      <c r="I1955" s="12">
        <f t="shared" si="397"/>
        <v>0.27571929996341793</v>
      </c>
      <c r="J1955" s="12">
        <f t="shared" si="398"/>
        <v>0.28066739830797749</v>
      </c>
      <c r="K1955" s="1">
        <v>1395240</v>
      </c>
      <c r="L1955">
        <v>28078</v>
      </c>
      <c r="M1955" s="12">
        <f t="shared" si="399"/>
        <v>2.0124136349301911E-2</v>
      </c>
      <c r="N1955">
        <v>16090</v>
      </c>
      <c r="O1955">
        <v>11988</v>
      </c>
      <c r="P1955" s="12">
        <f t="shared" si="402"/>
        <v>8.5920701814741554E-3</v>
      </c>
      <c r="Q1955" s="12">
        <f t="shared" si="403"/>
        <v>0.42695348671557803</v>
      </c>
      <c r="R1955">
        <v>2492</v>
      </c>
      <c r="S1955">
        <v>3133</v>
      </c>
      <c r="T1955">
        <v>2378</v>
      </c>
      <c r="U1955" s="30">
        <v>2378.268</v>
      </c>
      <c r="V1955">
        <f t="shared" si="395"/>
        <v>2378268</v>
      </c>
      <c r="W1955">
        <v>9323</v>
      </c>
      <c r="AA1955" s="1">
        <f t="shared" si="406"/>
        <v>1721</v>
      </c>
    </row>
    <row r="1956" spans="1:27">
      <c r="B1956" t="s">
        <v>274</v>
      </c>
      <c r="C1956">
        <v>1975</v>
      </c>
      <c r="D1956" s="1">
        <v>477364</v>
      </c>
      <c r="E1956" s="12">
        <f t="shared" si="400"/>
        <v>0.1564946895108148</v>
      </c>
      <c r="F1956" s="1">
        <v>468782</v>
      </c>
      <c r="G1956" s="11">
        <f t="shared" si="401"/>
        <v>0.15608484528633187</v>
      </c>
      <c r="H1956">
        <v>1623648</v>
      </c>
      <c r="I1956" s="12">
        <f t="shared" si="397"/>
        <v>0.28872144701314573</v>
      </c>
      <c r="J1956" s="12">
        <f t="shared" si="398"/>
        <v>0.29400707542521531</v>
      </c>
      <c r="K1956" s="1">
        <v>1578478</v>
      </c>
      <c r="L1956">
        <v>34227</v>
      </c>
      <c r="M1956" s="12">
        <f t="shared" si="399"/>
        <v>2.1683545795380108E-2</v>
      </c>
      <c r="N1956">
        <v>19215</v>
      </c>
      <c r="O1956">
        <v>15012</v>
      </c>
      <c r="P1956" s="12">
        <f t="shared" si="402"/>
        <v>9.5104271329723954E-3</v>
      </c>
      <c r="Q1956" s="12">
        <f t="shared" si="403"/>
        <v>0.43860110439127004</v>
      </c>
      <c r="R1956">
        <v>3048</v>
      </c>
      <c r="S1956">
        <v>3166</v>
      </c>
      <c r="T1956">
        <v>2399</v>
      </c>
      <c r="U1956" s="30">
        <v>2399.4490000000001</v>
      </c>
      <c r="V1956">
        <f t="shared" si="395"/>
        <v>2399449</v>
      </c>
      <c r="W1956">
        <v>10096</v>
      </c>
      <c r="AA1956" s="1">
        <f t="shared" si="406"/>
        <v>1732</v>
      </c>
    </row>
    <row r="1957" spans="1:27">
      <c r="B1957" t="s">
        <v>274</v>
      </c>
      <c r="C1957">
        <v>1976</v>
      </c>
      <c r="D1957" s="1">
        <v>544777</v>
      </c>
      <c r="E1957" s="12">
        <f t="shared" si="400"/>
        <v>0.14121927920831903</v>
      </c>
      <c r="F1957" s="1">
        <v>535196</v>
      </c>
      <c r="G1957" s="11">
        <f t="shared" si="401"/>
        <v>0.14167352842045983</v>
      </c>
      <c r="H1957">
        <v>1836834</v>
      </c>
      <c r="I1957" s="12">
        <f t="shared" si="397"/>
        <v>0.29136873555258669</v>
      </c>
      <c r="J1957" s="12">
        <f t="shared" si="398"/>
        <v>0.29658477576090164</v>
      </c>
      <c r="K1957" s="1">
        <v>1825708</v>
      </c>
      <c r="L1957">
        <v>39598</v>
      </c>
      <c r="M1957" s="12">
        <f t="shared" si="399"/>
        <v>2.1689120056438378E-2</v>
      </c>
      <c r="N1957">
        <v>21982</v>
      </c>
      <c r="O1957">
        <v>17616</v>
      </c>
      <c r="P1957" s="12">
        <f t="shared" si="402"/>
        <v>9.6488595109404125E-3</v>
      </c>
      <c r="Q1957" s="12">
        <f t="shared" si="403"/>
        <v>0.44487095307843832</v>
      </c>
      <c r="R1957">
        <v>3259</v>
      </c>
      <c r="S1957">
        <v>3930</v>
      </c>
      <c r="T1957">
        <v>2430</v>
      </c>
      <c r="U1957" s="30">
        <v>2429.7559999999999</v>
      </c>
      <c r="V1957">
        <f t="shared" si="395"/>
        <v>2429756</v>
      </c>
      <c r="W1957">
        <v>11535</v>
      </c>
      <c r="AA1957" s="1">
        <f t="shared" si="406"/>
        <v>1743</v>
      </c>
    </row>
    <row r="1958" spans="1:27">
      <c r="B1958" t="s">
        <v>274</v>
      </c>
      <c r="C1958">
        <v>1977</v>
      </c>
      <c r="D1958" s="1">
        <v>590715</v>
      </c>
      <c r="E1958" s="12">
        <f t="shared" si="400"/>
        <v>8.4324411639992145E-2</v>
      </c>
      <c r="F1958" s="1">
        <v>578830</v>
      </c>
      <c r="G1958" s="11">
        <f t="shared" si="401"/>
        <v>8.1529009932809662E-2</v>
      </c>
      <c r="H1958">
        <v>2030629</v>
      </c>
      <c r="I1958" s="12">
        <f t="shared" si="397"/>
        <v>0.28504960778162824</v>
      </c>
      <c r="J1958" s="12">
        <f t="shared" si="398"/>
        <v>0.2909024740609929</v>
      </c>
      <c r="K1958" s="1">
        <v>1922027</v>
      </c>
      <c r="L1958">
        <v>36023</v>
      </c>
      <c r="M1958" s="12">
        <f t="shared" si="399"/>
        <v>1.8742192487410426E-2</v>
      </c>
      <c r="N1958">
        <v>19564</v>
      </c>
      <c r="O1958">
        <v>16459</v>
      </c>
      <c r="P1958" s="12">
        <f t="shared" si="402"/>
        <v>8.5633552494319802E-3</v>
      </c>
      <c r="Q1958" s="12">
        <f t="shared" si="403"/>
        <v>0.45690253449185242</v>
      </c>
      <c r="R1958">
        <v>3431</v>
      </c>
      <c r="S1958">
        <v>4270</v>
      </c>
      <c r="T1958">
        <v>2459</v>
      </c>
      <c r="U1958" s="30">
        <v>2459.201</v>
      </c>
      <c r="V1958">
        <f t="shared" si="395"/>
        <v>2459201</v>
      </c>
      <c r="W1958">
        <v>12873</v>
      </c>
      <c r="X1958" s="16">
        <v>1760</v>
      </c>
      <c r="AA1958" s="16">
        <v>1760</v>
      </c>
    </row>
    <row r="1959" spans="1:27">
      <c r="B1959" t="s">
        <v>274</v>
      </c>
      <c r="C1959">
        <v>1978</v>
      </c>
      <c r="D1959" s="1">
        <v>707815</v>
      </c>
      <c r="E1959" s="12">
        <f t="shared" si="400"/>
        <v>0.19823434312655003</v>
      </c>
      <c r="F1959" s="1">
        <v>691544</v>
      </c>
      <c r="G1959" s="11">
        <f t="shared" si="401"/>
        <v>0.19472729471520137</v>
      </c>
      <c r="H1959">
        <v>2342333</v>
      </c>
      <c r="I1959" s="12">
        <f t="shared" ref="I1959:I1989" si="407">(F1959/H1959)</f>
        <v>0.29523726985018783</v>
      </c>
      <c r="J1959" s="12">
        <f t="shared" si="398"/>
        <v>0.30218376294062371</v>
      </c>
      <c r="K1959" s="1">
        <v>2059723</v>
      </c>
      <c r="L1959">
        <v>42185</v>
      </c>
      <c r="M1959" s="12">
        <f t="shared" si="399"/>
        <v>2.0480909326156965E-2</v>
      </c>
      <c r="N1959">
        <v>21567</v>
      </c>
      <c r="O1959">
        <v>20618</v>
      </c>
      <c r="P1959" s="12">
        <f t="shared" si="402"/>
        <v>1.0010083880211077E-2</v>
      </c>
      <c r="Q1959" s="12">
        <f t="shared" si="403"/>
        <v>0.48875192604006162</v>
      </c>
      <c r="R1959">
        <v>3651</v>
      </c>
      <c r="S1959">
        <v>5478</v>
      </c>
      <c r="T1959">
        <v>2488</v>
      </c>
      <c r="U1959" s="30">
        <v>2487.8159999999998</v>
      </c>
      <c r="V1959">
        <f t="shared" si="395"/>
        <v>2487816</v>
      </c>
      <c r="W1959">
        <v>14352</v>
      </c>
      <c r="X1959" s="16">
        <v>1977</v>
      </c>
      <c r="AA1959" s="16">
        <v>1977</v>
      </c>
    </row>
    <row r="1960" spans="1:27">
      <c r="B1960" t="s">
        <v>274</v>
      </c>
      <c r="C1960">
        <v>1979</v>
      </c>
      <c r="D1960" s="1">
        <v>772764</v>
      </c>
      <c r="E1960" s="12">
        <f t="shared" si="400"/>
        <v>9.1759852503832215E-2</v>
      </c>
      <c r="F1960" s="1">
        <v>753148</v>
      </c>
      <c r="G1960" s="11">
        <f t="shared" si="401"/>
        <v>8.9081822703978339E-2</v>
      </c>
      <c r="H1960">
        <v>2597642</v>
      </c>
      <c r="I1960" s="12">
        <f t="shared" si="407"/>
        <v>0.28993525666739295</v>
      </c>
      <c r="J1960" s="12">
        <f t="shared" si="398"/>
        <v>0.29748672064895776</v>
      </c>
      <c r="K1960" s="1">
        <v>2367447</v>
      </c>
      <c r="L1960">
        <v>54239</v>
      </c>
      <c r="M1960" s="12">
        <f t="shared" si="399"/>
        <v>2.2910333367547404E-2</v>
      </c>
      <c r="N1960">
        <v>23600</v>
      </c>
      <c r="O1960">
        <v>30639</v>
      </c>
      <c r="P1960" s="12">
        <f t="shared" si="402"/>
        <v>1.2941789193168844E-2</v>
      </c>
      <c r="Q1960" s="12">
        <f t="shared" si="403"/>
        <v>0.56488873319935839</v>
      </c>
      <c r="R1960">
        <v>4744</v>
      </c>
      <c r="S1960">
        <v>5095</v>
      </c>
      <c r="T1960">
        <v>2507</v>
      </c>
      <c r="U1960" s="30">
        <v>2507.069</v>
      </c>
      <c r="V1960">
        <f t="shared" si="395"/>
        <v>2507069</v>
      </c>
      <c r="W1960">
        <v>16280</v>
      </c>
      <c r="X1960" s="16">
        <v>2096</v>
      </c>
      <c r="AA1960" s="16">
        <v>2096</v>
      </c>
    </row>
    <row r="1961" spans="1:27">
      <c r="B1961" t="s">
        <v>274</v>
      </c>
      <c r="C1961">
        <v>1980</v>
      </c>
      <c r="D1961" s="1">
        <v>929212</v>
      </c>
      <c r="E1961" s="12">
        <f t="shared" si="400"/>
        <v>0.2024524951990517</v>
      </c>
      <c r="F1961" s="1">
        <v>912907</v>
      </c>
      <c r="G1961" s="11">
        <f t="shared" si="401"/>
        <v>0.2121216547079724</v>
      </c>
      <c r="H1961">
        <v>2884871</v>
      </c>
      <c r="I1961" s="12">
        <f t="shared" si="407"/>
        <v>0.31644638529764418</v>
      </c>
      <c r="J1961" s="12">
        <f t="shared" si="398"/>
        <v>0.32209828446401934</v>
      </c>
      <c r="K1961" s="1">
        <v>2690817</v>
      </c>
      <c r="L1961">
        <v>59060</v>
      </c>
      <c r="M1961" s="12">
        <f t="shared" si="399"/>
        <v>2.1948724123565445E-2</v>
      </c>
      <c r="N1961">
        <v>23769</v>
      </c>
      <c r="O1961">
        <v>35291</v>
      </c>
      <c r="P1961" s="12">
        <f t="shared" si="402"/>
        <v>1.3115347494831495E-2</v>
      </c>
      <c r="Q1961" s="12">
        <f t="shared" si="403"/>
        <v>0.59754486962411102</v>
      </c>
      <c r="R1961">
        <v>5419</v>
      </c>
      <c r="S1961">
        <v>4351</v>
      </c>
      <c r="T1961">
        <v>2521</v>
      </c>
      <c r="U1961" s="30">
        <v>2525.3420000000001</v>
      </c>
      <c r="V1961">
        <f t="shared" si="395"/>
        <v>2525342</v>
      </c>
      <c r="W1961">
        <v>17690</v>
      </c>
      <c r="X1961" s="16">
        <v>2745</v>
      </c>
      <c r="Y1961">
        <v>2411</v>
      </c>
      <c r="Z1961" s="1">
        <f>(Y1961+X1961)/2</f>
        <v>2578</v>
      </c>
      <c r="AA1961" s="16">
        <v>2578</v>
      </c>
    </row>
    <row r="1962" spans="1:27">
      <c r="B1962" t="s">
        <v>274</v>
      </c>
      <c r="C1962">
        <v>1981</v>
      </c>
      <c r="D1962" s="1">
        <v>909330</v>
      </c>
      <c r="E1962" s="12">
        <f t="shared" si="400"/>
        <v>-2.1396624236449811E-2</v>
      </c>
      <c r="F1962" s="1">
        <v>887512</v>
      </c>
      <c r="G1962" s="11">
        <f t="shared" si="401"/>
        <v>-2.7817729516807298E-2</v>
      </c>
      <c r="H1962">
        <v>3053004</v>
      </c>
      <c r="I1962" s="12">
        <f t="shared" si="407"/>
        <v>0.29070122410583149</v>
      </c>
      <c r="J1962" s="12">
        <f t="shared" si="398"/>
        <v>0.29784762810661236</v>
      </c>
      <c r="K1962" s="1">
        <v>2984573</v>
      </c>
      <c r="L1962">
        <v>64917</v>
      </c>
      <c r="M1962" s="12">
        <f t="shared" si="399"/>
        <v>2.1750850121608687E-2</v>
      </c>
      <c r="N1962">
        <v>26953</v>
      </c>
      <c r="O1962">
        <v>37964</v>
      </c>
      <c r="P1962" s="12">
        <f t="shared" si="402"/>
        <v>1.2720077545431122E-2</v>
      </c>
      <c r="Q1962" s="12">
        <f t="shared" si="403"/>
        <v>0.58480829366729825</v>
      </c>
      <c r="R1962">
        <v>5595</v>
      </c>
      <c r="S1962">
        <v>5764</v>
      </c>
      <c r="T1962">
        <v>2539</v>
      </c>
      <c r="U1962" s="30">
        <v>2539.0360000000001</v>
      </c>
      <c r="V1962">
        <f t="shared" si="395"/>
        <v>2539036</v>
      </c>
      <c r="W1962">
        <v>19911</v>
      </c>
      <c r="X1962" s="16">
        <v>3477</v>
      </c>
      <c r="AA1962" s="16">
        <v>3477</v>
      </c>
    </row>
    <row r="1963" spans="1:27">
      <c r="A1963" t="s">
        <v>343</v>
      </c>
      <c r="B1963" t="s">
        <v>274</v>
      </c>
      <c r="C1963">
        <v>1982</v>
      </c>
      <c r="D1963" s="1">
        <v>874946</v>
      </c>
      <c r="E1963" s="12">
        <f t="shared" si="400"/>
        <v>-3.7812455324249719E-2</v>
      </c>
      <c r="F1963" s="1">
        <v>862258</v>
      </c>
      <c r="G1963" s="11">
        <f t="shared" si="401"/>
        <v>-2.8454826526289223E-2</v>
      </c>
      <c r="H1963">
        <v>3266095</v>
      </c>
      <c r="I1963" s="12">
        <f t="shared" si="407"/>
        <v>0.26400273109018568</v>
      </c>
      <c r="J1963" s="12">
        <f t="shared" si="398"/>
        <v>0.26788749255609529</v>
      </c>
      <c r="K1963" s="1">
        <v>3038846</v>
      </c>
      <c r="L1963">
        <v>70716</v>
      </c>
      <c r="M1963" s="12">
        <f t="shared" si="399"/>
        <v>2.3270675776265071E-2</v>
      </c>
      <c r="N1963">
        <v>29858</v>
      </c>
      <c r="O1963">
        <v>40858</v>
      </c>
      <c r="P1963" s="12">
        <f t="shared" si="402"/>
        <v>1.3445235461092796E-2</v>
      </c>
      <c r="Q1963" s="12">
        <f t="shared" si="403"/>
        <v>0.57777589230160076</v>
      </c>
      <c r="R1963">
        <v>4990</v>
      </c>
      <c r="S1963">
        <v>6071</v>
      </c>
      <c r="T1963">
        <v>2557</v>
      </c>
      <c r="U1963" s="30">
        <v>2556.777</v>
      </c>
      <c r="V1963">
        <f t="shared" si="395"/>
        <v>2556777</v>
      </c>
      <c r="W1963">
        <v>21046</v>
      </c>
      <c r="X1963" s="16">
        <v>4464</v>
      </c>
      <c r="AA1963" s="16">
        <v>4464</v>
      </c>
    </row>
    <row r="1964" spans="1:27">
      <c r="B1964" t="s">
        <v>274</v>
      </c>
      <c r="C1964">
        <v>1983</v>
      </c>
      <c r="D1964" s="1">
        <v>849242</v>
      </c>
      <c r="E1964" s="12">
        <f t="shared" si="400"/>
        <v>-2.9377813030747039E-2</v>
      </c>
      <c r="F1964" s="1">
        <v>838238</v>
      </c>
      <c r="G1964" s="11">
        <f t="shared" si="401"/>
        <v>-2.7857091496976544E-2</v>
      </c>
      <c r="H1964">
        <v>3346255</v>
      </c>
      <c r="I1964" s="12">
        <f t="shared" si="407"/>
        <v>0.25050033544962952</v>
      </c>
      <c r="J1964" s="12">
        <f t="shared" si="398"/>
        <v>0.25378878776423197</v>
      </c>
      <c r="K1964" s="1">
        <v>3132375</v>
      </c>
      <c r="L1964">
        <v>74323</v>
      </c>
      <c r="M1964" s="12">
        <f t="shared" si="399"/>
        <v>2.3727363422323317E-2</v>
      </c>
      <c r="N1964">
        <v>29939</v>
      </c>
      <c r="O1964">
        <v>44384</v>
      </c>
      <c r="P1964" s="12">
        <f t="shared" si="402"/>
        <v>1.4169440121313699E-2</v>
      </c>
      <c r="Q1964" s="12">
        <f t="shared" si="403"/>
        <v>0.5971771860662245</v>
      </c>
      <c r="R1964">
        <v>11169</v>
      </c>
      <c r="S1964">
        <v>6185</v>
      </c>
      <c r="T1964">
        <v>2568</v>
      </c>
      <c r="U1964" s="30">
        <v>2567.7170000000001</v>
      </c>
      <c r="V1964">
        <f t="shared" si="395"/>
        <v>2567717</v>
      </c>
      <c r="W1964">
        <v>22006</v>
      </c>
      <c r="X1964" s="16">
        <v>4580</v>
      </c>
      <c r="AA1964" s="16">
        <v>4580</v>
      </c>
    </row>
    <row r="1965" spans="1:27">
      <c r="B1965" t="s">
        <v>274</v>
      </c>
      <c r="C1965">
        <v>1984</v>
      </c>
      <c r="D1965" s="1">
        <v>930027</v>
      </c>
      <c r="E1965" s="12">
        <f t="shared" si="400"/>
        <v>9.5126006485783787E-2</v>
      </c>
      <c r="F1965" s="1">
        <v>918800</v>
      </c>
      <c r="G1965" s="11">
        <f t="shared" si="401"/>
        <v>9.6108742385814058E-2</v>
      </c>
      <c r="H1965">
        <v>3641314</v>
      </c>
      <c r="I1965" s="12">
        <f t="shared" si="407"/>
        <v>0.25232649532558848</v>
      </c>
      <c r="J1965" s="12">
        <f t="shared" si="398"/>
        <v>0.25540972297362985</v>
      </c>
      <c r="K1965" s="1">
        <v>3351191</v>
      </c>
      <c r="L1965">
        <v>87516</v>
      </c>
      <c r="M1965" s="12">
        <f t="shared" si="399"/>
        <v>2.6114894674758915E-2</v>
      </c>
      <c r="N1965">
        <v>34506</v>
      </c>
      <c r="O1965">
        <v>53010</v>
      </c>
      <c r="P1965" s="12">
        <f t="shared" si="402"/>
        <v>1.5818256852563758E-2</v>
      </c>
      <c r="Q1965" s="12">
        <f t="shared" si="403"/>
        <v>0.60571781160016458</v>
      </c>
      <c r="R1965">
        <v>12600</v>
      </c>
      <c r="S1965">
        <v>6674</v>
      </c>
      <c r="T1965">
        <v>2578</v>
      </c>
      <c r="U1965" s="30">
        <v>2578.0509999999999</v>
      </c>
      <c r="V1965">
        <f t="shared" si="395"/>
        <v>2578051</v>
      </c>
      <c r="W1965">
        <v>24174</v>
      </c>
      <c r="X1965" s="16">
        <v>4819</v>
      </c>
      <c r="AA1965" s="16">
        <v>4819</v>
      </c>
    </row>
    <row r="1966" spans="1:27">
      <c r="B1966" t="s">
        <v>274</v>
      </c>
      <c r="C1966">
        <v>1985</v>
      </c>
      <c r="D1966" s="1">
        <v>1035478</v>
      </c>
      <c r="E1966" s="12">
        <f t="shared" si="400"/>
        <v>0.11338488022390748</v>
      </c>
      <c r="F1966" s="1">
        <v>1021867</v>
      </c>
      <c r="G1966" s="11">
        <f t="shared" si="401"/>
        <v>0.11217566390944711</v>
      </c>
      <c r="H1966">
        <v>3922729</v>
      </c>
      <c r="I1966" s="12">
        <f t="shared" si="407"/>
        <v>0.26049900464701997</v>
      </c>
      <c r="J1966" s="12">
        <f t="shared" si="398"/>
        <v>0.26396878295696696</v>
      </c>
      <c r="K1966" s="1">
        <v>3561410</v>
      </c>
      <c r="L1966">
        <v>98245</v>
      </c>
      <c r="M1966" s="12">
        <f t="shared" si="399"/>
        <v>2.7585984202885935E-2</v>
      </c>
      <c r="N1966">
        <v>35268</v>
      </c>
      <c r="O1966">
        <v>62977</v>
      </c>
      <c r="P1966" s="12">
        <f t="shared" si="402"/>
        <v>1.7683164813936052E-2</v>
      </c>
      <c r="Q1966" s="12">
        <f t="shared" si="403"/>
        <v>0.64101989923151304</v>
      </c>
      <c r="R1966">
        <v>14909</v>
      </c>
      <c r="S1966">
        <v>7301</v>
      </c>
      <c r="T1966">
        <v>2588</v>
      </c>
      <c r="U1966" s="30">
        <v>2588.1019999999999</v>
      </c>
      <c r="V1966">
        <f t="shared" si="395"/>
        <v>2588102</v>
      </c>
      <c r="W1966">
        <v>25512</v>
      </c>
      <c r="X1966" s="16">
        <v>5459</v>
      </c>
      <c r="AA1966" s="16">
        <v>5459</v>
      </c>
    </row>
    <row r="1967" spans="1:27">
      <c r="B1967" t="s">
        <v>274</v>
      </c>
      <c r="C1967">
        <v>1986</v>
      </c>
      <c r="D1967" s="1">
        <v>1172009</v>
      </c>
      <c r="E1967" s="12">
        <f t="shared" si="400"/>
        <v>0.13185311517965617</v>
      </c>
      <c r="F1967" s="1">
        <v>1153592</v>
      </c>
      <c r="G1967" s="11">
        <f t="shared" si="401"/>
        <v>0.12890620795074115</v>
      </c>
      <c r="H1967">
        <v>4433609</v>
      </c>
      <c r="I1967" s="12">
        <f t="shared" si="407"/>
        <v>0.26019254291481275</v>
      </c>
      <c r="J1967" s="12">
        <f t="shared" si="398"/>
        <v>0.26434649514650482</v>
      </c>
      <c r="K1967" s="1">
        <v>3835688</v>
      </c>
      <c r="L1967">
        <v>108680</v>
      </c>
      <c r="M1967" s="12">
        <f t="shared" si="399"/>
        <v>2.8333899941809657E-2</v>
      </c>
      <c r="N1967">
        <v>36141</v>
      </c>
      <c r="O1967">
        <v>72539</v>
      </c>
      <c r="P1967" s="12">
        <f t="shared" si="402"/>
        <v>1.8911600734992002E-2</v>
      </c>
      <c r="Q1967" s="12">
        <f t="shared" si="403"/>
        <v>0.66745491350754504</v>
      </c>
      <c r="R1967">
        <v>15149</v>
      </c>
      <c r="S1967">
        <v>9095</v>
      </c>
      <c r="T1967">
        <v>2594</v>
      </c>
      <c r="U1967" s="30">
        <v>2593.5970000000002</v>
      </c>
      <c r="V1967">
        <f t="shared" si="395"/>
        <v>2593597</v>
      </c>
      <c r="W1967">
        <v>26388</v>
      </c>
      <c r="X1967" s="16">
        <v>5578</v>
      </c>
      <c r="AA1967" s="16">
        <v>5578</v>
      </c>
    </row>
    <row r="1968" spans="1:27">
      <c r="B1968" t="s">
        <v>274</v>
      </c>
      <c r="C1968">
        <v>1987</v>
      </c>
      <c r="D1968" s="1">
        <v>1165851</v>
      </c>
      <c r="E1968" s="12">
        <f t="shared" si="400"/>
        <v>-5.2542258634532667E-3</v>
      </c>
      <c r="F1968" s="1">
        <v>1149563</v>
      </c>
      <c r="G1968" s="11">
        <f t="shared" si="401"/>
        <v>-3.4925692965970638E-3</v>
      </c>
      <c r="H1968">
        <v>4413493</v>
      </c>
      <c r="I1968" s="12">
        <f t="shared" si="407"/>
        <v>0.26046557681183591</v>
      </c>
      <c r="J1968" s="12">
        <f t="shared" si="398"/>
        <v>0.26415607773706679</v>
      </c>
      <c r="K1968" s="1">
        <v>3956009</v>
      </c>
      <c r="L1968">
        <v>99360</v>
      </c>
      <c r="M1968" s="12">
        <f t="shared" si="399"/>
        <v>2.5116221929727664E-2</v>
      </c>
      <c r="N1968">
        <v>30798</v>
      </c>
      <c r="O1968">
        <v>68562</v>
      </c>
      <c r="P1968" s="12">
        <f t="shared" si="402"/>
        <v>1.7331103139553019E-2</v>
      </c>
      <c r="Q1968" s="12">
        <f t="shared" si="403"/>
        <v>0.69003623188405794</v>
      </c>
      <c r="R1968">
        <v>15548</v>
      </c>
      <c r="S1968">
        <v>9255</v>
      </c>
      <c r="T1968">
        <v>2589</v>
      </c>
      <c r="U1968" s="30">
        <v>2588.5450000000001</v>
      </c>
      <c r="V1968">
        <f t="shared" si="395"/>
        <v>2588545</v>
      </c>
      <c r="W1968">
        <v>27953</v>
      </c>
      <c r="X1968" s="16">
        <v>5955</v>
      </c>
      <c r="AA1968" s="16">
        <v>5955</v>
      </c>
    </row>
    <row r="1969" spans="2:27">
      <c r="B1969" t="s">
        <v>274</v>
      </c>
      <c r="C1969">
        <v>1988</v>
      </c>
      <c r="D1969" s="1">
        <v>1255910</v>
      </c>
      <c r="E1969" s="12">
        <f t="shared" si="400"/>
        <v>7.7247435564235911E-2</v>
      </c>
      <c r="F1969" s="1">
        <v>1233829</v>
      </c>
      <c r="G1969" s="11">
        <f t="shared" si="401"/>
        <v>7.3302637610987834E-2</v>
      </c>
      <c r="H1969">
        <v>4610385</v>
      </c>
      <c r="I1969" s="12">
        <f t="shared" si="407"/>
        <v>0.26761951550683943</v>
      </c>
      <c r="J1969" s="12">
        <f t="shared" si="398"/>
        <v>0.27240892029624425</v>
      </c>
      <c r="K1969" s="1">
        <v>4145210</v>
      </c>
      <c r="L1969">
        <v>91351</v>
      </c>
      <c r="M1969" s="12">
        <f t="shared" si="399"/>
        <v>2.2037725471085904E-2</v>
      </c>
      <c r="N1969">
        <v>33879</v>
      </c>
      <c r="O1969">
        <v>57472</v>
      </c>
      <c r="P1969" s="12">
        <f t="shared" si="402"/>
        <v>1.3864677543477893E-2</v>
      </c>
      <c r="Q1969" s="12">
        <f t="shared" si="403"/>
        <v>0.62913378069205594</v>
      </c>
      <c r="R1969">
        <v>16972</v>
      </c>
      <c r="S1969">
        <v>9726</v>
      </c>
      <c r="T1969">
        <v>2580</v>
      </c>
      <c r="U1969" s="30">
        <v>2580.3519999999999</v>
      </c>
      <c r="V1969">
        <f t="shared" si="395"/>
        <v>2580352</v>
      </c>
      <c r="W1969">
        <v>29844</v>
      </c>
      <c r="X1969" s="16">
        <v>6348</v>
      </c>
      <c r="AA1969" s="16">
        <v>6348</v>
      </c>
    </row>
    <row r="1970" spans="2:27">
      <c r="B1970" t="s">
        <v>274</v>
      </c>
      <c r="C1970">
        <v>1989</v>
      </c>
      <c r="D1970" s="1">
        <v>1323980</v>
      </c>
      <c r="E1970" s="12">
        <f t="shared" si="400"/>
        <v>5.4199743612201513E-2</v>
      </c>
      <c r="F1970" s="1">
        <v>1300563</v>
      </c>
      <c r="G1970" s="11">
        <f t="shared" si="401"/>
        <v>5.4086911557436244E-2</v>
      </c>
      <c r="H1970">
        <v>5019882</v>
      </c>
      <c r="I1970" s="12">
        <f t="shared" si="407"/>
        <v>0.25908238480506113</v>
      </c>
      <c r="J1970" s="12">
        <f t="shared" si="398"/>
        <v>0.2637472354927865</v>
      </c>
      <c r="K1970" s="1">
        <v>4528442</v>
      </c>
      <c r="L1970">
        <v>110655</v>
      </c>
      <c r="M1970" s="12">
        <f t="shared" si="399"/>
        <v>2.4435556423158339E-2</v>
      </c>
      <c r="N1970">
        <v>37523</v>
      </c>
      <c r="O1970">
        <v>73132</v>
      </c>
      <c r="P1970" s="12">
        <f t="shared" si="402"/>
        <v>1.6149483641393663E-2</v>
      </c>
      <c r="Q1970" s="12">
        <f t="shared" si="403"/>
        <v>0.66090099859924989</v>
      </c>
      <c r="R1970">
        <v>19816</v>
      </c>
      <c r="S1970">
        <v>11317</v>
      </c>
      <c r="T1970">
        <v>2574</v>
      </c>
      <c r="U1970" s="30">
        <v>2574.2689999999998</v>
      </c>
      <c r="V1970">
        <f t="shared" si="395"/>
        <v>2574269</v>
      </c>
      <c r="W1970">
        <v>32176</v>
      </c>
      <c r="X1970" s="16">
        <v>6752</v>
      </c>
      <c r="AA1970" s="16">
        <v>6752</v>
      </c>
    </row>
    <row r="1971" spans="2:27">
      <c r="B1971" t="s">
        <v>274</v>
      </c>
      <c r="C1971">
        <v>1990</v>
      </c>
      <c r="D1971" s="1">
        <v>1504793</v>
      </c>
      <c r="E1971" s="12">
        <f t="shared" si="400"/>
        <v>0.1365677729270835</v>
      </c>
      <c r="F1971" s="1">
        <v>1491721</v>
      </c>
      <c r="G1971" s="11">
        <f t="shared" si="401"/>
        <v>0.14698096132213512</v>
      </c>
      <c r="H1971">
        <v>5411479</v>
      </c>
      <c r="I1971" s="12">
        <f t="shared" si="407"/>
        <v>0.27565865080507568</v>
      </c>
      <c r="J1971" s="12">
        <f t="shared" si="398"/>
        <v>0.27807425659417695</v>
      </c>
      <c r="K1971" s="1">
        <v>4837512</v>
      </c>
      <c r="L1971">
        <v>131303</v>
      </c>
      <c r="M1971" s="12">
        <f t="shared" si="399"/>
        <v>2.7142671687429405E-2</v>
      </c>
      <c r="N1971">
        <v>35289</v>
      </c>
      <c r="O1971">
        <v>96014</v>
      </c>
      <c r="P1971" s="12">
        <f t="shared" si="402"/>
        <v>1.984780606228987E-2</v>
      </c>
      <c r="Q1971" s="12">
        <f t="shared" si="403"/>
        <v>0.73123995643663897</v>
      </c>
      <c r="R1971">
        <v>25137</v>
      </c>
      <c r="S1971">
        <v>11768</v>
      </c>
      <c r="T1971">
        <v>2575</v>
      </c>
      <c r="U1971" s="30">
        <v>2577.4259999999999</v>
      </c>
      <c r="V1971">
        <f t="shared" si="395"/>
        <v>2577426</v>
      </c>
      <c r="W1971">
        <v>33826</v>
      </c>
      <c r="X1971" s="16">
        <v>7600</v>
      </c>
      <c r="AA1971" s="16">
        <v>7600</v>
      </c>
    </row>
    <row r="1972" spans="2:27">
      <c r="B1972" t="s">
        <v>274</v>
      </c>
      <c r="C1972">
        <v>1991</v>
      </c>
      <c r="D1972" s="1">
        <v>1840948</v>
      </c>
      <c r="E1972" s="12">
        <f t="shared" si="400"/>
        <v>0.22338952932396683</v>
      </c>
      <c r="F1972" s="1">
        <v>1825104</v>
      </c>
      <c r="G1972" s="11">
        <f t="shared" si="401"/>
        <v>0.22348884275276676</v>
      </c>
      <c r="H1972">
        <v>5794489</v>
      </c>
      <c r="I1972" s="12">
        <f t="shared" si="407"/>
        <v>0.31497238151629936</v>
      </c>
      <c r="J1972" s="12">
        <f t="shared" si="398"/>
        <v>0.31770670373176996</v>
      </c>
      <c r="K1972" s="1">
        <v>5171284</v>
      </c>
      <c r="L1972">
        <v>123707</v>
      </c>
      <c r="M1972" s="12">
        <f t="shared" si="399"/>
        <v>2.3921911850132385E-2</v>
      </c>
      <c r="N1972">
        <v>32496</v>
      </c>
      <c r="O1972">
        <v>91211</v>
      </c>
      <c r="P1972" s="12">
        <f t="shared" si="402"/>
        <v>1.7637979271685717E-2</v>
      </c>
      <c r="Q1972" s="12">
        <f t="shared" si="403"/>
        <v>0.73731478412700979</v>
      </c>
      <c r="R1972">
        <v>29584</v>
      </c>
      <c r="S1972">
        <v>10260</v>
      </c>
      <c r="T1972">
        <v>2591</v>
      </c>
      <c r="U1972" s="30">
        <v>2591.23</v>
      </c>
      <c r="V1972">
        <f t="shared" si="395"/>
        <v>2591230</v>
      </c>
      <c r="W1972">
        <v>35731</v>
      </c>
      <c r="X1972" s="16">
        <v>8149</v>
      </c>
      <c r="AA1972" s="16">
        <v>8149</v>
      </c>
    </row>
    <row r="1973" spans="2:27">
      <c r="B1973" t="s">
        <v>274</v>
      </c>
      <c r="C1973">
        <v>1992</v>
      </c>
      <c r="D1973" s="1">
        <v>2077281</v>
      </c>
      <c r="E1973" s="12">
        <f t="shared" si="400"/>
        <v>0.12837570642951349</v>
      </c>
      <c r="F1973" s="1">
        <v>2011434</v>
      </c>
      <c r="G1973" s="11">
        <f t="shared" si="401"/>
        <v>0.10209281224522</v>
      </c>
      <c r="H1973">
        <v>6177389</v>
      </c>
      <c r="I1973" s="12">
        <f t="shared" si="407"/>
        <v>0.32561232585482314</v>
      </c>
      <c r="J1973" s="12">
        <f t="shared" si="398"/>
        <v>0.33627168371621086</v>
      </c>
      <c r="K1973" s="1">
        <v>5762085</v>
      </c>
      <c r="L1973">
        <v>124204</v>
      </c>
      <c r="M1973" s="12">
        <f t="shared" si="399"/>
        <v>2.1555391841668423E-2</v>
      </c>
      <c r="N1973">
        <v>36894</v>
      </c>
      <c r="O1973">
        <v>87310</v>
      </c>
      <c r="P1973" s="12">
        <f t="shared" si="402"/>
        <v>1.5152501221346093E-2</v>
      </c>
      <c r="Q1973" s="12">
        <f t="shared" si="403"/>
        <v>0.7029564265241055</v>
      </c>
      <c r="R1973">
        <v>22269</v>
      </c>
      <c r="S1973">
        <v>12246</v>
      </c>
      <c r="T1973">
        <v>2610</v>
      </c>
      <c r="U1973" s="30">
        <v>2610.1930000000002</v>
      </c>
      <c r="V1973">
        <f t="shared" si="395"/>
        <v>2610193</v>
      </c>
      <c r="W1973">
        <v>38441</v>
      </c>
      <c r="X1973" s="16">
        <v>7873</v>
      </c>
      <c r="AA1973" s="16">
        <v>7873</v>
      </c>
    </row>
    <row r="1974" spans="2:27">
      <c r="B1974" t="s">
        <v>274</v>
      </c>
      <c r="C1974">
        <v>1993</v>
      </c>
      <c r="D1974" s="1">
        <v>2296460</v>
      </c>
      <c r="E1974" s="12">
        <f t="shared" si="400"/>
        <v>0.10551244631804749</v>
      </c>
      <c r="F1974" s="1">
        <v>2208574</v>
      </c>
      <c r="G1974" s="11">
        <f t="shared" si="401"/>
        <v>9.800967866706041E-2</v>
      </c>
      <c r="H1974">
        <v>7204607</v>
      </c>
      <c r="I1974" s="12">
        <f t="shared" si="407"/>
        <v>0.30655023931215125</v>
      </c>
      <c r="J1974" s="12">
        <f t="shared" si="398"/>
        <v>0.3187488228018544</v>
      </c>
      <c r="K1974" s="1">
        <v>6234886</v>
      </c>
      <c r="L1974">
        <v>128151</v>
      </c>
      <c r="M1974" s="12">
        <f t="shared" si="399"/>
        <v>2.0553864176506193E-2</v>
      </c>
      <c r="N1974">
        <v>36713</v>
      </c>
      <c r="O1974">
        <v>91438</v>
      </c>
      <c r="P1974" s="12">
        <f t="shared" si="402"/>
        <v>1.4665544807074259E-2</v>
      </c>
      <c r="Q1974" s="12">
        <f t="shared" si="403"/>
        <v>0.71351764715062704</v>
      </c>
      <c r="R1974">
        <v>23240</v>
      </c>
      <c r="S1974">
        <v>12084</v>
      </c>
      <c r="T1974">
        <v>2636</v>
      </c>
      <c r="U1974" s="30">
        <v>2635.5740000000001</v>
      </c>
      <c r="V1974">
        <f t="shared" si="395"/>
        <v>2635574</v>
      </c>
      <c r="W1974">
        <v>40957</v>
      </c>
      <c r="X1974" s="16">
        <v>8326</v>
      </c>
      <c r="AA1974" s="16">
        <v>8326</v>
      </c>
    </row>
    <row r="1975" spans="2:27">
      <c r="B1975" t="s">
        <v>274</v>
      </c>
      <c r="C1975">
        <v>1994</v>
      </c>
      <c r="D1975" s="1">
        <v>2494417</v>
      </c>
      <c r="E1975" s="12">
        <f t="shared" si="400"/>
        <v>8.6200935352673244E-2</v>
      </c>
      <c r="F1975" s="1">
        <v>2394280</v>
      </c>
      <c r="G1975" s="11">
        <f t="shared" si="401"/>
        <v>8.4084119436342183E-2</v>
      </c>
      <c r="H1975">
        <v>7696951</v>
      </c>
      <c r="I1975" s="12">
        <f t="shared" si="407"/>
        <v>0.31106862964308857</v>
      </c>
      <c r="J1975" s="12">
        <f t="shared" si="398"/>
        <v>0.32407858644286547</v>
      </c>
      <c r="K1975" s="1">
        <v>6762066</v>
      </c>
      <c r="L1975">
        <v>145397</v>
      </c>
      <c r="M1975" s="12">
        <f t="shared" si="399"/>
        <v>2.150186052605816E-2</v>
      </c>
      <c r="N1975">
        <v>42014</v>
      </c>
      <c r="O1975">
        <v>103383</v>
      </c>
      <c r="P1975" s="12">
        <f t="shared" si="402"/>
        <v>1.5288670651839245E-2</v>
      </c>
      <c r="Q1975" s="12">
        <f t="shared" si="403"/>
        <v>0.71103942997448366</v>
      </c>
      <c r="R1975">
        <v>28832</v>
      </c>
      <c r="S1975">
        <v>12683</v>
      </c>
      <c r="T1975">
        <v>2663</v>
      </c>
      <c r="U1975" s="30">
        <v>2663.45</v>
      </c>
      <c r="V1975">
        <f t="shared" si="395"/>
        <v>2663450</v>
      </c>
      <c r="W1975">
        <v>44399</v>
      </c>
      <c r="X1975" s="16">
        <v>10930</v>
      </c>
      <c r="Y1975" s="2">
        <v>9705</v>
      </c>
      <c r="Z1975" s="7">
        <f>(Y1975+X1975)/2</f>
        <v>10317.5</v>
      </c>
      <c r="AA1975" s="2">
        <v>10318</v>
      </c>
    </row>
    <row r="1976" spans="2:27">
      <c r="B1976" t="s">
        <v>274</v>
      </c>
      <c r="C1976">
        <v>1995</v>
      </c>
      <c r="D1976" s="1">
        <v>2556495</v>
      </c>
      <c r="E1976" s="12">
        <f t="shared" si="400"/>
        <v>2.4886777150733019E-2</v>
      </c>
      <c r="F1976" s="1">
        <v>2448280</v>
      </c>
      <c r="G1976" s="11">
        <f t="shared" si="401"/>
        <v>2.2553753111582604E-2</v>
      </c>
      <c r="H1976">
        <v>8300728</v>
      </c>
      <c r="I1976" s="12">
        <f t="shared" si="407"/>
        <v>0.29494762387106288</v>
      </c>
      <c r="J1976" s="12">
        <f t="shared" si="398"/>
        <v>0.30798443220883759</v>
      </c>
      <c r="K1976" s="1">
        <v>7413908</v>
      </c>
      <c r="L1976">
        <v>189288</v>
      </c>
      <c r="M1976" s="12">
        <f t="shared" si="399"/>
        <v>2.5531474088969004E-2</v>
      </c>
      <c r="N1976">
        <v>49793</v>
      </c>
      <c r="O1976">
        <v>139495</v>
      </c>
      <c r="P1976" s="12">
        <f t="shared" si="402"/>
        <v>1.8815313057566941E-2</v>
      </c>
      <c r="Q1976" s="12">
        <f t="shared" si="403"/>
        <v>0.7369458180127636</v>
      </c>
      <c r="R1976">
        <v>39828</v>
      </c>
      <c r="S1976">
        <v>14484</v>
      </c>
      <c r="T1976">
        <v>2691</v>
      </c>
      <c r="U1976" s="30">
        <v>2690.788</v>
      </c>
      <c r="V1976">
        <f t="shared" si="395"/>
        <v>2690788</v>
      </c>
      <c r="W1976">
        <v>46764</v>
      </c>
      <c r="X1976" s="17">
        <v>12684</v>
      </c>
      <c r="Y1976">
        <v>10124</v>
      </c>
      <c r="Z1976" s="7">
        <f t="shared" ref="Z1976:Z1979" si="408">(Y1976+X1976)/2</f>
        <v>11404</v>
      </c>
      <c r="AA1976">
        <v>11404</v>
      </c>
    </row>
    <row r="1977" spans="2:27">
      <c r="B1977" t="s">
        <v>274</v>
      </c>
      <c r="C1977">
        <v>1996</v>
      </c>
      <c r="D1977" s="1">
        <v>2696263</v>
      </c>
      <c r="E1977" s="12">
        <f t="shared" si="400"/>
        <v>5.4671728284232904E-2</v>
      </c>
      <c r="F1977" s="1">
        <v>2607778</v>
      </c>
      <c r="G1977" s="11">
        <f t="shared" si="401"/>
        <v>6.5146960314996658E-2</v>
      </c>
      <c r="H1977">
        <v>8864863</v>
      </c>
      <c r="I1977" s="12">
        <f t="shared" si="407"/>
        <v>0.29417014115164553</v>
      </c>
      <c r="J1977" s="12">
        <f t="shared" si="398"/>
        <v>0.30415168288556743</v>
      </c>
      <c r="K1977" s="1">
        <v>8216867</v>
      </c>
      <c r="L1977">
        <v>282796</v>
      </c>
      <c r="M1977" s="12">
        <f t="shared" si="399"/>
        <v>3.441652396223524E-2</v>
      </c>
      <c r="N1977">
        <v>52324</v>
      </c>
      <c r="O1977">
        <v>230472</v>
      </c>
      <c r="P1977" s="12">
        <f t="shared" si="402"/>
        <v>2.8048646765245197E-2</v>
      </c>
      <c r="Q1977" s="12">
        <f t="shared" si="403"/>
        <v>0.81497616656529792</v>
      </c>
      <c r="R1977">
        <v>41273</v>
      </c>
      <c r="S1977">
        <v>13876</v>
      </c>
      <c r="T1977">
        <v>2710</v>
      </c>
      <c r="U1977" s="30">
        <v>2709.9250000000002</v>
      </c>
      <c r="V1977">
        <f t="shared" si="395"/>
        <v>2709925</v>
      </c>
      <c r="W1977">
        <v>49683</v>
      </c>
      <c r="X1977" s="17">
        <v>13859</v>
      </c>
      <c r="Y1977">
        <v>10030</v>
      </c>
      <c r="Z1977" s="7">
        <f t="shared" si="408"/>
        <v>11944.5</v>
      </c>
      <c r="AA1977">
        <v>11945</v>
      </c>
    </row>
    <row r="1978" spans="2:27">
      <c r="B1978" t="s">
        <v>274</v>
      </c>
      <c r="C1978">
        <v>1997</v>
      </c>
      <c r="D1978" s="1">
        <v>2904204</v>
      </c>
      <c r="E1978" s="12">
        <f t="shared" si="400"/>
        <v>7.7121927645782323E-2</v>
      </c>
      <c r="F1978" s="1">
        <v>2787879</v>
      </c>
      <c r="G1978" s="11">
        <f t="shared" si="401"/>
        <v>6.9063010731741731E-2</v>
      </c>
      <c r="H1978">
        <v>9400400</v>
      </c>
      <c r="I1978" s="12">
        <f t="shared" si="407"/>
        <v>0.29657025232968809</v>
      </c>
      <c r="J1978" s="12">
        <f t="shared" si="398"/>
        <v>0.30894472575635079</v>
      </c>
      <c r="K1978" s="1">
        <v>9005740</v>
      </c>
      <c r="L1978">
        <v>268187</v>
      </c>
      <c r="M1978" s="12">
        <f t="shared" si="399"/>
        <v>2.9779562812162021E-2</v>
      </c>
      <c r="N1978">
        <v>56158</v>
      </c>
      <c r="O1978">
        <v>212029</v>
      </c>
      <c r="P1978" s="12">
        <f t="shared" si="402"/>
        <v>2.35437620895118E-2</v>
      </c>
      <c r="Q1978" s="12">
        <f t="shared" si="403"/>
        <v>0.79060133414371314</v>
      </c>
      <c r="R1978">
        <v>48085</v>
      </c>
      <c r="S1978">
        <v>15233</v>
      </c>
      <c r="T1978">
        <v>2732</v>
      </c>
      <c r="U1978" s="30">
        <v>2731.826</v>
      </c>
      <c r="V1978">
        <f t="shared" si="395"/>
        <v>2731826</v>
      </c>
      <c r="W1978">
        <v>52429</v>
      </c>
      <c r="X1978" s="16">
        <v>14296</v>
      </c>
      <c r="Y1978">
        <v>10347</v>
      </c>
      <c r="Z1978" s="7">
        <f t="shared" si="408"/>
        <v>12321.5</v>
      </c>
      <c r="AA1978">
        <v>12322</v>
      </c>
    </row>
    <row r="1979" spans="2:27">
      <c r="B1979" t="s">
        <v>274</v>
      </c>
      <c r="C1979">
        <v>1998</v>
      </c>
      <c r="D1979" s="1">
        <v>2947073</v>
      </c>
      <c r="E1979" s="12">
        <f t="shared" si="400"/>
        <v>1.4761015410763155E-2</v>
      </c>
      <c r="F1979" s="1">
        <v>2816014</v>
      </c>
      <c r="G1979" s="11">
        <f t="shared" si="401"/>
        <v>1.009190140605098E-2</v>
      </c>
      <c r="H1979">
        <v>10608543</v>
      </c>
      <c r="I1979" s="12">
        <f t="shared" si="407"/>
        <v>0.26544776224218536</v>
      </c>
      <c r="J1979" s="12">
        <f t="shared" si="398"/>
        <v>0.27780186214072938</v>
      </c>
      <c r="K1979" s="1">
        <v>9335836</v>
      </c>
      <c r="L1979">
        <v>276320</v>
      </c>
      <c r="M1979" s="12">
        <f t="shared" si="399"/>
        <v>2.9597777852995704E-2</v>
      </c>
      <c r="N1979">
        <v>55715</v>
      </c>
      <c r="O1979">
        <v>220605</v>
      </c>
      <c r="P1979" s="12">
        <f t="shared" si="402"/>
        <v>2.3629913807397644E-2</v>
      </c>
      <c r="Q1979" s="12">
        <f t="shared" si="403"/>
        <v>0.79836783439490444</v>
      </c>
      <c r="R1979">
        <v>52259</v>
      </c>
      <c r="S1979">
        <v>16212</v>
      </c>
      <c r="T1979">
        <v>2751</v>
      </c>
      <c r="U1979" s="30">
        <v>2751.335</v>
      </c>
      <c r="V1979">
        <f t="shared" si="395"/>
        <v>2751335</v>
      </c>
      <c r="W1979">
        <v>55949</v>
      </c>
      <c r="X1979" s="16">
        <v>16678</v>
      </c>
      <c r="Y1979">
        <v>9943</v>
      </c>
      <c r="Z1979" s="7">
        <f t="shared" si="408"/>
        <v>13310.5</v>
      </c>
      <c r="AA1979">
        <v>13311</v>
      </c>
    </row>
    <row r="1980" spans="2:27">
      <c r="B1980" t="s">
        <v>40</v>
      </c>
      <c r="C1980">
        <v>1999</v>
      </c>
      <c r="D1980" s="1">
        <v>3098579</v>
      </c>
      <c r="E1980" s="12">
        <f t="shared" si="400"/>
        <v>5.1408974260223617E-2</v>
      </c>
      <c r="F1980" s="1">
        <v>2983006</v>
      </c>
      <c r="G1980" s="11">
        <f t="shared" si="401"/>
        <v>5.9300841544111645E-2</v>
      </c>
      <c r="H1980" s="2">
        <v>10700917</v>
      </c>
      <c r="I1980" s="12">
        <f t="shared" si="407"/>
        <v>0.27876171733693478</v>
      </c>
      <c r="J1980" s="12">
        <f t="shared" si="398"/>
        <v>0.28956200669531407</v>
      </c>
      <c r="K1980" s="1">
        <v>9926812</v>
      </c>
      <c r="L1980">
        <v>296177</v>
      </c>
      <c r="M1980" s="12">
        <f t="shared" si="399"/>
        <v>2.9836064186568659E-2</v>
      </c>
      <c r="N1980">
        <v>58444</v>
      </c>
      <c r="O1980">
        <v>237733</v>
      </c>
      <c r="P1980" s="12">
        <f t="shared" si="402"/>
        <v>2.3948574829461864E-2</v>
      </c>
      <c r="Q1980" s="12">
        <f t="shared" si="403"/>
        <v>0.80267205083446724</v>
      </c>
      <c r="R1980">
        <v>67808</v>
      </c>
      <c r="S1980">
        <v>16990</v>
      </c>
      <c r="T1980">
        <v>2769</v>
      </c>
      <c r="U1980" s="30">
        <v>2768.6190000000001</v>
      </c>
      <c r="V1980">
        <f t="shared" si="395"/>
        <v>2768619</v>
      </c>
      <c r="W1980">
        <v>58137</v>
      </c>
      <c r="X1980" s="16">
        <v>18247</v>
      </c>
      <c r="AA1980" s="16">
        <v>18247</v>
      </c>
    </row>
    <row r="1981" spans="2:27">
      <c r="B1981" t="s">
        <v>215</v>
      </c>
      <c r="C1981">
        <v>2000</v>
      </c>
      <c r="D1981" s="1">
        <v>3469583</v>
      </c>
      <c r="E1981" s="12">
        <f t="shared" si="400"/>
        <v>0.11973359401196484</v>
      </c>
      <c r="F1981" s="1">
        <v>3349218</v>
      </c>
      <c r="G1981" s="11">
        <f t="shared" si="401"/>
        <v>0.12276609567664296</v>
      </c>
      <c r="H1981">
        <v>12181038</v>
      </c>
      <c r="I1981" s="12">
        <f t="shared" si="407"/>
        <v>0.27495341530007539</v>
      </c>
      <c r="J1981" s="12">
        <f t="shared" si="398"/>
        <v>0.28483475710362288</v>
      </c>
      <c r="K1981" s="1">
        <v>10972174</v>
      </c>
      <c r="L1981">
        <v>325532</v>
      </c>
      <c r="M1981" s="12">
        <f t="shared" si="399"/>
        <v>2.9668869633310592E-2</v>
      </c>
      <c r="N1981">
        <v>68782</v>
      </c>
      <c r="O1981">
        <v>256750</v>
      </c>
      <c r="P1981" s="12">
        <f t="shared" si="402"/>
        <v>2.3400102841970971E-2</v>
      </c>
      <c r="Q1981" s="12">
        <f t="shared" si="403"/>
        <v>0.78870894412838066</v>
      </c>
      <c r="R1981">
        <v>63405</v>
      </c>
      <c r="S1981">
        <v>18493</v>
      </c>
      <c r="T1981">
        <v>2845</v>
      </c>
      <c r="U1981" s="30">
        <v>2848.3530000000001</v>
      </c>
      <c r="V1981">
        <f t="shared" si="395"/>
        <v>2848353</v>
      </c>
      <c r="W1981">
        <v>61396</v>
      </c>
      <c r="X1981" s="16">
        <v>20241</v>
      </c>
      <c r="AA1981" s="16">
        <v>20241</v>
      </c>
    </row>
    <row r="1982" spans="2:27">
      <c r="B1982" t="s">
        <v>329</v>
      </c>
      <c r="C1982">
        <v>2001</v>
      </c>
      <c r="D1982" s="1">
        <v>3856416</v>
      </c>
      <c r="E1982" s="12">
        <f t="shared" si="400"/>
        <v>0.11149264911662295</v>
      </c>
      <c r="F1982" s="1">
        <v>3727172</v>
      </c>
      <c r="G1982" s="11">
        <f t="shared" si="401"/>
        <v>0.1128484320817576</v>
      </c>
      <c r="H1982">
        <v>11692949</v>
      </c>
      <c r="I1982" s="12">
        <f t="shared" si="407"/>
        <v>0.31875380624682448</v>
      </c>
      <c r="J1982" s="12">
        <f t="shared" si="398"/>
        <v>0.32980696315360652</v>
      </c>
      <c r="K1982" s="1">
        <v>11727422</v>
      </c>
      <c r="L1982">
        <v>343286</v>
      </c>
      <c r="M1982" s="12">
        <f t="shared" si="399"/>
        <v>2.9272077017438274E-2</v>
      </c>
      <c r="N1982">
        <v>71659</v>
      </c>
      <c r="O1982">
        <v>271627</v>
      </c>
      <c r="P1982" s="12">
        <f t="shared" si="402"/>
        <v>2.3161697430176896E-2</v>
      </c>
      <c r="Q1982" s="12">
        <f t="shared" si="403"/>
        <v>0.79125568767733023</v>
      </c>
      <c r="R1982">
        <v>62588</v>
      </c>
      <c r="S1982">
        <v>18662</v>
      </c>
      <c r="T1982">
        <v>2853</v>
      </c>
      <c r="U1982" s="30">
        <v>2852.9940000000001</v>
      </c>
      <c r="V1982">
        <f t="shared" si="395"/>
        <v>2852994</v>
      </c>
      <c r="W1982">
        <v>65104</v>
      </c>
      <c r="X1982" s="16">
        <v>21460</v>
      </c>
      <c r="AA1982" s="16">
        <v>21460</v>
      </c>
    </row>
    <row r="1983" spans="2:27">
      <c r="B1983" t="s">
        <v>329</v>
      </c>
      <c r="C1983">
        <v>2002</v>
      </c>
      <c r="D1983" s="1">
        <v>4534595</v>
      </c>
      <c r="E1983" s="12">
        <f t="shared" si="400"/>
        <v>0.17585732452100603</v>
      </c>
      <c r="F1983" s="1">
        <v>4374145</v>
      </c>
      <c r="G1983" s="11">
        <f t="shared" si="401"/>
        <v>0.17358281292089553</v>
      </c>
      <c r="H1983">
        <v>11052453</v>
      </c>
      <c r="I1983" s="12">
        <f t="shared" si="407"/>
        <v>0.39576237057963515</v>
      </c>
      <c r="J1983" s="12">
        <f t="shared" si="398"/>
        <v>0.41027950989703371</v>
      </c>
      <c r="K1983" s="1">
        <v>12742438</v>
      </c>
      <c r="L1983">
        <v>339926</v>
      </c>
      <c r="M1983" s="12">
        <f t="shared" si="399"/>
        <v>2.6676684634447504E-2</v>
      </c>
      <c r="N1983">
        <v>67902</v>
      </c>
      <c r="O1983">
        <v>272024</v>
      </c>
      <c r="P1983" s="12">
        <f t="shared" si="402"/>
        <v>2.1347877070306324E-2</v>
      </c>
      <c r="Q1983" s="12">
        <f t="shared" si="403"/>
        <v>0.80024475915346283</v>
      </c>
      <c r="R1983">
        <v>64258</v>
      </c>
      <c r="S1983">
        <v>18770</v>
      </c>
      <c r="T1983">
        <v>2859</v>
      </c>
      <c r="U1983" s="30">
        <v>2858.681</v>
      </c>
      <c r="V1983">
        <f t="shared" si="395"/>
        <v>2858681</v>
      </c>
      <c r="W1983">
        <v>66158</v>
      </c>
      <c r="X1983" s="16">
        <v>22705</v>
      </c>
      <c r="AA1983" s="16">
        <v>22705</v>
      </c>
    </row>
    <row r="1984" spans="2:27">
      <c r="B1984" t="s">
        <v>274</v>
      </c>
      <c r="C1984">
        <v>2003</v>
      </c>
      <c r="D1984" s="1">
        <v>5086417</v>
      </c>
      <c r="E1984" s="12">
        <f t="shared" si="400"/>
        <v>0.12169157333786149</v>
      </c>
      <c r="F1984" s="1">
        <v>4923136</v>
      </c>
      <c r="G1984" s="11">
        <f t="shared" si="401"/>
        <v>0.1255081850281598</v>
      </c>
      <c r="H1984">
        <v>13393021</v>
      </c>
      <c r="I1984" s="12">
        <f t="shared" si="407"/>
        <v>0.36758965732973914</v>
      </c>
      <c r="J1984" s="12">
        <f t="shared" si="398"/>
        <v>0.37978115617081465</v>
      </c>
      <c r="K1984" s="1">
        <v>13502885</v>
      </c>
      <c r="L1984">
        <v>363967</v>
      </c>
      <c r="M1984" s="12">
        <f t="shared" si="399"/>
        <v>2.6954758186861549E-2</v>
      </c>
      <c r="N1984">
        <v>68338</v>
      </c>
      <c r="O1984">
        <v>295629</v>
      </c>
      <c r="P1984" s="12">
        <f t="shared" si="402"/>
        <v>2.1893765665633679E-2</v>
      </c>
      <c r="Q1984" s="12">
        <f t="shared" si="403"/>
        <v>0.81224121967101415</v>
      </c>
      <c r="R1984">
        <v>68123</v>
      </c>
      <c r="S1984">
        <v>19647</v>
      </c>
      <c r="T1984">
        <v>2868</v>
      </c>
      <c r="U1984" s="30">
        <v>2868.3119999999999</v>
      </c>
      <c r="V1984">
        <f t="shared" si="395"/>
        <v>2868312</v>
      </c>
      <c r="W1984">
        <v>68798</v>
      </c>
      <c r="X1984" s="16">
        <v>20589</v>
      </c>
      <c r="AA1984" s="16">
        <v>20589</v>
      </c>
    </row>
    <row r="1985" spans="1:27">
      <c r="B1985" t="s">
        <v>274</v>
      </c>
      <c r="C1985">
        <v>2004</v>
      </c>
      <c r="D1985" s="1">
        <v>5424813</v>
      </c>
      <c r="E1985" s="12">
        <f t="shared" si="400"/>
        <v>6.6529346689427935E-2</v>
      </c>
      <c r="F1985" s="1">
        <v>5228789</v>
      </c>
      <c r="G1985" s="11">
        <f t="shared" si="401"/>
        <v>6.2085020604752746E-2</v>
      </c>
      <c r="H1985">
        <v>15351077</v>
      </c>
      <c r="I1985" s="12">
        <f t="shared" si="407"/>
        <v>0.34061382142764318</v>
      </c>
      <c r="J1985" s="12">
        <f t="shared" si="398"/>
        <v>0.35338321864974032</v>
      </c>
      <c r="K1985" s="1">
        <v>14263288</v>
      </c>
      <c r="L1985">
        <v>381734</v>
      </c>
      <c r="M1985" s="12">
        <f t="shared" si="399"/>
        <v>2.6763394246824435E-2</v>
      </c>
      <c r="N1985">
        <v>75257</v>
      </c>
      <c r="O1985">
        <v>306477</v>
      </c>
      <c r="P1985" s="12">
        <f t="shared" si="402"/>
        <v>2.1487121342568416E-2</v>
      </c>
      <c r="Q1985" s="12">
        <f t="shared" si="403"/>
        <v>0.80285486752555446</v>
      </c>
      <c r="R1985">
        <v>74179</v>
      </c>
      <c r="S1985">
        <v>19132</v>
      </c>
      <c r="T1985">
        <v>2886</v>
      </c>
      <c r="U1985" s="30">
        <v>2889.01</v>
      </c>
      <c r="V1985">
        <f t="shared" si="395"/>
        <v>2889010</v>
      </c>
      <c r="W1985">
        <v>72602</v>
      </c>
      <c r="X1985" s="16">
        <v>20983</v>
      </c>
      <c r="AA1985" s="16">
        <v>20983</v>
      </c>
    </row>
    <row r="1986" spans="1:27">
      <c r="B1986" t="s">
        <v>274</v>
      </c>
      <c r="C1986">
        <v>2005</v>
      </c>
      <c r="D1986" s="1">
        <v>5769398</v>
      </c>
      <c r="E1986" s="12">
        <f t="shared" si="400"/>
        <v>6.3520161893138069E-2</v>
      </c>
      <c r="F1986" s="1">
        <v>5614153</v>
      </c>
      <c r="G1986" s="11">
        <f t="shared" si="401"/>
        <v>7.3700430443836992E-2</v>
      </c>
      <c r="H1986">
        <v>15518347</v>
      </c>
      <c r="I1986" s="12">
        <f t="shared" si="407"/>
        <v>0.36177519422655002</v>
      </c>
      <c r="J1986" s="12">
        <f t="shared" si="398"/>
        <v>0.37177915921070714</v>
      </c>
      <c r="K1986" s="1">
        <v>14704763</v>
      </c>
      <c r="L1986">
        <v>377274</v>
      </c>
      <c r="M1986" s="12">
        <f t="shared" si="399"/>
        <v>2.5656584876614468E-2</v>
      </c>
      <c r="N1986">
        <v>79422</v>
      </c>
      <c r="O1986">
        <v>297852</v>
      </c>
      <c r="P1986" s="12">
        <f t="shared" si="402"/>
        <v>2.0255477765945634E-2</v>
      </c>
      <c r="Q1986" s="12">
        <f t="shared" si="403"/>
        <v>0.78948456559423652</v>
      </c>
      <c r="R1986">
        <v>76724</v>
      </c>
      <c r="S1986">
        <v>20022</v>
      </c>
      <c r="T1986">
        <v>2900</v>
      </c>
      <c r="U1986" s="30">
        <v>2905.9430000000002</v>
      </c>
      <c r="V1986">
        <f t="shared" si="395"/>
        <v>2905943</v>
      </c>
      <c r="W1986">
        <v>73933</v>
      </c>
      <c r="X1986" s="16">
        <v>20515</v>
      </c>
      <c r="AA1986" s="16">
        <v>20515</v>
      </c>
    </row>
    <row r="1987" spans="1:27">
      <c r="B1987" t="s">
        <v>274</v>
      </c>
      <c r="C1987">
        <v>2006</v>
      </c>
      <c r="D1987" s="1">
        <v>6973204</v>
      </c>
      <c r="E1987" s="12">
        <f t="shared" si="400"/>
        <v>0.20865365849261916</v>
      </c>
      <c r="F1987" s="1">
        <v>6854953</v>
      </c>
      <c r="G1987" s="11">
        <f t="shared" si="401"/>
        <v>0.221012858039316</v>
      </c>
      <c r="H1987">
        <v>17743579</v>
      </c>
      <c r="I1987" s="12">
        <f t="shared" si="407"/>
        <v>0.38633429028044453</v>
      </c>
      <c r="J1987" s="12">
        <f t="shared" si="398"/>
        <v>0.39299872928680285</v>
      </c>
      <c r="K1987" s="1">
        <v>16293095</v>
      </c>
      <c r="L1987">
        <v>411330</v>
      </c>
      <c r="M1987" s="12">
        <f t="shared" si="399"/>
        <v>2.5245663883995031E-2</v>
      </c>
      <c r="N1987">
        <v>101583</v>
      </c>
      <c r="O1987">
        <v>309747</v>
      </c>
      <c r="P1987" s="12">
        <f t="shared" si="402"/>
        <v>1.9010936841649791E-2</v>
      </c>
      <c r="Q1987" s="12">
        <f t="shared" si="403"/>
        <v>0.75303770695062355</v>
      </c>
      <c r="R1987">
        <v>80231</v>
      </c>
      <c r="S1987">
        <v>19664</v>
      </c>
      <c r="T1987">
        <v>2897</v>
      </c>
      <c r="U1987" s="30">
        <v>2904.9780000000001</v>
      </c>
      <c r="V1987">
        <f t="shared" ref="V1987:V1997" si="409">(U1987*1000)</f>
        <v>2904978</v>
      </c>
      <c r="W1987">
        <v>81136</v>
      </c>
      <c r="X1987" s="16">
        <v>21068</v>
      </c>
      <c r="AA1987" s="16">
        <v>21068</v>
      </c>
    </row>
    <row r="1988" spans="1:27">
      <c r="B1988" t="s">
        <v>233</v>
      </c>
      <c r="C1988">
        <v>2007</v>
      </c>
      <c r="D1988" s="1">
        <v>9111166</v>
      </c>
      <c r="E1988" s="12">
        <f t="shared" si="400"/>
        <v>0.30659679538989537</v>
      </c>
      <c r="F1988" s="1">
        <v>8968556</v>
      </c>
      <c r="G1988" s="11">
        <f t="shared" si="401"/>
        <v>0.30833223801826215</v>
      </c>
      <c r="H1988">
        <v>22489722</v>
      </c>
      <c r="I1988" s="12">
        <f t="shared" si="407"/>
        <v>0.39878465371870758</v>
      </c>
      <c r="J1988" s="12">
        <f t="shared" si="398"/>
        <v>0.40512577256401833</v>
      </c>
      <c r="K1988" s="1">
        <v>18629901</v>
      </c>
      <c r="L1988">
        <v>442045</v>
      </c>
      <c r="M1988" s="12">
        <f t="shared" si="399"/>
        <v>2.3727715998061397E-2</v>
      </c>
      <c r="N1988">
        <v>115294</v>
      </c>
      <c r="O1988">
        <v>326751</v>
      </c>
      <c r="P1988" s="12">
        <f t="shared" si="402"/>
        <v>1.7539062606934948E-2</v>
      </c>
      <c r="Q1988" s="12">
        <f t="shared" si="403"/>
        <v>0.73918040018550146</v>
      </c>
      <c r="R1988">
        <v>87325</v>
      </c>
      <c r="S1988">
        <v>22015</v>
      </c>
      <c r="T1988">
        <v>2922</v>
      </c>
      <c r="U1988" s="30">
        <v>2928.35</v>
      </c>
      <c r="V1988">
        <f t="shared" si="409"/>
        <v>2928350</v>
      </c>
      <c r="W1988">
        <v>86314</v>
      </c>
      <c r="X1988" s="16">
        <v>22431</v>
      </c>
      <c r="AA1988" s="16">
        <v>22431</v>
      </c>
    </row>
    <row r="1989" spans="1:27">
      <c r="B1989" t="s">
        <v>233</v>
      </c>
      <c r="C1989">
        <v>2008</v>
      </c>
      <c r="D1989" s="1">
        <v>7718794</v>
      </c>
      <c r="E1989" s="12">
        <f t="shared" si="400"/>
        <v>-0.15282039642346545</v>
      </c>
      <c r="F1989" s="1">
        <v>7623193</v>
      </c>
      <c r="G1989" s="11">
        <f t="shared" si="401"/>
        <v>-0.15000887545330596</v>
      </c>
      <c r="H1989">
        <v>16278166</v>
      </c>
      <c r="I1989" s="12">
        <f t="shared" si="407"/>
        <v>0.46830785482836335</v>
      </c>
      <c r="J1989" s="12">
        <f t="shared" si="398"/>
        <v>0.47418081373540483</v>
      </c>
      <c r="K1989" s="1">
        <v>18642916</v>
      </c>
      <c r="L1989">
        <v>486450</v>
      </c>
      <c r="M1989" s="12">
        <f t="shared" si="399"/>
        <v>2.6093021070308958E-2</v>
      </c>
      <c r="N1989">
        <v>117202</v>
      </c>
      <c r="O1989">
        <v>369248</v>
      </c>
      <c r="P1989" s="12">
        <f t="shared" si="402"/>
        <v>1.9806343599896067E-2</v>
      </c>
      <c r="Q1989" s="12">
        <f t="shared" si="403"/>
        <v>0.75906670778086138</v>
      </c>
      <c r="R1989">
        <v>97047</v>
      </c>
      <c r="S1989">
        <v>22126</v>
      </c>
      <c r="T1989">
        <v>2940</v>
      </c>
      <c r="U1989" s="30">
        <v>2947.806</v>
      </c>
      <c r="V1989">
        <f t="shared" si="409"/>
        <v>2947806</v>
      </c>
      <c r="W1989">
        <v>89331</v>
      </c>
      <c r="X1989" s="16">
        <v>22754</v>
      </c>
      <c r="AA1989" s="16">
        <v>22754</v>
      </c>
    </row>
    <row r="1990" spans="1:27">
      <c r="A1990">
        <v>24</v>
      </c>
      <c r="B1990" t="s">
        <v>176</v>
      </c>
      <c r="C1990">
        <v>2009</v>
      </c>
      <c r="D1990" s="10">
        <v>8209225</v>
      </c>
      <c r="E1990" s="12">
        <f t="shared" si="400"/>
        <v>6.3537257245108503E-2</v>
      </c>
      <c r="F1990" s="4"/>
      <c r="G1990" s="4"/>
      <c r="H1990" s="10">
        <v>14393964</v>
      </c>
      <c r="I1990" s="3"/>
      <c r="J1990" s="12">
        <f t="shared" si="398"/>
        <v>0.5703241303090657</v>
      </c>
      <c r="K1990" s="10">
        <v>19246076</v>
      </c>
      <c r="L1990" s="3"/>
      <c r="M1990" s="3"/>
      <c r="N1990" s="10">
        <v>115494</v>
      </c>
      <c r="O1990" s="10">
        <v>367878</v>
      </c>
      <c r="P1990" s="12">
        <f t="shared" si="402"/>
        <v>1.9114441821803052E-2</v>
      </c>
      <c r="Q1990" s="3"/>
      <c r="R1990" s="3"/>
      <c r="U1990" s="30">
        <v>2958.7739999999999</v>
      </c>
      <c r="V1990">
        <f t="shared" si="409"/>
        <v>2958774</v>
      </c>
      <c r="X1990" s="16">
        <v>21482</v>
      </c>
      <c r="AA1990" s="16">
        <v>21482</v>
      </c>
    </row>
    <row r="1991" spans="1:27">
      <c r="B1991" t="s">
        <v>176</v>
      </c>
      <c r="C1991">
        <v>2010</v>
      </c>
      <c r="D1991" s="10">
        <v>8834096</v>
      </c>
      <c r="E1991" s="12">
        <f t="shared" si="400"/>
        <v>7.6118147571786615E-2</v>
      </c>
      <c r="F1991" s="4"/>
      <c r="G1991" s="4"/>
      <c r="H1991" s="10">
        <v>20978857</v>
      </c>
      <c r="I1991" s="3"/>
      <c r="J1991" s="12">
        <f t="shared" si="398"/>
        <v>0.42109520075378748</v>
      </c>
      <c r="K1991" s="10">
        <v>20022652</v>
      </c>
      <c r="L1991" s="3"/>
      <c r="M1991" s="3"/>
      <c r="N1991" s="10">
        <v>101959</v>
      </c>
      <c r="O1991" s="10">
        <v>366733</v>
      </c>
      <c r="P1991" s="12">
        <f t="shared" si="402"/>
        <v>1.8315905405537687E-2</v>
      </c>
      <c r="Q1991" s="3"/>
      <c r="R1991" s="3"/>
      <c r="U1991" s="30">
        <v>2970.4369999999999</v>
      </c>
      <c r="V1991">
        <f t="shared" si="409"/>
        <v>2970437</v>
      </c>
      <c r="X1991" s="16">
        <v>21067</v>
      </c>
      <c r="AA1991" s="16">
        <v>21067</v>
      </c>
    </row>
    <row r="1992" spans="1:27">
      <c r="B1992" t="s">
        <v>176</v>
      </c>
      <c r="C1992">
        <v>2011</v>
      </c>
      <c r="D1992" s="10">
        <v>8726548</v>
      </c>
      <c r="E1992" s="12">
        <f t="shared" si="400"/>
        <v>-1.2174194167688465E-2</v>
      </c>
      <c r="F1992" s="4"/>
      <c r="G1992" s="4"/>
      <c r="H1992" s="10">
        <v>23441796</v>
      </c>
      <c r="I1992" s="3"/>
      <c r="J1992" s="12">
        <f t="shared" ref="J1992:J1997" si="410">D1992/H1992</f>
        <v>0.37226448007652657</v>
      </c>
      <c r="K1992" s="10">
        <v>20157417</v>
      </c>
      <c r="L1992" s="3"/>
      <c r="M1992" s="3"/>
      <c r="N1992" s="10">
        <v>103889</v>
      </c>
      <c r="O1992" s="10">
        <v>354626</v>
      </c>
      <c r="P1992" s="12">
        <f t="shared" si="402"/>
        <v>1.7592829478102277E-2</v>
      </c>
      <c r="Q1992" s="3"/>
      <c r="R1992" s="3"/>
      <c r="U1992" s="30">
        <v>2977.4520000000002</v>
      </c>
      <c r="V1992">
        <f t="shared" si="409"/>
        <v>2977452</v>
      </c>
      <c r="X1992" s="16">
        <v>21386</v>
      </c>
      <c r="AA1992" s="16">
        <v>21386</v>
      </c>
    </row>
    <row r="1993" spans="1:27">
      <c r="B1993" t="s">
        <v>176</v>
      </c>
      <c r="C1993">
        <v>2012</v>
      </c>
      <c r="D1993" s="21"/>
      <c r="E1993" s="12"/>
      <c r="F1993" s="4"/>
      <c r="G1993" s="4"/>
      <c r="H1993" s="21"/>
      <c r="I1993" s="4"/>
      <c r="J1993" s="12"/>
      <c r="K1993" s="21"/>
      <c r="L1993" s="4"/>
      <c r="M1993" s="4"/>
      <c r="N1993" s="21"/>
      <c r="O1993" s="21"/>
      <c r="P1993" s="12"/>
      <c r="Q1993" s="4"/>
      <c r="R1993" s="4"/>
      <c r="U1993" s="30">
        <v>2982.9630000000002</v>
      </c>
      <c r="V1993">
        <f t="shared" si="409"/>
        <v>2982963</v>
      </c>
      <c r="X1993" s="16">
        <v>22319</v>
      </c>
      <c r="AA1993" s="16">
        <v>22319</v>
      </c>
    </row>
    <row r="1994" spans="1:27">
      <c r="B1994" t="s">
        <v>176</v>
      </c>
      <c r="C1994">
        <v>2013</v>
      </c>
      <c r="D1994" s="21">
        <v>7649292</v>
      </c>
      <c r="E1994" s="12"/>
      <c r="F1994" s="21">
        <v>7509589</v>
      </c>
      <c r="G1994" s="4"/>
      <c r="H1994" s="21">
        <v>21865219</v>
      </c>
      <c r="I1994" s="4"/>
      <c r="J1994" s="12">
        <f t="shared" si="410"/>
        <v>0.34983834371839589</v>
      </c>
      <c r="K1994" s="21">
        <v>20101926</v>
      </c>
      <c r="L1994" s="4"/>
      <c r="M1994" s="4"/>
      <c r="N1994" s="21">
        <v>112169</v>
      </c>
      <c r="O1994" s="21">
        <v>376455</v>
      </c>
      <c r="P1994" s="12">
        <f t="shared" si="402"/>
        <v>1.8727310009996057E-2</v>
      </c>
      <c r="Q1994" s="4"/>
      <c r="R1994" s="4"/>
      <c r="U1994" s="30">
        <v>2987.721</v>
      </c>
      <c r="V1994">
        <f t="shared" si="409"/>
        <v>2987721</v>
      </c>
      <c r="X1994" s="16">
        <v>21969</v>
      </c>
      <c r="AA1994" s="16">
        <v>21969</v>
      </c>
    </row>
    <row r="1995" spans="1:27">
      <c r="B1995" t="s">
        <v>176</v>
      </c>
      <c r="C1995">
        <v>2014</v>
      </c>
      <c r="D1995" s="21">
        <v>7377669</v>
      </c>
      <c r="E1995" s="12">
        <f t="shared" ref="E1995:E1997" si="411">(D1995-D1994)/(D1994)</f>
        <v>-3.5509560884850522E-2</v>
      </c>
      <c r="F1995" s="21">
        <v>7193839</v>
      </c>
      <c r="G1995" s="4"/>
      <c r="H1995" s="21">
        <v>23346924</v>
      </c>
      <c r="I1995" s="4"/>
      <c r="J1995" s="12">
        <f t="shared" si="410"/>
        <v>0.31600175680530762</v>
      </c>
      <c r="K1995" s="21">
        <v>20013073</v>
      </c>
      <c r="L1995" s="4"/>
      <c r="M1995" s="4"/>
      <c r="N1995" s="21">
        <v>113475</v>
      </c>
      <c r="O1995" s="21">
        <v>379382</v>
      </c>
      <c r="P1995" s="12">
        <f t="shared" si="402"/>
        <v>1.8956708947196664E-2</v>
      </c>
      <c r="Q1995" s="4"/>
      <c r="R1995" s="4"/>
      <c r="U1995" s="30">
        <v>2988.578</v>
      </c>
      <c r="V1995">
        <f t="shared" si="409"/>
        <v>2988578</v>
      </c>
      <c r="X1995" s="16">
        <v>18793</v>
      </c>
      <c r="AA1995" s="16">
        <v>18793</v>
      </c>
    </row>
    <row r="1996" spans="1:27">
      <c r="B1996" t="s">
        <v>176</v>
      </c>
      <c r="C1996">
        <v>2015</v>
      </c>
      <c r="D1996" s="10">
        <v>7944619</v>
      </c>
      <c r="E1996" s="12">
        <f t="shared" si="411"/>
        <v>7.6846765556980126E-2</v>
      </c>
      <c r="F1996" s="3"/>
      <c r="G1996" s="3"/>
      <c r="H1996" s="10">
        <v>21139337</v>
      </c>
      <c r="I1996" s="3"/>
      <c r="J1996" s="12">
        <f t="shared" si="410"/>
        <v>0.37582157851024373</v>
      </c>
      <c r="K1996" s="10">
        <v>21110405</v>
      </c>
      <c r="L1996" s="3"/>
      <c r="M1996" s="3"/>
      <c r="N1996" s="10">
        <v>162829</v>
      </c>
      <c r="O1996" s="10">
        <v>371359</v>
      </c>
      <c r="P1996" s="12">
        <f t="shared" si="402"/>
        <v>1.7591277855635645E-2</v>
      </c>
      <c r="Q1996" s="3"/>
      <c r="R1996" s="3"/>
      <c r="U1996" s="30">
        <v>2985.297</v>
      </c>
      <c r="V1996">
        <f t="shared" si="409"/>
        <v>2985297</v>
      </c>
      <c r="X1996" s="16">
        <v>18911</v>
      </c>
      <c r="AA1996" s="16">
        <v>18911</v>
      </c>
    </row>
    <row r="1997" spans="1:27">
      <c r="B1997" t="s">
        <v>274</v>
      </c>
      <c r="C1997">
        <v>2016</v>
      </c>
      <c r="D1997" s="1">
        <v>8299349</v>
      </c>
      <c r="E1997" s="12">
        <f t="shared" si="411"/>
        <v>4.4650347612641965E-2</v>
      </c>
      <c r="F1997" s="3"/>
      <c r="G1997" s="3"/>
      <c r="H1997" s="1">
        <v>20880790</v>
      </c>
      <c r="I1997" s="3"/>
      <c r="J1997" s="12">
        <f t="shared" si="410"/>
        <v>0.39746336225784562</v>
      </c>
      <c r="K1997" s="1">
        <v>22247200</v>
      </c>
      <c r="L1997" s="3"/>
      <c r="M1997" s="3"/>
      <c r="N1997" s="1">
        <v>138506</v>
      </c>
      <c r="O1997" s="1">
        <v>336391</v>
      </c>
      <c r="P1997" s="12">
        <f t="shared" ref="P1997" si="412">(O1997/K1997)</f>
        <v>1.5120599446222446E-2</v>
      </c>
      <c r="Q1997" s="3"/>
      <c r="R1997" s="3"/>
      <c r="U1997" s="30">
        <v>2985.415</v>
      </c>
      <c r="V1997">
        <f t="shared" si="409"/>
        <v>2985415</v>
      </c>
      <c r="X1997" s="16">
        <v>19192</v>
      </c>
      <c r="AA1997" s="16">
        <v>19192</v>
      </c>
    </row>
    <row r="1998" spans="1:27"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U1998" s="30"/>
    </row>
    <row r="1999" spans="1:27" s="2" customFormat="1">
      <c r="D1999" s="25"/>
      <c r="E1999" s="25"/>
      <c r="F1999" s="25"/>
      <c r="G1999" s="25"/>
      <c r="H1999" s="25"/>
      <c r="I1999" s="25"/>
      <c r="J1999" s="25"/>
      <c r="K1999" s="25"/>
      <c r="L1999" s="25"/>
      <c r="M1999" s="25"/>
      <c r="N1999" s="25"/>
      <c r="O1999" s="25"/>
      <c r="P1999" s="25"/>
      <c r="Q1999" s="25"/>
      <c r="R1999" s="25"/>
      <c r="X1999" s="18"/>
      <c r="Z1999" s="7"/>
    </row>
    <row r="2000" spans="1:27">
      <c r="B2000" t="s">
        <v>275</v>
      </c>
      <c r="C2000">
        <v>1880</v>
      </c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X2000" s="16">
        <v>1280</v>
      </c>
      <c r="Z2000" s="16">
        <v>1280</v>
      </c>
      <c r="AA2000" s="16">
        <v>1280</v>
      </c>
    </row>
    <row r="2001" spans="2:28">
      <c r="B2001" t="s">
        <v>275</v>
      </c>
      <c r="C2001">
        <v>1890</v>
      </c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X2001" s="16">
        <v>1701</v>
      </c>
      <c r="Z2001" s="16">
        <v>1701</v>
      </c>
      <c r="AA2001" s="16">
        <v>1701</v>
      </c>
    </row>
    <row r="2002" spans="2:28">
      <c r="B2002" t="s">
        <v>275</v>
      </c>
      <c r="C2002">
        <v>1904</v>
      </c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U2002" s="30">
        <v>3185</v>
      </c>
      <c r="V2002">
        <f>(U2002*1000)</f>
        <v>3185000</v>
      </c>
      <c r="X2002" s="16">
        <v>2163</v>
      </c>
      <c r="Z2002" s="16">
        <v>2163</v>
      </c>
      <c r="AA2002" s="16">
        <v>2163</v>
      </c>
    </row>
    <row r="2003" spans="2:28">
      <c r="B2003" t="s">
        <v>275</v>
      </c>
      <c r="C2003">
        <v>1910</v>
      </c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U2003" s="30">
        <v>3301</v>
      </c>
      <c r="V2003">
        <f t="shared" ref="V2003:V2071" si="413">(U2003*1000)</f>
        <v>3301000</v>
      </c>
      <c r="X2003" s="16">
        <v>2307</v>
      </c>
      <c r="Z2003" s="16">
        <v>2307</v>
      </c>
      <c r="AA2003" s="16">
        <v>2307</v>
      </c>
    </row>
    <row r="2004" spans="2:28">
      <c r="B2004" t="s">
        <v>275</v>
      </c>
      <c r="C2004">
        <v>1923</v>
      </c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U2004" s="30">
        <v>3454</v>
      </c>
      <c r="V2004">
        <f t="shared" si="413"/>
        <v>3454000</v>
      </c>
      <c r="X2004" s="16">
        <v>2205</v>
      </c>
      <c r="Z2004" s="16">
        <v>2205</v>
      </c>
      <c r="AA2004" s="16">
        <v>2205</v>
      </c>
    </row>
    <row r="2005" spans="2:28">
      <c r="B2005" t="s">
        <v>275</v>
      </c>
      <c r="C2005">
        <v>1930</v>
      </c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U2005" s="30">
        <v>3646</v>
      </c>
      <c r="V2005">
        <f t="shared" si="413"/>
        <v>3646000</v>
      </c>
      <c r="X2005" s="16">
        <v>3971</v>
      </c>
      <c r="Z2005" s="16">
        <v>3971</v>
      </c>
      <c r="AA2005" s="16">
        <v>3971</v>
      </c>
    </row>
    <row r="2006" spans="2:28">
      <c r="B2006" t="s">
        <v>275</v>
      </c>
      <c r="C2006">
        <v>1940</v>
      </c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U2006" s="30">
        <v>3786</v>
      </c>
      <c r="V2006">
        <f t="shared" si="413"/>
        <v>3786000</v>
      </c>
      <c r="X2006" s="16">
        <v>4208</v>
      </c>
      <c r="Z2006" s="16">
        <v>4208</v>
      </c>
      <c r="AA2006" s="16">
        <v>4208</v>
      </c>
    </row>
    <row r="2007" spans="2:28">
      <c r="B2007" t="s">
        <v>275</v>
      </c>
      <c r="C2007">
        <v>1941</v>
      </c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U2007" s="30">
        <v>3811</v>
      </c>
      <c r="V2007">
        <f t="shared" si="413"/>
        <v>3811000</v>
      </c>
      <c r="Z2007" s="16"/>
      <c r="AA2007" s="16">
        <f>AA2006+(AA2008-AA2006)/2</f>
        <v>4254.5</v>
      </c>
    </row>
    <row r="2008" spans="2:28">
      <c r="B2008" t="s">
        <v>275</v>
      </c>
      <c r="C2008">
        <v>1942</v>
      </c>
      <c r="D2008" s="1">
        <v>26485</v>
      </c>
      <c r="E2008" s="1"/>
      <c r="F2008" s="1">
        <v>26303</v>
      </c>
      <c r="G2008" s="1"/>
      <c r="H2008">
        <v>139656</v>
      </c>
      <c r="I2008" s="12">
        <f t="shared" ref="I2008:I2043" si="414">(F2008/H2008)</f>
        <v>0.18834135303889557</v>
      </c>
      <c r="J2008" s="12">
        <f>D2008/H2008</f>
        <v>0.18964455519275936</v>
      </c>
      <c r="K2008" s="1">
        <v>109144</v>
      </c>
      <c r="L2008">
        <v>2720</v>
      </c>
      <c r="M2008" s="12">
        <f>(L2008/K2008)</f>
        <v>2.4921205013560068E-2</v>
      </c>
      <c r="N2008" s="3"/>
      <c r="O2008" s="3"/>
      <c r="P2008" s="3"/>
      <c r="Q2008" s="3"/>
      <c r="R2008" s="3"/>
      <c r="T2008">
        <v>3829</v>
      </c>
      <c r="U2008" s="30">
        <v>3829</v>
      </c>
      <c r="V2008">
        <f t="shared" si="413"/>
        <v>3829000</v>
      </c>
      <c r="W2008">
        <v>3069</v>
      </c>
      <c r="AA2008" s="1">
        <f>AA2006+93</f>
        <v>4301</v>
      </c>
    </row>
    <row r="2009" spans="2:28">
      <c r="B2009" t="s">
        <v>275</v>
      </c>
      <c r="C2009">
        <v>1943</v>
      </c>
      <c r="D2009" s="1"/>
      <c r="E2009" s="1"/>
      <c r="F2009" s="1"/>
      <c r="G2009" s="1"/>
      <c r="I2009" s="12"/>
      <c r="J2009" s="12"/>
      <c r="K2009" s="1"/>
      <c r="M2009" s="12"/>
      <c r="N2009" s="3"/>
      <c r="O2009" s="3"/>
      <c r="P2009" s="3"/>
      <c r="Q2009" s="3"/>
      <c r="R2009" s="3"/>
      <c r="U2009" s="30">
        <v>3705</v>
      </c>
      <c r="V2009">
        <f t="shared" si="413"/>
        <v>3705000</v>
      </c>
      <c r="AA2009" s="1">
        <f>AA2008+(AA2010-AA2008)/2</f>
        <v>4347.5</v>
      </c>
    </row>
    <row r="2010" spans="2:28">
      <c r="B2010" t="s">
        <v>275</v>
      </c>
      <c r="C2010">
        <v>1944</v>
      </c>
      <c r="D2010" s="1">
        <v>27709</v>
      </c>
      <c r="E2010" s="12">
        <f>(D2010-D2008)/(D2008)</f>
        <v>4.6214838587879933E-2</v>
      </c>
      <c r="F2010" s="1">
        <v>27499</v>
      </c>
      <c r="G2010" s="11">
        <f>(F2010-F2008)/(F2008)</f>
        <v>4.547009846785538E-2</v>
      </c>
      <c r="H2010">
        <v>140975</v>
      </c>
      <c r="I2010" s="12">
        <f t="shared" si="414"/>
        <v>0.19506295442454336</v>
      </c>
      <c r="J2010" s="12">
        <f t="shared" ref="J2010:J2076" si="415">D2010/H2010</f>
        <v>0.19655258024472425</v>
      </c>
      <c r="K2010" s="1">
        <v>97350</v>
      </c>
      <c r="L2010">
        <v>2952</v>
      </c>
      <c r="M2010" s="12">
        <f t="shared" ref="M2010:M2074" si="416">(L2010/K2010)</f>
        <v>3.0323574730354391E-2</v>
      </c>
      <c r="N2010" s="3"/>
      <c r="O2010" s="3"/>
      <c r="P2010" s="3"/>
      <c r="Q2010" s="3"/>
      <c r="R2010" s="3"/>
      <c r="T2010">
        <v>3560</v>
      </c>
      <c r="U2010" s="30">
        <v>3560</v>
      </c>
      <c r="V2010">
        <f t="shared" si="413"/>
        <v>3560000</v>
      </c>
      <c r="W2010">
        <v>3787</v>
      </c>
      <c r="AA2010" s="1">
        <f>AA2008+93</f>
        <v>4394</v>
      </c>
    </row>
    <row r="2011" spans="2:28">
      <c r="B2011" t="s">
        <v>275</v>
      </c>
      <c r="C2011">
        <v>1945</v>
      </c>
      <c r="D2011" s="1"/>
      <c r="E2011" s="12"/>
      <c r="F2011" s="1"/>
      <c r="G2011" s="11"/>
      <c r="I2011" s="12"/>
      <c r="J2011" s="12"/>
      <c r="K2011" s="1"/>
      <c r="M2011" s="12"/>
      <c r="N2011" s="3"/>
      <c r="O2011" s="3"/>
      <c r="P2011" s="3"/>
      <c r="Q2011" s="3"/>
      <c r="R2011" s="3"/>
      <c r="U2011" s="30">
        <v>3516</v>
      </c>
      <c r="V2011">
        <f t="shared" si="413"/>
        <v>3516000</v>
      </c>
      <c r="AA2011" s="1">
        <f>AA2010+(AA2012-AA2010)/2</f>
        <v>4440.5</v>
      </c>
    </row>
    <row r="2012" spans="2:28">
      <c r="B2012" t="s">
        <v>275</v>
      </c>
      <c r="C2012">
        <v>1946</v>
      </c>
      <c r="D2012" s="1">
        <v>26908</v>
      </c>
      <c r="E2012" s="12">
        <f>(D2012-D2010)/(D2010)</f>
        <v>-2.8907575156086471E-2</v>
      </c>
      <c r="F2012" s="1">
        <v>26768</v>
      </c>
      <c r="G2012" s="11">
        <f>(F2012-F2010)/(F2010)</f>
        <v>-2.6582784828539218E-2</v>
      </c>
      <c r="H2012">
        <v>168787</v>
      </c>
      <c r="I2012" s="12">
        <f t="shared" si="414"/>
        <v>0.15859041276875588</v>
      </c>
      <c r="J2012" s="12">
        <f t="shared" si="415"/>
        <v>0.15941986053428286</v>
      </c>
      <c r="K2012" s="1">
        <v>134708</v>
      </c>
      <c r="L2012">
        <v>3116</v>
      </c>
      <c r="M2012" s="12">
        <f t="shared" si="416"/>
        <v>2.3131514089734833E-2</v>
      </c>
      <c r="N2012" s="3"/>
      <c r="O2012" s="3"/>
      <c r="P2012" s="3"/>
      <c r="Q2012" s="3"/>
      <c r="R2012" s="3"/>
      <c r="T2012">
        <v>3746</v>
      </c>
      <c r="U2012" s="30">
        <v>3746</v>
      </c>
      <c r="V2012">
        <f t="shared" si="413"/>
        <v>3746000</v>
      </c>
      <c r="W2012">
        <v>4446</v>
      </c>
      <c r="AA2012" s="1">
        <f>AA2010+93</f>
        <v>4487</v>
      </c>
    </row>
    <row r="2013" spans="2:28">
      <c r="B2013" t="s">
        <v>275</v>
      </c>
      <c r="C2013">
        <v>1947</v>
      </c>
      <c r="D2013" s="1"/>
      <c r="E2013" s="12"/>
      <c r="F2013" s="1"/>
      <c r="G2013" s="11"/>
      <c r="I2013" s="12"/>
      <c r="J2013" s="12"/>
      <c r="K2013" s="1"/>
      <c r="M2013" s="12"/>
      <c r="N2013" s="3"/>
      <c r="O2013" s="3"/>
      <c r="P2013" s="3"/>
      <c r="Q2013" s="3"/>
      <c r="R2013" s="3"/>
      <c r="U2013" s="30">
        <v>3845</v>
      </c>
      <c r="V2013">
        <f t="shared" si="413"/>
        <v>3845000</v>
      </c>
      <c r="AA2013" s="1">
        <f>AA2012+(AA2014-AA2012)/2</f>
        <v>4533.5</v>
      </c>
    </row>
    <row r="2014" spans="2:28">
      <c r="B2014" t="s">
        <v>275</v>
      </c>
      <c r="C2014">
        <v>1948</v>
      </c>
      <c r="D2014" s="1">
        <v>59261</v>
      </c>
      <c r="E2014" s="12">
        <f>(D2014-D2012)/(D2012)</f>
        <v>1.2023561766017541</v>
      </c>
      <c r="F2014" s="1">
        <v>59117</v>
      </c>
      <c r="G2014" s="11">
        <f>(F2014-F2012)/(F2012)</f>
        <v>1.2084952181709503</v>
      </c>
      <c r="H2014">
        <v>240076</v>
      </c>
      <c r="I2014" s="12">
        <f t="shared" si="414"/>
        <v>0.24624285642879754</v>
      </c>
      <c r="J2014" s="12">
        <f t="shared" si="415"/>
        <v>0.24684266648894518</v>
      </c>
      <c r="K2014" s="1">
        <v>204949</v>
      </c>
      <c r="L2014">
        <v>4127</v>
      </c>
      <c r="M2014" s="12">
        <f t="shared" si="416"/>
        <v>2.0136716939336129E-2</v>
      </c>
      <c r="N2014" s="3"/>
      <c r="O2014" s="3"/>
      <c r="P2014" s="3"/>
      <c r="Q2014" s="3"/>
      <c r="R2014" s="3"/>
      <c r="T2014">
        <v>3844</v>
      </c>
      <c r="U2014" s="30">
        <v>3844</v>
      </c>
      <c r="V2014">
        <f t="shared" si="413"/>
        <v>3844000</v>
      </c>
      <c r="W2014">
        <v>5239</v>
      </c>
      <c r="AA2014" s="1">
        <f t="shared" ref="AA2014" si="417">AA2012+93</f>
        <v>4580</v>
      </c>
    </row>
    <row r="2015" spans="2:28">
      <c r="B2015" t="s">
        <v>275</v>
      </c>
      <c r="C2015">
        <v>1949</v>
      </c>
      <c r="D2015" s="1"/>
      <c r="E2015" s="12"/>
      <c r="F2015" s="1"/>
      <c r="G2015" s="11"/>
      <c r="I2015" s="12"/>
      <c r="J2015" s="12"/>
      <c r="K2015" s="1"/>
      <c r="M2015" s="12"/>
      <c r="N2015" s="3"/>
      <c r="O2015" s="3"/>
      <c r="P2015" s="3"/>
      <c r="Q2015" s="3"/>
      <c r="R2015" s="3"/>
      <c r="U2015" s="30">
        <v>3882</v>
      </c>
      <c r="V2015">
        <f t="shared" si="413"/>
        <v>3882000</v>
      </c>
      <c r="AA2015" s="1">
        <f>AA2014+(AA2016-AA2014)/2</f>
        <v>4627.5</v>
      </c>
    </row>
    <row r="2016" spans="2:28">
      <c r="B2016" t="s">
        <v>275</v>
      </c>
      <c r="C2016">
        <v>1950</v>
      </c>
      <c r="D2016" s="1">
        <v>85696</v>
      </c>
      <c r="E2016" s="12">
        <f>(D2016-D2014)/(D2014)</f>
        <v>0.44607752147280672</v>
      </c>
      <c r="F2016" s="1">
        <v>85492</v>
      </c>
      <c r="G2016" s="11">
        <f>(F2016-F2014)/(F2014)</f>
        <v>0.44614916183162207</v>
      </c>
      <c r="H2016">
        <v>289677</v>
      </c>
      <c r="I2016" s="12">
        <f t="shared" si="414"/>
        <v>0.29512871232441651</v>
      </c>
      <c r="J2016" s="12">
        <f t="shared" si="415"/>
        <v>0.29583294496974216</v>
      </c>
      <c r="K2016" s="1">
        <v>279291</v>
      </c>
      <c r="L2016">
        <v>6388</v>
      </c>
      <c r="M2016" s="12">
        <f t="shared" si="416"/>
        <v>2.287220139567691E-2</v>
      </c>
      <c r="N2016" s="3"/>
      <c r="O2016" s="3"/>
      <c r="P2016" s="3"/>
      <c r="Q2016" s="3"/>
      <c r="R2016" s="3"/>
      <c r="T2016">
        <v>3964</v>
      </c>
      <c r="U2016" s="30">
        <v>3964</v>
      </c>
      <c r="V2016">
        <f t="shared" si="413"/>
        <v>3964000</v>
      </c>
      <c r="W2016">
        <v>5635</v>
      </c>
      <c r="X2016" s="16">
        <v>4675</v>
      </c>
      <c r="Z2016" s="16">
        <v>4675</v>
      </c>
      <c r="AA2016" s="16">
        <v>4675</v>
      </c>
      <c r="AB2016">
        <f>(4675-4208)/5</f>
        <v>93.4</v>
      </c>
    </row>
    <row r="2017" spans="2:28">
      <c r="B2017" t="s">
        <v>275</v>
      </c>
      <c r="C2017">
        <v>1951</v>
      </c>
      <c r="D2017" s="1">
        <v>80653</v>
      </c>
      <c r="E2017" s="12">
        <f t="shared" ref="E2017:E2077" si="418">(D2017-D2016)/(D2016)</f>
        <v>-5.884755414488424E-2</v>
      </c>
      <c r="F2017" s="1">
        <v>80428</v>
      </c>
      <c r="G2017" s="11">
        <f t="shared" ref="G2017:G2074" si="419">(F2017-F2016)/(F2016)</f>
        <v>-5.9233612501754553E-2</v>
      </c>
      <c r="H2017">
        <v>305077</v>
      </c>
      <c r="I2017" s="12">
        <f t="shared" si="414"/>
        <v>0.26363180442970136</v>
      </c>
      <c r="J2017" s="12">
        <f t="shared" si="415"/>
        <v>0.26436932315448231</v>
      </c>
      <c r="K2017" s="1">
        <v>275301</v>
      </c>
      <c r="L2017">
        <v>5742</v>
      </c>
      <c r="M2017" s="12">
        <f t="shared" si="416"/>
        <v>2.0857170878420348E-2</v>
      </c>
      <c r="N2017">
        <v>1987</v>
      </c>
      <c r="O2017">
        <v>3127</v>
      </c>
      <c r="P2017" s="12">
        <f>(O2017/K2017)</f>
        <v>1.1358476721842637E-2</v>
      </c>
      <c r="Q2017" s="12">
        <f>(O2017/L2017)</f>
        <v>0.54458376872169978</v>
      </c>
      <c r="R2017" s="2">
        <v>2076</v>
      </c>
      <c r="S2017" s="2">
        <v>1057</v>
      </c>
      <c r="T2017">
        <v>4015</v>
      </c>
      <c r="U2017" s="30">
        <v>4015</v>
      </c>
      <c r="V2017">
        <f t="shared" si="413"/>
        <v>4015000</v>
      </c>
      <c r="W2017">
        <v>6216</v>
      </c>
      <c r="AA2017" s="1">
        <f>AA2016+62</f>
        <v>4737</v>
      </c>
      <c r="AB2017">
        <f>(5296-4675)/10</f>
        <v>62.1</v>
      </c>
    </row>
    <row r="2018" spans="2:28">
      <c r="B2018" t="s">
        <v>275</v>
      </c>
      <c r="C2018">
        <v>1952</v>
      </c>
      <c r="D2018" s="1">
        <v>89154</v>
      </c>
      <c r="E2018" s="12">
        <f t="shared" si="418"/>
        <v>0.10540215491054269</v>
      </c>
      <c r="F2018" s="1">
        <v>87714</v>
      </c>
      <c r="G2018" s="11">
        <f t="shared" si="419"/>
        <v>9.0590341672054514E-2</v>
      </c>
      <c r="H2018">
        <v>318982</v>
      </c>
      <c r="I2018" s="12">
        <f t="shared" si="414"/>
        <v>0.27498103341254365</v>
      </c>
      <c r="J2018" s="12">
        <f t="shared" si="415"/>
        <v>0.27949539472446722</v>
      </c>
      <c r="K2018" s="1">
        <v>288585</v>
      </c>
      <c r="L2018">
        <v>5654</v>
      </c>
      <c r="M2018" s="12">
        <f t="shared" si="416"/>
        <v>1.9592147894034687E-2</v>
      </c>
      <c r="N2018">
        <v>1950</v>
      </c>
      <c r="O2018">
        <v>3083</v>
      </c>
      <c r="P2018" s="12">
        <f t="shared" ref="P2018:P2081" si="420">(O2018/K2018)</f>
        <v>1.068316094045082E-2</v>
      </c>
      <c r="Q2018" s="12">
        <f t="shared" ref="Q2018:Q2074" si="421">(O2018/L2018)</f>
        <v>0.5452776795189247</v>
      </c>
      <c r="R2018" s="2">
        <v>2172</v>
      </c>
      <c r="S2018" s="2">
        <v>954</v>
      </c>
      <c r="T2018">
        <v>3972</v>
      </c>
      <c r="U2018" s="30">
        <v>3972</v>
      </c>
      <c r="V2018">
        <f t="shared" si="413"/>
        <v>3972000</v>
      </c>
      <c r="W2018">
        <v>6569</v>
      </c>
      <c r="AA2018" s="1">
        <f t="shared" ref="AA2018:AA2025" si="422">AA2017+62</f>
        <v>4799</v>
      </c>
    </row>
    <row r="2019" spans="2:28">
      <c r="B2019" t="s">
        <v>275</v>
      </c>
      <c r="C2019">
        <v>1953</v>
      </c>
      <c r="D2019" s="1">
        <v>100269</v>
      </c>
      <c r="E2019" s="12">
        <f t="shared" si="418"/>
        <v>0.12467191601049869</v>
      </c>
      <c r="F2019" s="1">
        <v>99165</v>
      </c>
      <c r="G2019" s="11">
        <f t="shared" si="419"/>
        <v>0.13054928517682468</v>
      </c>
      <c r="H2019">
        <v>343123</v>
      </c>
      <c r="I2019" s="12">
        <f t="shared" si="414"/>
        <v>0.2890071490398487</v>
      </c>
      <c r="J2019" s="12">
        <f t="shared" si="415"/>
        <v>0.29222465413277454</v>
      </c>
      <c r="K2019" s="1">
        <v>324555</v>
      </c>
      <c r="L2019">
        <v>6373</v>
      </c>
      <c r="M2019" s="12">
        <f t="shared" si="416"/>
        <v>1.9636117145013943E-2</v>
      </c>
      <c r="N2019">
        <v>2354</v>
      </c>
      <c r="O2019">
        <v>3237</v>
      </c>
      <c r="P2019" s="12">
        <f t="shared" si="420"/>
        <v>9.9736562370014333E-3</v>
      </c>
      <c r="Q2019" s="12">
        <f t="shared" si="421"/>
        <v>0.50792405460536638</v>
      </c>
      <c r="R2019" s="2">
        <v>2385</v>
      </c>
      <c r="S2019" s="2">
        <v>1028</v>
      </c>
      <c r="T2019">
        <v>4020</v>
      </c>
      <c r="U2019" s="30">
        <v>4020</v>
      </c>
      <c r="V2019">
        <f t="shared" si="413"/>
        <v>4020000</v>
      </c>
      <c r="W2019">
        <v>6957</v>
      </c>
      <c r="AA2019" s="1">
        <f t="shared" si="422"/>
        <v>4861</v>
      </c>
    </row>
    <row r="2020" spans="2:28">
      <c r="B2020" t="s">
        <v>275</v>
      </c>
      <c r="C2020">
        <v>1954</v>
      </c>
      <c r="D2020" s="1">
        <v>113416</v>
      </c>
      <c r="E2020" s="12">
        <f t="shared" si="418"/>
        <v>0.13111729447785458</v>
      </c>
      <c r="F2020" s="1">
        <v>111776</v>
      </c>
      <c r="G2020" s="11">
        <f t="shared" si="419"/>
        <v>0.12717188524176876</v>
      </c>
      <c r="H2020">
        <v>375306</v>
      </c>
      <c r="I2020" s="12">
        <f t="shared" si="414"/>
        <v>0.29782630706676683</v>
      </c>
      <c r="J2020" s="12">
        <f t="shared" si="415"/>
        <v>0.30219607466973614</v>
      </c>
      <c r="K2020" s="1">
        <v>354717</v>
      </c>
      <c r="L2020">
        <v>6674</v>
      </c>
      <c r="M2020" s="12">
        <f t="shared" si="416"/>
        <v>1.8814998999202182E-2</v>
      </c>
      <c r="N2020">
        <v>2709</v>
      </c>
      <c r="O2020">
        <v>2885</v>
      </c>
      <c r="P2020" s="12">
        <f t="shared" si="420"/>
        <v>8.1332442482316882E-3</v>
      </c>
      <c r="Q2020" s="12">
        <f t="shared" si="421"/>
        <v>0.43227449805214263</v>
      </c>
      <c r="R2020" s="2">
        <v>2807</v>
      </c>
      <c r="S2020" s="2">
        <v>832</v>
      </c>
      <c r="T2020">
        <v>4066</v>
      </c>
      <c r="U2020" s="30">
        <v>4066</v>
      </c>
      <c r="V2020">
        <f t="shared" si="413"/>
        <v>4066000</v>
      </c>
      <c r="W2020">
        <v>6999</v>
      </c>
      <c r="AA2020" s="1">
        <f t="shared" si="422"/>
        <v>4923</v>
      </c>
    </row>
    <row r="2021" spans="2:28">
      <c r="B2021" t="s">
        <v>275</v>
      </c>
      <c r="C2021">
        <v>1955</v>
      </c>
      <c r="D2021" s="1">
        <v>103931</v>
      </c>
      <c r="E2021" s="12">
        <f t="shared" si="418"/>
        <v>-8.3630175636594486E-2</v>
      </c>
      <c r="F2021" s="1">
        <v>102587</v>
      </c>
      <c r="G2021" s="11">
        <f t="shared" si="419"/>
        <v>-8.2209060979101065E-2</v>
      </c>
      <c r="H2021">
        <v>369947</v>
      </c>
      <c r="I2021" s="12">
        <f t="shared" si="414"/>
        <v>0.27730188378335274</v>
      </c>
      <c r="J2021" s="12">
        <f t="shared" si="415"/>
        <v>0.28093483661173085</v>
      </c>
      <c r="K2021" s="1">
        <v>372297</v>
      </c>
      <c r="L2021">
        <v>6773</v>
      </c>
      <c r="M2021" s="12">
        <f t="shared" si="416"/>
        <v>1.8192464618302054E-2</v>
      </c>
      <c r="N2021">
        <v>2746</v>
      </c>
      <c r="O2021">
        <v>3248</v>
      </c>
      <c r="P2021" s="12">
        <f t="shared" si="420"/>
        <v>8.7242174930230437E-3</v>
      </c>
      <c r="Q2021" s="12">
        <f t="shared" si="421"/>
        <v>0.47955115901373097</v>
      </c>
      <c r="R2021" s="2">
        <v>2946</v>
      </c>
      <c r="S2021" s="2">
        <v>1161</v>
      </c>
      <c r="T2021">
        <v>4134</v>
      </c>
      <c r="U2021" s="30">
        <v>4134</v>
      </c>
      <c r="V2021">
        <f t="shared" si="413"/>
        <v>4134000</v>
      </c>
      <c r="W2021">
        <v>7504</v>
      </c>
      <c r="AA2021" s="1">
        <f t="shared" si="422"/>
        <v>4985</v>
      </c>
    </row>
    <row r="2022" spans="2:28">
      <c r="B2022" t="s">
        <v>275</v>
      </c>
      <c r="C2022">
        <v>1956</v>
      </c>
      <c r="D2022" s="1">
        <v>121311</v>
      </c>
      <c r="E2022" s="12">
        <f t="shared" si="418"/>
        <v>0.16722633285545219</v>
      </c>
      <c r="F2022" s="1">
        <v>119275</v>
      </c>
      <c r="G2022" s="11">
        <f t="shared" si="419"/>
        <v>0.16267168354664821</v>
      </c>
      <c r="H2022">
        <v>428291</v>
      </c>
      <c r="I2022" s="12">
        <f t="shared" si="414"/>
        <v>0.27849055898909852</v>
      </c>
      <c r="J2022" s="12">
        <f t="shared" si="415"/>
        <v>0.28324433621066053</v>
      </c>
      <c r="K2022" s="1">
        <v>409605</v>
      </c>
      <c r="L2022">
        <v>9227</v>
      </c>
      <c r="M2022" s="12">
        <f t="shared" si="416"/>
        <v>2.252658048607805E-2</v>
      </c>
      <c r="N2022">
        <v>3510</v>
      </c>
      <c r="O2022">
        <v>4644</v>
      </c>
      <c r="P2022" s="12">
        <f t="shared" si="420"/>
        <v>1.1337752224704288E-2</v>
      </c>
      <c r="Q2022" s="12">
        <f t="shared" si="421"/>
        <v>0.50330551641920451</v>
      </c>
      <c r="R2022" s="2">
        <v>3118</v>
      </c>
      <c r="S2022" s="2">
        <v>998</v>
      </c>
      <c r="T2022">
        <v>4163</v>
      </c>
      <c r="U2022" s="30">
        <v>4163</v>
      </c>
      <c r="V2022">
        <f t="shared" si="413"/>
        <v>4163000</v>
      </c>
      <c r="W2022">
        <v>7924</v>
      </c>
      <c r="AA2022" s="1">
        <f t="shared" si="422"/>
        <v>5047</v>
      </c>
    </row>
    <row r="2023" spans="2:28">
      <c r="B2023" t="s">
        <v>275</v>
      </c>
      <c r="C2023">
        <v>1957</v>
      </c>
      <c r="D2023" s="1">
        <v>126889</v>
      </c>
      <c r="E2023" s="12">
        <f t="shared" si="418"/>
        <v>4.5980991006586376E-2</v>
      </c>
      <c r="F2023" s="1">
        <v>119813</v>
      </c>
      <c r="G2023" s="11">
        <f t="shared" si="419"/>
        <v>4.5105847830643475E-3</v>
      </c>
      <c r="H2023">
        <v>450127</v>
      </c>
      <c r="I2023" s="12">
        <f t="shared" si="414"/>
        <v>0.26617599033161754</v>
      </c>
      <c r="J2023" s="12">
        <f t="shared" si="415"/>
        <v>0.28189599824049655</v>
      </c>
      <c r="K2023" s="1">
        <v>440739</v>
      </c>
      <c r="L2023">
        <v>10712</v>
      </c>
      <c r="M2023" s="12">
        <f t="shared" si="416"/>
        <v>2.4304633808217561E-2</v>
      </c>
      <c r="N2023">
        <v>3829</v>
      </c>
      <c r="O2023" s="2">
        <v>5393</v>
      </c>
      <c r="P2023" s="12">
        <f t="shared" si="420"/>
        <v>1.2236266815507591E-2</v>
      </c>
      <c r="Q2023" s="12">
        <f t="shared" si="421"/>
        <v>0.50345407020164301</v>
      </c>
      <c r="R2023" s="2">
        <v>3288</v>
      </c>
      <c r="S2023" s="2">
        <v>1192</v>
      </c>
      <c r="T2023">
        <v>4189</v>
      </c>
      <c r="U2023" s="30">
        <v>4189</v>
      </c>
      <c r="V2023">
        <f t="shared" si="413"/>
        <v>4189000</v>
      </c>
      <c r="W2023">
        <v>8147</v>
      </c>
      <c r="AA2023" s="1">
        <f t="shared" si="422"/>
        <v>5109</v>
      </c>
    </row>
    <row r="2024" spans="2:28">
      <c r="B2024" t="s">
        <v>275</v>
      </c>
      <c r="C2024">
        <v>1958</v>
      </c>
      <c r="D2024" s="1">
        <v>171838</v>
      </c>
      <c r="E2024" s="12">
        <f t="shared" si="418"/>
        <v>0.35423874409917327</v>
      </c>
      <c r="F2024" s="1">
        <v>167326</v>
      </c>
      <c r="G2024" s="11">
        <f t="shared" si="419"/>
        <v>0.39655963877041722</v>
      </c>
      <c r="H2024">
        <v>517492</v>
      </c>
      <c r="I2024" s="12">
        <f t="shared" si="414"/>
        <v>0.32334026419732093</v>
      </c>
      <c r="J2024" s="12">
        <f t="shared" si="415"/>
        <v>0.33205923956312366</v>
      </c>
      <c r="K2024" s="1">
        <v>520836</v>
      </c>
      <c r="L2024">
        <v>11291</v>
      </c>
      <c r="M2024" s="12">
        <f t="shared" si="416"/>
        <v>2.1678609005521893E-2</v>
      </c>
      <c r="N2024">
        <v>3988</v>
      </c>
      <c r="O2024">
        <v>5607</v>
      </c>
      <c r="P2024" s="12">
        <f t="shared" si="420"/>
        <v>1.0765384881229408E-2</v>
      </c>
      <c r="Q2024" s="12">
        <f t="shared" si="421"/>
        <v>0.49659020458772474</v>
      </c>
      <c r="R2024">
        <v>3547</v>
      </c>
      <c r="S2024">
        <v>1090</v>
      </c>
      <c r="T2024">
        <v>4186</v>
      </c>
      <c r="U2024" s="30">
        <v>4186</v>
      </c>
      <c r="V2024">
        <f t="shared" si="413"/>
        <v>4186000</v>
      </c>
      <c r="W2024">
        <v>8684</v>
      </c>
      <c r="AA2024" s="1">
        <f t="shared" si="422"/>
        <v>5171</v>
      </c>
    </row>
    <row r="2025" spans="2:28">
      <c r="B2025" t="s">
        <v>275</v>
      </c>
      <c r="C2025">
        <v>1959</v>
      </c>
      <c r="D2025" s="1">
        <v>193778</v>
      </c>
      <c r="E2025" s="12">
        <f t="shared" si="418"/>
        <v>0.12767839476716442</v>
      </c>
      <c r="F2025" s="1">
        <v>188392</v>
      </c>
      <c r="G2025" s="11">
        <f t="shared" si="419"/>
        <v>0.12589794771882434</v>
      </c>
      <c r="H2025">
        <v>556614</v>
      </c>
      <c r="I2025" s="12">
        <f t="shared" si="414"/>
        <v>0.33846076455137669</v>
      </c>
      <c r="J2025" s="12">
        <f t="shared" si="415"/>
        <v>0.34813712914155948</v>
      </c>
      <c r="K2025" s="1">
        <v>572093</v>
      </c>
      <c r="L2025">
        <v>13419</v>
      </c>
      <c r="M2025" s="12">
        <f t="shared" si="416"/>
        <v>2.3455976563251081E-2</v>
      </c>
      <c r="N2025">
        <v>4844</v>
      </c>
      <c r="O2025">
        <v>7262</v>
      </c>
      <c r="P2025" s="12">
        <f t="shared" si="420"/>
        <v>1.2693740353404079E-2</v>
      </c>
      <c r="Q2025" s="12">
        <f t="shared" si="421"/>
        <v>0.54117296370817503</v>
      </c>
      <c r="R2025">
        <v>3406</v>
      </c>
      <c r="S2025">
        <v>1255</v>
      </c>
      <c r="T2025">
        <v>4258</v>
      </c>
      <c r="U2025" s="30">
        <v>4258</v>
      </c>
      <c r="V2025">
        <f t="shared" si="413"/>
        <v>4258000</v>
      </c>
      <c r="W2025">
        <v>9195</v>
      </c>
      <c r="AA2025" s="1">
        <f t="shared" si="422"/>
        <v>5233</v>
      </c>
    </row>
    <row r="2026" spans="2:28">
      <c r="B2026" t="s">
        <v>275</v>
      </c>
      <c r="C2026">
        <v>1960</v>
      </c>
      <c r="D2026" s="1">
        <v>192038</v>
      </c>
      <c r="E2026" s="12">
        <f t="shared" si="418"/>
        <v>-8.9793475007482783E-3</v>
      </c>
      <c r="F2026" s="1">
        <v>189126</v>
      </c>
      <c r="G2026" s="11">
        <f t="shared" si="419"/>
        <v>3.8961314705507665E-3</v>
      </c>
      <c r="H2026">
        <v>587514</v>
      </c>
      <c r="I2026" s="12">
        <f t="shared" si="414"/>
        <v>0.32190892472349597</v>
      </c>
      <c r="J2026" s="12">
        <f t="shared" si="415"/>
        <v>0.32686540235636941</v>
      </c>
      <c r="K2026" s="1">
        <v>561443</v>
      </c>
      <c r="L2026">
        <v>11286</v>
      </c>
      <c r="M2026" s="12">
        <f t="shared" si="416"/>
        <v>2.010177346587276E-2</v>
      </c>
      <c r="N2026">
        <v>4903</v>
      </c>
      <c r="O2026">
        <v>6383</v>
      </c>
      <c r="P2026" s="12">
        <f t="shared" si="420"/>
        <v>1.1368919017602855E-2</v>
      </c>
      <c r="Q2026" s="12">
        <f t="shared" si="421"/>
        <v>0.56556796030480239</v>
      </c>
      <c r="R2026">
        <v>3604</v>
      </c>
      <c r="S2026">
        <v>683</v>
      </c>
      <c r="T2026">
        <v>4326</v>
      </c>
      <c r="U2026" s="30">
        <v>4326</v>
      </c>
      <c r="V2026">
        <f t="shared" si="413"/>
        <v>4326000</v>
      </c>
      <c r="W2026">
        <v>9476</v>
      </c>
      <c r="X2026" s="16">
        <v>5296</v>
      </c>
      <c r="Z2026" s="16">
        <v>5296</v>
      </c>
      <c r="AA2026" s="16">
        <v>5296</v>
      </c>
      <c r="AB2026">
        <f>(5296-4096)/10</f>
        <v>120</v>
      </c>
    </row>
    <row r="2027" spans="2:28">
      <c r="B2027" t="s">
        <v>275</v>
      </c>
      <c r="C2027">
        <v>1961</v>
      </c>
      <c r="D2027" s="1">
        <v>169079</v>
      </c>
      <c r="E2027" s="12">
        <f t="shared" si="418"/>
        <v>-0.11955446317916246</v>
      </c>
      <c r="F2027" s="1">
        <v>167547</v>
      </c>
      <c r="G2027" s="11">
        <f t="shared" si="419"/>
        <v>-0.11409853748294788</v>
      </c>
      <c r="H2027">
        <v>602382</v>
      </c>
      <c r="I2027" s="12">
        <f t="shared" si="414"/>
        <v>0.27814078109903684</v>
      </c>
      <c r="J2027" s="12">
        <f t="shared" si="415"/>
        <v>0.28068401778273588</v>
      </c>
      <c r="K2027" s="1">
        <v>621745</v>
      </c>
      <c r="L2027">
        <v>14163</v>
      </c>
      <c r="M2027" s="12">
        <f t="shared" si="416"/>
        <v>2.2779435299037386E-2</v>
      </c>
      <c r="N2027">
        <v>5043</v>
      </c>
      <c r="O2027">
        <v>9120</v>
      </c>
      <c r="P2027" s="12">
        <f t="shared" si="420"/>
        <v>1.4668392990695542E-2</v>
      </c>
      <c r="Q2027" s="12">
        <f t="shared" si="421"/>
        <v>0.6439313704723576</v>
      </c>
      <c r="R2027">
        <v>3542</v>
      </c>
      <c r="S2027">
        <v>1693</v>
      </c>
      <c r="T2027">
        <v>4349</v>
      </c>
      <c r="U2027" s="30">
        <v>4349</v>
      </c>
      <c r="V2027">
        <f t="shared" si="413"/>
        <v>4349000</v>
      </c>
      <c r="W2027">
        <v>9792</v>
      </c>
      <c r="AA2027" s="1">
        <f>AA2026-120</f>
        <v>5176</v>
      </c>
    </row>
    <row r="2028" spans="2:28">
      <c r="B2028" t="s">
        <v>275</v>
      </c>
      <c r="C2028">
        <v>1962</v>
      </c>
      <c r="D2028" s="1">
        <v>202216</v>
      </c>
      <c r="E2028" s="12">
        <f t="shared" si="418"/>
        <v>0.19598530864270547</v>
      </c>
      <c r="F2028" s="1">
        <v>199226</v>
      </c>
      <c r="G2028" s="11">
        <f t="shared" si="419"/>
        <v>0.18907530424298855</v>
      </c>
      <c r="H2028">
        <v>701422</v>
      </c>
      <c r="I2028" s="12">
        <f t="shared" si="414"/>
        <v>0.28403158155860525</v>
      </c>
      <c r="J2028" s="12">
        <f t="shared" si="415"/>
        <v>0.28829435061917075</v>
      </c>
      <c r="K2028" s="1">
        <v>665562</v>
      </c>
      <c r="L2028">
        <v>16646</v>
      </c>
      <c r="M2028" s="12">
        <f t="shared" si="416"/>
        <v>2.50104423028959E-2</v>
      </c>
      <c r="N2028">
        <v>5761</v>
      </c>
      <c r="O2028">
        <v>10885</v>
      </c>
      <c r="P2028" s="12">
        <f t="shared" si="420"/>
        <v>1.635459957148996E-2</v>
      </c>
      <c r="Q2028" s="12">
        <f t="shared" si="421"/>
        <v>0.65391084945332212</v>
      </c>
      <c r="R2028">
        <v>4252</v>
      </c>
      <c r="S2028">
        <v>1420</v>
      </c>
      <c r="T2028">
        <v>4357</v>
      </c>
      <c r="U2028" s="30">
        <v>4357</v>
      </c>
      <c r="V2028">
        <f t="shared" si="413"/>
        <v>4357000</v>
      </c>
      <c r="W2028">
        <v>10320</v>
      </c>
      <c r="AA2028" s="1">
        <f t="shared" ref="AA2028:AA2035" si="423">AA2027-120</f>
        <v>5056</v>
      </c>
    </row>
    <row r="2029" spans="2:28">
      <c r="B2029" t="s">
        <v>275</v>
      </c>
      <c r="C2029">
        <v>1963</v>
      </c>
      <c r="D2029" s="1">
        <v>204737</v>
      </c>
      <c r="E2029" s="12">
        <f t="shared" si="418"/>
        <v>1.2466867112394668E-2</v>
      </c>
      <c r="F2029" s="1">
        <v>201230</v>
      </c>
      <c r="G2029" s="11">
        <f t="shared" si="419"/>
        <v>1.0058928051559536E-2</v>
      </c>
      <c r="H2029">
        <v>734238</v>
      </c>
      <c r="I2029" s="12">
        <f t="shared" si="414"/>
        <v>0.27406644711932643</v>
      </c>
      <c r="J2029" s="12">
        <f t="shared" si="415"/>
        <v>0.27884282753003792</v>
      </c>
      <c r="K2029" s="1">
        <v>723638</v>
      </c>
      <c r="L2029">
        <v>15545</v>
      </c>
      <c r="M2029" s="12">
        <f t="shared" si="416"/>
        <v>2.1481735342809526E-2</v>
      </c>
      <c r="N2029">
        <v>6582</v>
      </c>
      <c r="O2029">
        <v>8963</v>
      </c>
      <c r="P2029" s="12">
        <f t="shared" si="420"/>
        <v>1.2386027267777535E-2</v>
      </c>
      <c r="Q2029" s="12">
        <f t="shared" si="421"/>
        <v>0.57658411064651016</v>
      </c>
      <c r="R2029">
        <v>4484</v>
      </c>
      <c r="S2029">
        <v>2282</v>
      </c>
      <c r="T2029">
        <v>4392</v>
      </c>
      <c r="U2029" s="30">
        <v>4392</v>
      </c>
      <c r="V2029">
        <f t="shared" si="413"/>
        <v>4392000</v>
      </c>
      <c r="W2029">
        <v>10839</v>
      </c>
      <c r="AA2029" s="1">
        <f t="shared" si="423"/>
        <v>4936</v>
      </c>
    </row>
    <row r="2030" spans="2:28">
      <c r="B2030" t="s">
        <v>275</v>
      </c>
      <c r="C2030">
        <v>1964</v>
      </c>
      <c r="D2030" s="1">
        <v>237836</v>
      </c>
      <c r="E2030" s="12">
        <f t="shared" si="418"/>
        <v>0.16166594215994179</v>
      </c>
      <c r="F2030" s="1">
        <v>233030</v>
      </c>
      <c r="G2030" s="11">
        <f t="shared" si="419"/>
        <v>0.15802812701883417</v>
      </c>
      <c r="H2030">
        <v>832401</v>
      </c>
      <c r="I2030" s="12">
        <f t="shared" si="414"/>
        <v>0.27994920717298516</v>
      </c>
      <c r="J2030" s="12">
        <f t="shared" si="415"/>
        <v>0.28572286674331243</v>
      </c>
      <c r="K2030" s="1">
        <v>786106</v>
      </c>
      <c r="L2030">
        <v>14297</v>
      </c>
      <c r="M2030" s="12">
        <f t="shared" si="416"/>
        <v>1.8187114714809452E-2</v>
      </c>
      <c r="N2030">
        <v>6728</v>
      </c>
      <c r="O2030">
        <v>7569</v>
      </c>
      <c r="P2030" s="12">
        <f t="shared" si="420"/>
        <v>9.6284724960755928E-3</v>
      </c>
      <c r="Q2030" s="12">
        <f t="shared" si="421"/>
        <v>0.52941176470588236</v>
      </c>
      <c r="R2030">
        <v>4647</v>
      </c>
      <c r="S2030">
        <v>1484</v>
      </c>
      <c r="T2030">
        <v>4442</v>
      </c>
      <c r="U2030" s="30">
        <v>4442</v>
      </c>
      <c r="V2030">
        <f t="shared" si="413"/>
        <v>4442000</v>
      </c>
      <c r="W2030">
        <v>11449</v>
      </c>
      <c r="AA2030" s="1">
        <f t="shared" si="423"/>
        <v>4816</v>
      </c>
    </row>
    <row r="2031" spans="2:28">
      <c r="B2031" t="s">
        <v>275</v>
      </c>
      <c r="C2031">
        <v>1965</v>
      </c>
      <c r="D2031" s="1">
        <v>243980</v>
      </c>
      <c r="E2031" s="12">
        <f t="shared" si="418"/>
        <v>2.5832926890798701E-2</v>
      </c>
      <c r="F2031" s="1">
        <v>240440</v>
      </c>
      <c r="G2031" s="11">
        <f t="shared" si="419"/>
        <v>3.1798480882289835E-2</v>
      </c>
      <c r="H2031">
        <v>902515</v>
      </c>
      <c r="I2031" s="12">
        <f t="shared" si="414"/>
        <v>0.26641108458031171</v>
      </c>
      <c r="J2031" s="12">
        <f t="shared" si="415"/>
        <v>0.27033345706165546</v>
      </c>
      <c r="K2031" s="1">
        <v>819843</v>
      </c>
      <c r="L2031">
        <v>14335</v>
      </c>
      <c r="M2031" s="12">
        <f t="shared" si="416"/>
        <v>1.7485055065421064E-2</v>
      </c>
      <c r="N2031">
        <v>6515</v>
      </c>
      <c r="O2031">
        <v>7820</v>
      </c>
      <c r="P2031" s="12">
        <f t="shared" si="420"/>
        <v>9.5384116227131294E-3</v>
      </c>
      <c r="Q2031" s="12">
        <f t="shared" si="421"/>
        <v>0.54551796302755495</v>
      </c>
      <c r="R2031">
        <v>4782</v>
      </c>
      <c r="S2031">
        <v>2355</v>
      </c>
      <c r="T2031">
        <v>4467</v>
      </c>
      <c r="U2031" s="30">
        <v>4467</v>
      </c>
      <c r="V2031">
        <f t="shared" si="413"/>
        <v>4467000</v>
      </c>
      <c r="W2031">
        <v>12449</v>
      </c>
      <c r="AA2031" s="1">
        <f t="shared" si="423"/>
        <v>4696</v>
      </c>
    </row>
    <row r="2032" spans="2:28">
      <c r="B2032" t="s">
        <v>275</v>
      </c>
      <c r="C2032">
        <v>1966</v>
      </c>
      <c r="D2032" s="1">
        <v>320504</v>
      </c>
      <c r="E2032" s="12">
        <f t="shared" si="418"/>
        <v>0.31364865972620709</v>
      </c>
      <c r="F2032" s="1">
        <v>316674</v>
      </c>
      <c r="G2032" s="11">
        <f t="shared" si="419"/>
        <v>0.31706038928630842</v>
      </c>
      <c r="H2032">
        <v>1064724</v>
      </c>
      <c r="I2032" s="12">
        <f t="shared" si="414"/>
        <v>0.29742355765437806</v>
      </c>
      <c r="J2032" s="12">
        <f t="shared" si="415"/>
        <v>0.301020734011819</v>
      </c>
      <c r="K2032" s="1">
        <v>926748</v>
      </c>
      <c r="L2032">
        <v>16588</v>
      </c>
      <c r="M2032" s="12">
        <f t="shared" si="416"/>
        <v>1.7899148420066728E-2</v>
      </c>
      <c r="N2032">
        <v>7801</v>
      </c>
      <c r="O2032">
        <v>8787</v>
      </c>
      <c r="P2032" s="12">
        <f t="shared" si="420"/>
        <v>9.48154190783255E-3</v>
      </c>
      <c r="Q2032" s="12">
        <f t="shared" si="421"/>
        <v>0.52972027972027969</v>
      </c>
      <c r="R2032">
        <v>5185</v>
      </c>
      <c r="S2032">
        <v>1961</v>
      </c>
      <c r="T2032">
        <v>4523</v>
      </c>
      <c r="U2032" s="30">
        <v>4523</v>
      </c>
      <c r="V2032">
        <f t="shared" si="413"/>
        <v>4523000</v>
      </c>
      <c r="W2032">
        <v>13319</v>
      </c>
      <c r="AA2032" s="1">
        <f t="shared" si="423"/>
        <v>4576</v>
      </c>
    </row>
    <row r="2033" spans="2:28">
      <c r="B2033" t="s">
        <v>275</v>
      </c>
      <c r="C2033">
        <v>1967</v>
      </c>
      <c r="D2033" s="1">
        <v>310196</v>
      </c>
      <c r="E2033" s="12">
        <f t="shared" si="418"/>
        <v>-3.2161845093976987E-2</v>
      </c>
      <c r="F2033" s="1">
        <v>306683</v>
      </c>
      <c r="G2033" s="11">
        <f t="shared" si="419"/>
        <v>-3.1549795688941944E-2</v>
      </c>
      <c r="H2033">
        <v>1104526</v>
      </c>
      <c r="I2033" s="12">
        <f t="shared" si="414"/>
        <v>0.27766028142388682</v>
      </c>
      <c r="J2033" s="12">
        <f t="shared" si="415"/>
        <v>0.28084083127060838</v>
      </c>
      <c r="K2033" s="1">
        <v>1012284</v>
      </c>
      <c r="L2033">
        <v>18771</v>
      </c>
      <c r="M2033" s="12">
        <f t="shared" si="416"/>
        <v>1.8543215145156892E-2</v>
      </c>
      <c r="N2033">
        <v>9213</v>
      </c>
      <c r="O2033">
        <v>9558</v>
      </c>
      <c r="P2033" s="12">
        <f t="shared" si="420"/>
        <v>9.442014296383229E-3</v>
      </c>
      <c r="Q2033" s="12">
        <f t="shared" si="421"/>
        <v>0.50918970752756909</v>
      </c>
      <c r="R2033">
        <v>5227</v>
      </c>
      <c r="S2033">
        <v>2631</v>
      </c>
      <c r="T2033">
        <v>4539</v>
      </c>
      <c r="U2033" s="30">
        <v>4539</v>
      </c>
      <c r="V2033">
        <f t="shared" si="413"/>
        <v>4539000</v>
      </c>
      <c r="W2033">
        <v>14175</v>
      </c>
      <c r="AA2033" s="1">
        <f t="shared" si="423"/>
        <v>4456</v>
      </c>
    </row>
    <row r="2034" spans="2:28">
      <c r="B2034" t="s">
        <v>275</v>
      </c>
      <c r="C2034">
        <v>1968</v>
      </c>
      <c r="D2034" s="1">
        <v>322124</v>
      </c>
      <c r="E2034" s="12">
        <f t="shared" si="418"/>
        <v>3.8453107067789399E-2</v>
      </c>
      <c r="F2034" s="1">
        <v>319025</v>
      </c>
      <c r="G2034" s="11">
        <f t="shared" si="419"/>
        <v>4.0243508769641619E-2</v>
      </c>
      <c r="H2034">
        <v>1169165</v>
      </c>
      <c r="I2034" s="12">
        <f t="shared" si="414"/>
        <v>0.27286567764173575</v>
      </c>
      <c r="J2034" s="12">
        <f t="shared" si="415"/>
        <v>0.27551628726484284</v>
      </c>
      <c r="K2034" s="1">
        <v>1111382</v>
      </c>
      <c r="L2034">
        <v>21814</v>
      </c>
      <c r="M2034" s="12">
        <f t="shared" si="416"/>
        <v>1.9627814738766687E-2</v>
      </c>
      <c r="N2034">
        <v>10012</v>
      </c>
      <c r="O2034">
        <v>11802</v>
      </c>
      <c r="P2034" s="12">
        <f t="shared" si="420"/>
        <v>1.0619211036349338E-2</v>
      </c>
      <c r="Q2034" s="12">
        <f t="shared" si="421"/>
        <v>0.54102869716695701</v>
      </c>
      <c r="R2034">
        <v>5476</v>
      </c>
      <c r="S2034">
        <v>2093</v>
      </c>
      <c r="T2034">
        <v>4568</v>
      </c>
      <c r="U2034" s="30">
        <v>4568</v>
      </c>
      <c r="V2034">
        <f t="shared" si="413"/>
        <v>4568000</v>
      </c>
      <c r="W2034">
        <v>15687</v>
      </c>
      <c r="AA2034" s="1">
        <f t="shared" si="423"/>
        <v>4336</v>
      </c>
    </row>
    <row r="2035" spans="2:28">
      <c r="B2035" t="s">
        <v>275</v>
      </c>
      <c r="C2035">
        <v>1969</v>
      </c>
      <c r="D2035" s="1">
        <v>354644</v>
      </c>
      <c r="E2035" s="12">
        <f t="shared" si="418"/>
        <v>0.100954911773106</v>
      </c>
      <c r="F2035" s="1">
        <v>348999</v>
      </c>
      <c r="G2035" s="11">
        <f t="shared" si="419"/>
        <v>9.395501919912233E-2</v>
      </c>
      <c r="H2035">
        <v>1295737</v>
      </c>
      <c r="I2035" s="12">
        <f t="shared" si="414"/>
        <v>0.26934401039717165</v>
      </c>
      <c r="J2035" s="12">
        <f t="shared" si="415"/>
        <v>0.27370060436647253</v>
      </c>
      <c r="K2035" s="1">
        <v>1298333</v>
      </c>
      <c r="L2035">
        <v>26296</v>
      </c>
      <c r="M2035" s="12">
        <f t="shared" si="416"/>
        <v>2.0253663736499034E-2</v>
      </c>
      <c r="N2035">
        <v>12190</v>
      </c>
      <c r="O2035">
        <v>14106</v>
      </c>
      <c r="P2035" s="12">
        <f t="shared" si="420"/>
        <v>1.0864701120590788E-2</v>
      </c>
      <c r="Q2035" s="12">
        <f t="shared" si="421"/>
        <v>0.5364313964101004</v>
      </c>
      <c r="R2035">
        <v>6062</v>
      </c>
      <c r="S2035">
        <v>3318</v>
      </c>
      <c r="T2035">
        <v>4640</v>
      </c>
      <c r="U2035" s="30">
        <v>4640</v>
      </c>
      <c r="V2035">
        <f t="shared" si="413"/>
        <v>4640000</v>
      </c>
      <c r="W2035">
        <v>16561</v>
      </c>
      <c r="AA2035" s="1">
        <f t="shared" si="423"/>
        <v>4216</v>
      </c>
    </row>
    <row r="2036" spans="2:28">
      <c r="B2036" t="s">
        <v>275</v>
      </c>
      <c r="C2036">
        <v>1970</v>
      </c>
      <c r="D2036" s="1">
        <v>410749</v>
      </c>
      <c r="E2036" s="12">
        <f t="shared" si="418"/>
        <v>0.15820090005752246</v>
      </c>
      <c r="F2036" s="1">
        <v>407292</v>
      </c>
      <c r="G2036" s="11">
        <f t="shared" si="419"/>
        <v>0.16702913188863006</v>
      </c>
      <c r="H2036">
        <v>1480279</v>
      </c>
      <c r="I2036" s="12">
        <f t="shared" si="414"/>
        <v>0.27514542866581232</v>
      </c>
      <c r="J2036" s="12">
        <f t="shared" si="415"/>
        <v>0.27748079922771313</v>
      </c>
      <c r="K2036" s="1">
        <v>1502620</v>
      </c>
      <c r="L2036">
        <v>26876</v>
      </c>
      <c r="M2036" s="12">
        <f t="shared" si="416"/>
        <v>1.7886092292129747E-2</v>
      </c>
      <c r="N2036">
        <v>13043</v>
      </c>
      <c r="O2036">
        <v>13833</v>
      </c>
      <c r="P2036" s="12">
        <f t="shared" si="420"/>
        <v>9.2059203258308825E-3</v>
      </c>
      <c r="Q2036" s="12">
        <f t="shared" si="421"/>
        <v>0.51469712754874242</v>
      </c>
      <c r="R2036">
        <v>7371</v>
      </c>
      <c r="S2036">
        <v>2946</v>
      </c>
      <c r="T2036">
        <v>4678</v>
      </c>
      <c r="U2036" s="30">
        <v>4677.6229999999996</v>
      </c>
      <c r="V2036">
        <f t="shared" si="413"/>
        <v>4677623</v>
      </c>
      <c r="W2036">
        <v>18059</v>
      </c>
      <c r="X2036" s="16">
        <v>4096</v>
      </c>
      <c r="Z2036" s="16">
        <v>4096</v>
      </c>
      <c r="AA2036" s="16">
        <v>4096</v>
      </c>
      <c r="AB2036">
        <f>(5302-4096)/7</f>
        <v>172.28571428571428</v>
      </c>
    </row>
    <row r="2037" spans="2:28">
      <c r="B2037" t="s">
        <v>275</v>
      </c>
      <c r="C2037">
        <v>1971</v>
      </c>
      <c r="D2037" s="1">
        <v>452790</v>
      </c>
      <c r="E2037" s="12">
        <f t="shared" si="418"/>
        <v>0.10235204467935406</v>
      </c>
      <c r="F2037" s="1">
        <v>449108</v>
      </c>
      <c r="G2037" s="11">
        <f t="shared" si="419"/>
        <v>0.10266835587244533</v>
      </c>
      <c r="H2037">
        <v>1592583</v>
      </c>
      <c r="I2037" s="12">
        <f t="shared" si="414"/>
        <v>0.28199974506823194</v>
      </c>
      <c r="J2037" s="12">
        <f t="shared" si="415"/>
        <v>0.28431171248217518</v>
      </c>
      <c r="K2037" s="1">
        <v>1621650</v>
      </c>
      <c r="L2037">
        <v>31137</v>
      </c>
      <c r="M2037" s="12">
        <f t="shared" si="416"/>
        <v>1.9200813985755249E-2</v>
      </c>
      <c r="N2037">
        <v>16416</v>
      </c>
      <c r="O2037">
        <v>14721</v>
      </c>
      <c r="P2037" s="12">
        <f t="shared" si="420"/>
        <v>9.0777911386550735E-3</v>
      </c>
      <c r="Q2037" s="12">
        <f t="shared" si="421"/>
        <v>0.47278157818672317</v>
      </c>
      <c r="R2037">
        <v>7443</v>
      </c>
      <c r="S2037">
        <v>3848</v>
      </c>
      <c r="T2037">
        <v>4726</v>
      </c>
      <c r="U2037" s="30">
        <v>4725.7640000000001</v>
      </c>
      <c r="V2037">
        <f t="shared" si="413"/>
        <v>4725764</v>
      </c>
      <c r="W2037">
        <v>19448</v>
      </c>
      <c r="AA2037" s="1">
        <f>AA2036+172</f>
        <v>4268</v>
      </c>
    </row>
    <row r="2038" spans="2:28">
      <c r="B2038" t="s">
        <v>275</v>
      </c>
      <c r="C2038">
        <v>1972</v>
      </c>
      <c r="D2038" s="1">
        <v>530053</v>
      </c>
      <c r="E2038" s="12">
        <f t="shared" si="418"/>
        <v>0.17063760242054815</v>
      </c>
      <c r="F2038" s="1">
        <v>525973</v>
      </c>
      <c r="G2038" s="11">
        <f t="shared" si="419"/>
        <v>0.17115036917623377</v>
      </c>
      <c r="H2038">
        <v>1885517</v>
      </c>
      <c r="I2038" s="12">
        <f t="shared" si="414"/>
        <v>0.2789542602904137</v>
      </c>
      <c r="J2038" s="12">
        <f t="shared" si="415"/>
        <v>0.28111812303999378</v>
      </c>
      <c r="K2038" s="1">
        <v>1791612</v>
      </c>
      <c r="L2038">
        <v>32467</v>
      </c>
      <c r="M2038" s="12">
        <f t="shared" si="416"/>
        <v>1.8121669200697473E-2</v>
      </c>
      <c r="N2038">
        <v>16432</v>
      </c>
      <c r="O2038">
        <v>16035</v>
      </c>
      <c r="P2038" s="12">
        <f t="shared" si="420"/>
        <v>8.9500405221666305E-3</v>
      </c>
      <c r="Q2038" s="12">
        <f t="shared" si="421"/>
        <v>0.49388609973203562</v>
      </c>
      <c r="R2038">
        <v>7732</v>
      </c>
      <c r="S2038">
        <v>3662</v>
      </c>
      <c r="T2038">
        <v>4759</v>
      </c>
      <c r="U2038" s="30">
        <v>4758.78</v>
      </c>
      <c r="V2038">
        <f t="shared" si="413"/>
        <v>4758780</v>
      </c>
      <c r="W2038">
        <v>21167</v>
      </c>
      <c r="AA2038" s="1">
        <f t="shared" ref="AA2038:AA2042" si="424">AA2037+172</f>
        <v>4440</v>
      </c>
    </row>
    <row r="2039" spans="2:28">
      <c r="B2039" t="s">
        <v>275</v>
      </c>
      <c r="C2039">
        <v>1973</v>
      </c>
      <c r="D2039" s="1">
        <v>518037</v>
      </c>
      <c r="E2039" s="12">
        <f t="shared" si="418"/>
        <v>-2.2669431170090539E-2</v>
      </c>
      <c r="F2039" s="1">
        <v>514941</v>
      </c>
      <c r="G2039" s="11">
        <f t="shared" si="419"/>
        <v>-2.0974460666231917E-2</v>
      </c>
      <c r="H2039">
        <v>2086447</v>
      </c>
      <c r="I2039" s="12">
        <f t="shared" si="414"/>
        <v>0.24680281837976234</v>
      </c>
      <c r="J2039" s="12">
        <f t="shared" si="415"/>
        <v>0.24828668065855494</v>
      </c>
      <c r="K2039" s="1">
        <v>1848756</v>
      </c>
      <c r="L2039">
        <v>36677</v>
      </c>
      <c r="M2039" s="12">
        <f t="shared" si="416"/>
        <v>1.9838745621379997E-2</v>
      </c>
      <c r="N2039">
        <v>18697</v>
      </c>
      <c r="O2039">
        <v>17980</v>
      </c>
      <c r="P2039" s="12">
        <f t="shared" si="420"/>
        <v>9.7254586327238431E-3</v>
      </c>
      <c r="Q2039" s="12">
        <f t="shared" si="421"/>
        <v>0.49022548190964366</v>
      </c>
      <c r="R2039">
        <v>10594</v>
      </c>
      <c r="S2039">
        <v>4345</v>
      </c>
      <c r="T2039">
        <v>4783</v>
      </c>
      <c r="U2039" s="30">
        <v>4782.6450000000004</v>
      </c>
      <c r="V2039">
        <f t="shared" si="413"/>
        <v>4782645</v>
      </c>
      <c r="W2039">
        <v>23565</v>
      </c>
      <c r="AA2039" s="1">
        <f t="shared" si="424"/>
        <v>4612</v>
      </c>
    </row>
    <row r="2040" spans="2:28">
      <c r="B2040" t="s">
        <v>275</v>
      </c>
      <c r="C2040">
        <v>1974</v>
      </c>
      <c r="D2040" s="1">
        <v>547686</v>
      </c>
      <c r="E2040" s="12">
        <f t="shared" si="418"/>
        <v>5.7233363640048877E-2</v>
      </c>
      <c r="F2040" s="1">
        <v>544312</v>
      </c>
      <c r="G2040" s="11">
        <f t="shared" si="419"/>
        <v>5.7037602366096313E-2</v>
      </c>
      <c r="H2040">
        <v>2261942</v>
      </c>
      <c r="I2040" s="12">
        <f t="shared" si="414"/>
        <v>0.2406392383182239</v>
      </c>
      <c r="J2040" s="12">
        <f t="shared" si="415"/>
        <v>0.24213087691903684</v>
      </c>
      <c r="K2040" s="1">
        <v>2049510</v>
      </c>
      <c r="L2040">
        <v>40737</v>
      </c>
      <c r="M2040" s="12">
        <f t="shared" si="416"/>
        <v>1.9876458275392656E-2</v>
      </c>
      <c r="N2040">
        <v>19066</v>
      </c>
      <c r="O2040">
        <v>21671</v>
      </c>
      <c r="P2040" s="12">
        <f t="shared" si="420"/>
        <v>1.0573746895599437E-2</v>
      </c>
      <c r="Q2040" s="12">
        <f t="shared" si="421"/>
        <v>0.53197339028401702</v>
      </c>
      <c r="R2040">
        <v>10679</v>
      </c>
      <c r="S2040">
        <v>5436</v>
      </c>
      <c r="T2040">
        <v>4796</v>
      </c>
      <c r="U2040" s="30">
        <v>4795.93</v>
      </c>
      <c r="V2040">
        <f t="shared" si="413"/>
        <v>4795930</v>
      </c>
      <c r="W2040">
        <v>25266</v>
      </c>
      <c r="AA2040" s="1">
        <f t="shared" si="424"/>
        <v>4784</v>
      </c>
    </row>
    <row r="2041" spans="2:28">
      <c r="B2041" t="s">
        <v>275</v>
      </c>
      <c r="C2041">
        <v>1975</v>
      </c>
      <c r="D2041" s="1">
        <v>645017</v>
      </c>
      <c r="E2041" s="12">
        <f t="shared" si="418"/>
        <v>0.17771314220191861</v>
      </c>
      <c r="F2041" s="1">
        <v>640279</v>
      </c>
      <c r="G2041" s="11">
        <f t="shared" si="419"/>
        <v>0.1763088081835418</v>
      </c>
      <c r="H2041">
        <v>2420558</v>
      </c>
      <c r="I2041" s="12">
        <f t="shared" si="414"/>
        <v>0.26451710721246918</v>
      </c>
      <c r="J2041" s="12">
        <f t="shared" si="415"/>
        <v>0.26647450711778026</v>
      </c>
      <c r="K2041" s="1">
        <v>2452721</v>
      </c>
      <c r="L2041">
        <v>52692</v>
      </c>
      <c r="M2041" s="12">
        <f t="shared" si="416"/>
        <v>2.1483079404465491E-2</v>
      </c>
      <c r="N2041">
        <v>22623</v>
      </c>
      <c r="O2041">
        <v>30069</v>
      </c>
      <c r="P2041" s="12">
        <f t="shared" si="420"/>
        <v>1.2259445733942017E-2</v>
      </c>
      <c r="Q2041" s="12">
        <f t="shared" si="421"/>
        <v>0.57065588704167614</v>
      </c>
      <c r="R2041">
        <v>11911</v>
      </c>
      <c r="S2041">
        <v>7020</v>
      </c>
      <c r="T2041">
        <v>4808</v>
      </c>
      <c r="U2041" s="30">
        <v>4808.308</v>
      </c>
      <c r="V2041">
        <f t="shared" si="413"/>
        <v>4808308</v>
      </c>
      <c r="W2041">
        <v>27619</v>
      </c>
      <c r="AA2041" s="1">
        <f t="shared" si="424"/>
        <v>4956</v>
      </c>
    </row>
    <row r="2042" spans="2:28">
      <c r="B2042" t="s">
        <v>275</v>
      </c>
      <c r="C2042">
        <v>1976</v>
      </c>
      <c r="D2042" s="1">
        <v>751515</v>
      </c>
      <c r="E2042" s="12">
        <f t="shared" si="418"/>
        <v>0.16510882658906664</v>
      </c>
      <c r="F2042" s="1">
        <v>746908</v>
      </c>
      <c r="G2042" s="11">
        <f t="shared" si="419"/>
        <v>0.16653521355534071</v>
      </c>
      <c r="H2042">
        <v>2894819</v>
      </c>
      <c r="I2042" s="12">
        <f t="shared" si="414"/>
        <v>0.25801544068903792</v>
      </c>
      <c r="J2042" s="12">
        <f t="shared" si="415"/>
        <v>0.25960690461130731</v>
      </c>
      <c r="K2042" s="1">
        <v>2850813</v>
      </c>
      <c r="L2042">
        <v>63629</v>
      </c>
      <c r="M2042" s="12">
        <f t="shared" si="416"/>
        <v>2.2319597953285607E-2</v>
      </c>
      <c r="N2042">
        <v>27303</v>
      </c>
      <c r="O2042">
        <v>36326</v>
      </c>
      <c r="P2042" s="12">
        <f t="shared" si="420"/>
        <v>1.2742329994987395E-2</v>
      </c>
      <c r="Q2042" s="12">
        <f t="shared" si="421"/>
        <v>0.57090320451366516</v>
      </c>
      <c r="R2042">
        <v>13582</v>
      </c>
      <c r="S2042">
        <v>6859</v>
      </c>
      <c r="T2042">
        <v>4839</v>
      </c>
      <c r="U2042" s="30">
        <v>4839.0290000000005</v>
      </c>
      <c r="V2042">
        <f t="shared" si="413"/>
        <v>4839029</v>
      </c>
      <c r="W2042">
        <v>30450</v>
      </c>
      <c r="AA2042" s="1">
        <f t="shared" si="424"/>
        <v>5128</v>
      </c>
    </row>
    <row r="2043" spans="2:28">
      <c r="B2043" t="s">
        <v>275</v>
      </c>
      <c r="C2043">
        <v>1977</v>
      </c>
      <c r="D2043" s="1">
        <v>792632</v>
      </c>
      <c r="E2043" s="12">
        <f t="shared" si="418"/>
        <v>5.471214812744922E-2</v>
      </c>
      <c r="F2043" s="1">
        <v>789064</v>
      </c>
      <c r="G2043" s="11">
        <f t="shared" si="419"/>
        <v>5.6440686135374105E-2</v>
      </c>
      <c r="H2043">
        <v>3099660</v>
      </c>
      <c r="I2043" s="12">
        <f t="shared" si="414"/>
        <v>0.25456469419226624</v>
      </c>
      <c r="J2043" s="12">
        <f t="shared" si="415"/>
        <v>0.25571578818322011</v>
      </c>
      <c r="K2043" s="1">
        <v>2790077</v>
      </c>
      <c r="L2043">
        <v>71751</v>
      </c>
      <c r="M2043" s="12">
        <f t="shared" si="416"/>
        <v>2.5716494562694866E-2</v>
      </c>
      <c r="N2043">
        <v>33917</v>
      </c>
      <c r="O2043">
        <v>37834</v>
      </c>
      <c r="P2043" s="12">
        <f t="shared" si="420"/>
        <v>1.3560199234644778E-2</v>
      </c>
      <c r="Q2043" s="12">
        <f t="shared" si="421"/>
        <v>0.52729578681830214</v>
      </c>
      <c r="R2043">
        <v>14589</v>
      </c>
      <c r="S2043">
        <v>8252</v>
      </c>
      <c r="T2043">
        <v>4863</v>
      </c>
      <c r="U2043" s="30">
        <v>4863.1729999999998</v>
      </c>
      <c r="V2043">
        <f t="shared" si="413"/>
        <v>4863173</v>
      </c>
      <c r="W2043">
        <v>33848</v>
      </c>
      <c r="X2043" s="16">
        <v>5302</v>
      </c>
      <c r="Z2043" s="16">
        <v>5302</v>
      </c>
      <c r="AA2043" s="16">
        <v>5302</v>
      </c>
    </row>
    <row r="2044" spans="2:28">
      <c r="B2044" t="s">
        <v>275</v>
      </c>
      <c r="C2044">
        <v>1978</v>
      </c>
      <c r="D2044" s="1">
        <v>893112</v>
      </c>
      <c r="E2044" s="12">
        <f t="shared" si="418"/>
        <v>0.12676752894155169</v>
      </c>
      <c r="F2044" s="1">
        <v>892761</v>
      </c>
      <c r="G2044" s="11">
        <f t="shared" si="419"/>
        <v>0.13141773037421553</v>
      </c>
      <c r="H2044">
        <v>3401585</v>
      </c>
      <c r="I2044" s="12">
        <f t="shared" ref="I2044:I2074" si="425">(F2044/H2044)</f>
        <v>0.26245441463317837</v>
      </c>
      <c r="J2044" s="12">
        <f t="shared" si="415"/>
        <v>0.26255760182385562</v>
      </c>
      <c r="K2044" s="1">
        <v>3009137</v>
      </c>
      <c r="L2044">
        <v>74069</v>
      </c>
      <c r="M2044" s="12">
        <f t="shared" si="416"/>
        <v>2.4614698499935365E-2</v>
      </c>
      <c r="N2044">
        <v>32307</v>
      </c>
      <c r="O2044">
        <v>41762</v>
      </c>
      <c r="P2044" s="12">
        <f t="shared" si="420"/>
        <v>1.3878397693425058E-2</v>
      </c>
      <c r="Q2044" s="12">
        <f t="shared" si="421"/>
        <v>0.56382562205511078</v>
      </c>
      <c r="R2044">
        <v>15618</v>
      </c>
      <c r="S2044">
        <v>8838</v>
      </c>
      <c r="T2044">
        <v>4889</v>
      </c>
      <c r="U2044" s="30">
        <v>4889.3990000000003</v>
      </c>
      <c r="V2044">
        <f t="shared" si="413"/>
        <v>4889399</v>
      </c>
      <c r="W2044">
        <v>37767</v>
      </c>
      <c r="X2044" s="16">
        <v>5637</v>
      </c>
      <c r="Z2044" s="16">
        <v>5637</v>
      </c>
      <c r="AA2044" s="16">
        <v>5637</v>
      </c>
    </row>
    <row r="2045" spans="2:28">
      <c r="B2045" t="s">
        <v>275</v>
      </c>
      <c r="C2045">
        <v>1979</v>
      </c>
      <c r="D2045" s="1">
        <v>945427</v>
      </c>
      <c r="E2045" s="12">
        <f t="shared" si="418"/>
        <v>5.8576080043712321E-2</v>
      </c>
      <c r="F2045" s="1">
        <v>944602</v>
      </c>
      <c r="G2045" s="11">
        <f t="shared" si="419"/>
        <v>5.8068172780845043E-2</v>
      </c>
      <c r="H2045">
        <v>3821221</v>
      </c>
      <c r="I2045" s="12">
        <f t="shared" si="425"/>
        <v>0.24719899738853104</v>
      </c>
      <c r="J2045" s="12">
        <f t="shared" si="415"/>
        <v>0.24741489696617913</v>
      </c>
      <c r="K2045" s="1">
        <v>3337486</v>
      </c>
      <c r="L2045">
        <v>92160</v>
      </c>
      <c r="M2045" s="12">
        <f t="shared" si="416"/>
        <v>2.7613598978392717E-2</v>
      </c>
      <c r="N2045">
        <v>41558</v>
      </c>
      <c r="O2045">
        <v>50602</v>
      </c>
      <c r="P2045" s="12">
        <f t="shared" si="420"/>
        <v>1.5161711539763763E-2</v>
      </c>
      <c r="Q2045" s="12">
        <f t="shared" si="421"/>
        <v>0.54906684027777775</v>
      </c>
      <c r="R2045">
        <v>18271</v>
      </c>
      <c r="S2045">
        <v>10782</v>
      </c>
      <c r="T2045">
        <v>4912</v>
      </c>
      <c r="U2045" s="30">
        <v>4912.43</v>
      </c>
      <c r="V2045">
        <f t="shared" si="413"/>
        <v>4912430</v>
      </c>
      <c r="W2045">
        <v>42203</v>
      </c>
      <c r="X2045" s="16">
        <v>5279</v>
      </c>
      <c r="Z2045" s="16">
        <v>5279</v>
      </c>
      <c r="AA2045" s="16">
        <v>5279</v>
      </c>
    </row>
    <row r="2046" spans="2:28">
      <c r="B2046" t="s">
        <v>275</v>
      </c>
      <c r="C2046">
        <v>1980</v>
      </c>
      <c r="D2046" s="1">
        <v>1156044</v>
      </c>
      <c r="E2046" s="12">
        <f t="shared" si="418"/>
        <v>0.22277447121776722</v>
      </c>
      <c r="F2046" s="1">
        <v>1154627</v>
      </c>
      <c r="G2046" s="11">
        <f t="shared" si="419"/>
        <v>0.22234231983417355</v>
      </c>
      <c r="H2046">
        <v>4257652</v>
      </c>
      <c r="I2046" s="12">
        <f t="shared" si="425"/>
        <v>0.27118867394516977</v>
      </c>
      <c r="J2046" s="12">
        <f t="shared" si="415"/>
        <v>0.27152148649067609</v>
      </c>
      <c r="K2046" s="1">
        <v>3996074</v>
      </c>
      <c r="L2046">
        <v>110395</v>
      </c>
      <c r="M2046" s="12">
        <f t="shared" si="416"/>
        <v>2.762586478628774E-2</v>
      </c>
      <c r="N2046">
        <v>43265</v>
      </c>
      <c r="O2046">
        <v>67130</v>
      </c>
      <c r="P2046" s="12">
        <f t="shared" si="420"/>
        <v>1.6798988206925096E-2</v>
      </c>
      <c r="Q2046" s="12">
        <f t="shared" si="421"/>
        <v>0.6080891344716699</v>
      </c>
      <c r="R2046">
        <v>23609</v>
      </c>
      <c r="S2046">
        <v>11526</v>
      </c>
      <c r="T2046">
        <v>4917</v>
      </c>
      <c r="U2046" s="30">
        <v>4921.9660000000003</v>
      </c>
      <c r="V2046">
        <f t="shared" si="413"/>
        <v>4921966</v>
      </c>
      <c r="W2046">
        <v>45802</v>
      </c>
      <c r="X2046" s="16">
        <v>5726</v>
      </c>
      <c r="Y2046">
        <v>5692</v>
      </c>
      <c r="Z2046" s="1">
        <f>(Y2046+X2046)/2</f>
        <v>5709</v>
      </c>
      <c r="AA2046" s="16">
        <v>5709</v>
      </c>
    </row>
    <row r="2047" spans="2:28">
      <c r="B2047" t="s">
        <v>275</v>
      </c>
      <c r="C2047">
        <v>1981</v>
      </c>
      <c r="D2047" s="1">
        <v>1188104</v>
      </c>
      <c r="E2047" s="12">
        <f t="shared" si="418"/>
        <v>2.773250845123542E-2</v>
      </c>
      <c r="F2047" s="1">
        <v>1175687</v>
      </c>
      <c r="G2047" s="11">
        <f t="shared" si="419"/>
        <v>1.8239656616379142E-2</v>
      </c>
      <c r="H2047">
        <v>4434682</v>
      </c>
      <c r="I2047" s="12">
        <f t="shared" si="425"/>
        <v>0.26511190655835076</v>
      </c>
      <c r="J2047" s="12">
        <f t="shared" si="415"/>
        <v>0.26791188184406456</v>
      </c>
      <c r="K2047" s="1">
        <v>4422270</v>
      </c>
      <c r="L2047">
        <v>121158</v>
      </c>
      <c r="M2047" s="12">
        <f t="shared" si="416"/>
        <v>2.7397241688092315E-2</v>
      </c>
      <c r="N2047">
        <v>47496</v>
      </c>
      <c r="O2047">
        <v>73662</v>
      </c>
      <c r="P2047" s="12">
        <f t="shared" si="420"/>
        <v>1.6657056217734331E-2</v>
      </c>
      <c r="Q2047" s="12">
        <f t="shared" si="421"/>
        <v>0.60798296439360178</v>
      </c>
      <c r="R2047">
        <v>26788</v>
      </c>
      <c r="S2047">
        <v>12157</v>
      </c>
      <c r="T2047">
        <v>4932</v>
      </c>
      <c r="U2047" s="30">
        <v>4932.0640000000003</v>
      </c>
      <c r="V2047">
        <f t="shared" si="413"/>
        <v>4932064</v>
      </c>
      <c r="W2047">
        <v>51211</v>
      </c>
      <c r="X2047" s="16">
        <v>6489</v>
      </c>
      <c r="Z2047" s="16">
        <v>6489</v>
      </c>
      <c r="AA2047" s="16">
        <v>6489</v>
      </c>
    </row>
    <row r="2048" spans="2:28">
      <c r="B2048" t="s">
        <v>275</v>
      </c>
      <c r="C2048">
        <v>1982</v>
      </c>
      <c r="D2048" s="1">
        <v>1151889</v>
      </c>
      <c r="E2048" s="12">
        <f t="shared" si="418"/>
        <v>-3.0481338334017897E-2</v>
      </c>
      <c r="F2048" s="1">
        <v>1123395</v>
      </c>
      <c r="G2048" s="11">
        <f t="shared" si="419"/>
        <v>-4.4477824454978242E-2</v>
      </c>
      <c r="H2048">
        <v>4744705</v>
      </c>
      <c r="I2048" s="12">
        <f t="shared" si="425"/>
        <v>0.23676814470025007</v>
      </c>
      <c r="J2048" s="12">
        <f t="shared" si="415"/>
        <v>0.24277357601789784</v>
      </c>
      <c r="K2048" s="1">
        <v>4409964</v>
      </c>
      <c r="L2048">
        <v>109771</v>
      </c>
      <c r="M2048" s="12">
        <f t="shared" si="416"/>
        <v>2.4891586416578456E-2</v>
      </c>
      <c r="N2048">
        <v>41716</v>
      </c>
      <c r="O2048">
        <v>68055</v>
      </c>
      <c r="P2048" s="12">
        <f t="shared" si="420"/>
        <v>1.5432098765432098E-2</v>
      </c>
      <c r="Q2048" s="12">
        <f t="shared" si="421"/>
        <v>0.61997248817993822</v>
      </c>
      <c r="R2048">
        <v>38967</v>
      </c>
      <c r="S2048">
        <v>12447</v>
      </c>
      <c r="T2048">
        <v>4929</v>
      </c>
      <c r="U2048" s="30">
        <v>4929.451</v>
      </c>
      <c r="V2048">
        <f t="shared" si="413"/>
        <v>4929451</v>
      </c>
      <c r="W2048">
        <v>54769</v>
      </c>
      <c r="X2048" s="16">
        <v>7422</v>
      </c>
      <c r="Z2048" s="16">
        <v>7422</v>
      </c>
      <c r="AA2048" s="16">
        <v>7422</v>
      </c>
    </row>
    <row r="2049" spans="2:27">
      <c r="B2049" t="s">
        <v>275</v>
      </c>
      <c r="C2049">
        <v>1983</v>
      </c>
      <c r="D2049" s="1">
        <v>1200544</v>
      </c>
      <c r="E2049" s="12">
        <f t="shared" si="418"/>
        <v>4.2239312989359221E-2</v>
      </c>
      <c r="F2049" s="1">
        <v>1175984</v>
      </c>
      <c r="G2049" s="11">
        <f t="shared" si="419"/>
        <v>4.6812563701992618E-2</v>
      </c>
      <c r="H2049">
        <v>5318957</v>
      </c>
      <c r="I2049" s="12">
        <f t="shared" si="425"/>
        <v>0.22109296991872654</v>
      </c>
      <c r="J2049" s="12">
        <f t="shared" si="415"/>
        <v>0.22571041653467025</v>
      </c>
      <c r="K2049" s="1">
        <v>4780215</v>
      </c>
      <c r="L2049">
        <v>116466</v>
      </c>
      <c r="M2049" s="12">
        <f t="shared" si="416"/>
        <v>2.4364176088314021E-2</v>
      </c>
      <c r="N2049">
        <v>43473</v>
      </c>
      <c r="O2049">
        <v>72993</v>
      </c>
      <c r="P2049" s="12">
        <f t="shared" si="420"/>
        <v>1.526981526981527E-2</v>
      </c>
      <c r="Q2049" s="12">
        <f t="shared" si="421"/>
        <v>0.62673226521044767</v>
      </c>
      <c r="R2049">
        <v>54819</v>
      </c>
      <c r="S2049">
        <v>13805</v>
      </c>
      <c r="T2049">
        <v>4944</v>
      </c>
      <c r="U2049" s="30">
        <v>4943.7330000000002</v>
      </c>
      <c r="V2049">
        <f t="shared" si="413"/>
        <v>4943733</v>
      </c>
      <c r="W2049">
        <v>58376</v>
      </c>
      <c r="X2049" s="16">
        <v>8026</v>
      </c>
      <c r="Z2049" s="16">
        <v>8026</v>
      </c>
      <c r="AA2049" s="16">
        <v>8026</v>
      </c>
    </row>
    <row r="2050" spans="2:27">
      <c r="B2050" t="s">
        <v>275</v>
      </c>
      <c r="C2050">
        <v>1984</v>
      </c>
      <c r="D2050" s="1">
        <v>1280565</v>
      </c>
      <c r="E2050" s="12">
        <f t="shared" si="418"/>
        <v>6.6653950209238477E-2</v>
      </c>
      <c r="F2050" s="1">
        <v>1258531</v>
      </c>
      <c r="G2050" s="11">
        <f t="shared" si="419"/>
        <v>7.0193982231050764E-2</v>
      </c>
      <c r="H2050">
        <v>5964386</v>
      </c>
      <c r="I2050" s="12">
        <f t="shared" si="425"/>
        <v>0.21100763766798461</v>
      </c>
      <c r="J2050" s="12">
        <f t="shared" si="415"/>
        <v>0.21470189890459807</v>
      </c>
      <c r="K2050" s="1">
        <v>1385425</v>
      </c>
      <c r="L2050">
        <v>36032</v>
      </c>
      <c r="M2050" s="12">
        <f t="shared" si="416"/>
        <v>2.6007903711857374E-2</v>
      </c>
      <c r="N2050">
        <v>54562</v>
      </c>
      <c r="O2050">
        <v>20443</v>
      </c>
      <c r="P2050" s="12">
        <f t="shared" si="420"/>
        <v>1.4755760867603804E-2</v>
      </c>
      <c r="Q2050" s="12">
        <f t="shared" si="421"/>
        <v>0.56735679396092364</v>
      </c>
      <c r="R2050">
        <v>6927</v>
      </c>
      <c r="S2050">
        <v>5190</v>
      </c>
      <c r="T2050">
        <v>4975</v>
      </c>
      <c r="U2050" s="30">
        <v>4975.2780000000002</v>
      </c>
      <c r="V2050">
        <f t="shared" si="413"/>
        <v>4975278</v>
      </c>
      <c r="W2050">
        <v>64732</v>
      </c>
      <c r="X2050" s="16">
        <v>8685</v>
      </c>
      <c r="Z2050" s="16">
        <v>8685</v>
      </c>
      <c r="AA2050" s="16">
        <v>8685</v>
      </c>
    </row>
    <row r="2051" spans="2:27">
      <c r="B2051" t="s">
        <v>275</v>
      </c>
      <c r="C2051">
        <v>1985</v>
      </c>
      <c r="D2051" s="1">
        <v>1500690</v>
      </c>
      <c r="E2051" s="12">
        <f t="shared" si="418"/>
        <v>0.17189677993698094</v>
      </c>
      <c r="F2051" s="1">
        <v>1478738</v>
      </c>
      <c r="G2051" s="11">
        <f t="shared" si="419"/>
        <v>0.17497145481517737</v>
      </c>
      <c r="H2051">
        <v>6682144</v>
      </c>
      <c r="I2051" s="12">
        <f t="shared" si="425"/>
        <v>0.22129693703098885</v>
      </c>
      <c r="J2051" s="12">
        <f t="shared" si="415"/>
        <v>0.22458211017302232</v>
      </c>
      <c r="K2051" s="1">
        <v>5816977</v>
      </c>
      <c r="L2051">
        <v>166633</v>
      </c>
      <c r="M2051" s="12">
        <f t="shared" si="416"/>
        <v>2.8645978830585027E-2</v>
      </c>
      <c r="N2051">
        <v>62706</v>
      </c>
      <c r="O2051">
        <v>103927</v>
      </c>
      <c r="P2051" s="12">
        <f t="shared" si="420"/>
        <v>1.7866152814425773E-2</v>
      </c>
      <c r="Q2051" s="12">
        <f t="shared" si="421"/>
        <v>0.62368798497296452</v>
      </c>
      <c r="R2051">
        <v>57382</v>
      </c>
      <c r="S2051">
        <v>15624</v>
      </c>
      <c r="T2051">
        <v>5000</v>
      </c>
      <c r="U2051" s="30">
        <v>5000.268</v>
      </c>
      <c r="V2051">
        <f t="shared" si="413"/>
        <v>5000268</v>
      </c>
      <c r="W2051">
        <v>69181</v>
      </c>
      <c r="X2051" s="16">
        <v>9780</v>
      </c>
      <c r="Z2051" s="16">
        <v>9780</v>
      </c>
      <c r="AA2051" s="16">
        <v>9780</v>
      </c>
    </row>
    <row r="2052" spans="2:27">
      <c r="B2052" t="s">
        <v>275</v>
      </c>
      <c r="C2052">
        <v>1986</v>
      </c>
      <c r="D2052" s="1">
        <v>1550109</v>
      </c>
      <c r="E2052" s="12">
        <f t="shared" si="418"/>
        <v>3.2930851808168245E-2</v>
      </c>
      <c r="F2052" s="3">
        <v>1541151</v>
      </c>
      <c r="G2052" s="11">
        <f t="shared" si="419"/>
        <v>4.2206935914272846E-2</v>
      </c>
      <c r="H2052">
        <v>7490675</v>
      </c>
      <c r="I2052" s="12">
        <f t="shared" si="425"/>
        <v>0.20574260664092356</v>
      </c>
      <c r="J2052" s="12">
        <f t="shared" si="415"/>
        <v>0.20693849352695184</v>
      </c>
      <c r="K2052" s="1">
        <v>6476921</v>
      </c>
      <c r="L2052">
        <v>191290</v>
      </c>
      <c r="M2052" s="12">
        <f t="shared" si="416"/>
        <v>2.9534094981241859E-2</v>
      </c>
      <c r="N2052">
        <v>68323</v>
      </c>
      <c r="O2052">
        <v>122967</v>
      </c>
      <c r="P2052" s="12">
        <f t="shared" si="420"/>
        <v>1.89854098884331E-2</v>
      </c>
      <c r="Q2052" s="12">
        <f t="shared" si="421"/>
        <v>0.6428302577238747</v>
      </c>
      <c r="R2052">
        <v>68616</v>
      </c>
      <c r="S2052">
        <v>17630</v>
      </c>
      <c r="T2052">
        <v>5023</v>
      </c>
      <c r="U2052" s="30">
        <v>5023.0680000000002</v>
      </c>
      <c r="V2052">
        <f t="shared" si="413"/>
        <v>5023068</v>
      </c>
      <c r="W2052">
        <v>72691</v>
      </c>
      <c r="X2052" s="16">
        <v>10309</v>
      </c>
      <c r="Z2052" s="16">
        <v>10309</v>
      </c>
      <c r="AA2052" s="16">
        <v>10309</v>
      </c>
    </row>
    <row r="2053" spans="2:27">
      <c r="B2053" t="s">
        <v>275</v>
      </c>
      <c r="C2053">
        <v>1987</v>
      </c>
      <c r="D2053" s="1">
        <v>1571389</v>
      </c>
      <c r="E2053" s="12">
        <f t="shared" si="418"/>
        <v>1.3728066864975302E-2</v>
      </c>
      <c r="F2053" s="1">
        <v>1560617</v>
      </c>
      <c r="G2053" s="11">
        <f t="shared" si="419"/>
        <v>1.2630819433008186E-2</v>
      </c>
      <c r="H2053">
        <v>7761163</v>
      </c>
      <c r="I2053" s="12">
        <f t="shared" si="425"/>
        <v>0.20108030201143823</v>
      </c>
      <c r="J2053" s="12">
        <f t="shared" si="415"/>
        <v>0.20246823832974517</v>
      </c>
      <c r="K2053" s="1">
        <v>7094780</v>
      </c>
      <c r="L2053">
        <v>245494</v>
      </c>
      <c r="M2053" s="12">
        <f t="shared" si="416"/>
        <v>3.4602059542367766E-2</v>
      </c>
      <c r="N2053">
        <v>72649</v>
      </c>
      <c r="O2053">
        <v>172845</v>
      </c>
      <c r="P2053" s="12">
        <f t="shared" si="420"/>
        <v>2.436227761819253E-2</v>
      </c>
      <c r="Q2053" s="12">
        <f t="shared" si="421"/>
        <v>0.70407016057418914</v>
      </c>
      <c r="R2053">
        <v>76990</v>
      </c>
      <c r="S2053">
        <v>19133</v>
      </c>
      <c r="T2053">
        <v>5057</v>
      </c>
      <c r="U2053" s="30">
        <v>5056.6959999999999</v>
      </c>
      <c r="V2053">
        <f t="shared" si="413"/>
        <v>5056696</v>
      </c>
      <c r="W2053">
        <v>76552</v>
      </c>
      <c r="X2053" s="16">
        <v>11357</v>
      </c>
      <c r="Z2053" s="16">
        <v>11357</v>
      </c>
      <c r="AA2053" s="16">
        <v>11357</v>
      </c>
    </row>
    <row r="2054" spans="2:27">
      <c r="B2054" t="s">
        <v>275</v>
      </c>
      <c r="C2054">
        <v>1988</v>
      </c>
      <c r="D2054" s="1">
        <v>1577569</v>
      </c>
      <c r="E2054" s="12">
        <f t="shared" si="418"/>
        <v>3.932826308444313E-3</v>
      </c>
      <c r="F2054" s="1">
        <v>1566644</v>
      </c>
      <c r="G2054" s="11">
        <f t="shared" si="419"/>
        <v>3.8619340940153797E-3</v>
      </c>
      <c r="H2054">
        <v>8149503</v>
      </c>
      <c r="I2054" s="12">
        <f t="shared" si="425"/>
        <v>0.1922379806474088</v>
      </c>
      <c r="J2054" s="12">
        <f t="shared" si="415"/>
        <v>0.19357855319520711</v>
      </c>
      <c r="K2054" s="1">
        <v>7497576</v>
      </c>
      <c r="L2054">
        <v>264395</v>
      </c>
      <c r="M2054" s="12">
        <f t="shared" si="416"/>
        <v>3.5264064012155392E-2</v>
      </c>
      <c r="N2054">
        <v>81094</v>
      </c>
      <c r="O2054">
        <v>183301</v>
      </c>
      <c r="P2054" s="12">
        <f t="shared" si="420"/>
        <v>2.4448034938225369E-2</v>
      </c>
      <c r="Q2054" s="12">
        <f t="shared" si="421"/>
        <v>0.69328466877210237</v>
      </c>
      <c r="R2054">
        <v>84672</v>
      </c>
      <c r="S2054">
        <v>18954</v>
      </c>
      <c r="T2054">
        <v>5082</v>
      </c>
      <c r="U2054" s="30">
        <v>5081.7359999999999</v>
      </c>
      <c r="V2054">
        <f t="shared" si="413"/>
        <v>5081736</v>
      </c>
      <c r="W2054">
        <v>80930</v>
      </c>
      <c r="X2054" s="16">
        <v>12176</v>
      </c>
      <c r="Z2054" s="16">
        <v>12176</v>
      </c>
      <c r="AA2054" s="16">
        <v>12176</v>
      </c>
    </row>
    <row r="2055" spans="2:27">
      <c r="B2055" t="s">
        <v>275</v>
      </c>
      <c r="C2055">
        <v>1989</v>
      </c>
      <c r="D2055" s="16">
        <v>1635406</v>
      </c>
      <c r="E2055" s="12">
        <f t="shared" si="418"/>
        <v>3.6662104795416241E-2</v>
      </c>
      <c r="F2055" s="1">
        <v>1622590</v>
      </c>
      <c r="G2055" s="11">
        <f t="shared" si="419"/>
        <v>3.5710729431830075E-2</v>
      </c>
      <c r="H2055">
        <v>8702635</v>
      </c>
      <c r="I2055" s="12">
        <f t="shared" si="425"/>
        <v>0.1864481274924204</v>
      </c>
      <c r="J2055" s="12">
        <f t="shared" si="415"/>
        <v>0.18792078491169628</v>
      </c>
      <c r="K2055" s="1">
        <v>7737516</v>
      </c>
      <c r="L2055">
        <v>267817</v>
      </c>
      <c r="M2055" s="12">
        <f t="shared" si="416"/>
        <v>3.4612787876626042E-2</v>
      </c>
      <c r="N2055">
        <v>88338</v>
      </c>
      <c r="O2055">
        <v>179479</v>
      </c>
      <c r="P2055" s="12">
        <f t="shared" si="420"/>
        <v>2.3195945572196557E-2</v>
      </c>
      <c r="Q2055" s="12">
        <f t="shared" si="421"/>
        <v>0.67015536728437697</v>
      </c>
      <c r="R2055">
        <v>83706</v>
      </c>
      <c r="S2055">
        <v>19375</v>
      </c>
      <c r="T2055">
        <v>5096</v>
      </c>
      <c r="U2055" s="30">
        <v>5095.83</v>
      </c>
      <c r="V2055">
        <f t="shared" si="413"/>
        <v>5095830</v>
      </c>
      <c r="W2055">
        <v>86263</v>
      </c>
      <c r="X2055" s="16">
        <v>13921</v>
      </c>
      <c r="Z2055" s="16">
        <v>13921</v>
      </c>
      <c r="AA2055" s="16">
        <v>13921</v>
      </c>
    </row>
    <row r="2056" spans="2:27">
      <c r="B2056" t="s">
        <v>275</v>
      </c>
      <c r="C2056">
        <v>1990</v>
      </c>
      <c r="D2056" s="16">
        <v>1819590</v>
      </c>
      <c r="E2056" s="12">
        <f t="shared" si="418"/>
        <v>0.11262279825315548</v>
      </c>
      <c r="F2056" s="1">
        <v>1804226</v>
      </c>
      <c r="G2056" s="11">
        <f t="shared" si="419"/>
        <v>0.11194201862454471</v>
      </c>
      <c r="H2056">
        <v>9344463</v>
      </c>
      <c r="I2056" s="12">
        <f t="shared" si="425"/>
        <v>0.19307968793926414</v>
      </c>
      <c r="J2056" s="12">
        <f t="shared" si="415"/>
        <v>0.19472387016782025</v>
      </c>
      <c r="K2056" s="1">
        <v>8325562</v>
      </c>
      <c r="L2056">
        <v>278727</v>
      </c>
      <c r="M2056" s="12">
        <f t="shared" si="416"/>
        <v>3.3478460673285478E-2</v>
      </c>
      <c r="N2056">
        <v>84110</v>
      </c>
      <c r="O2056">
        <v>194617</v>
      </c>
      <c r="P2056" s="12">
        <f t="shared" si="420"/>
        <v>2.3375839372765467E-2</v>
      </c>
      <c r="Q2056" s="12">
        <f t="shared" si="421"/>
        <v>0.69823519070631834</v>
      </c>
      <c r="R2056">
        <v>91332</v>
      </c>
      <c r="S2056">
        <v>21441</v>
      </c>
      <c r="T2056">
        <v>5117</v>
      </c>
      <c r="U2056" s="30">
        <v>5126.37</v>
      </c>
      <c r="V2056">
        <f t="shared" si="413"/>
        <v>5126370</v>
      </c>
      <c r="W2056">
        <v>90177</v>
      </c>
      <c r="X2056" s="16">
        <v>14943</v>
      </c>
      <c r="Z2056" s="16">
        <v>14943</v>
      </c>
      <c r="AA2056" s="16">
        <v>14943</v>
      </c>
    </row>
    <row r="2057" spans="2:27">
      <c r="B2057" t="s">
        <v>275</v>
      </c>
      <c r="C2057">
        <v>1991</v>
      </c>
      <c r="D2057" s="16">
        <v>2243693</v>
      </c>
      <c r="E2057" s="12">
        <f t="shared" si="418"/>
        <v>0.23307613253535137</v>
      </c>
      <c r="F2057" s="1">
        <v>2233294</v>
      </c>
      <c r="G2057" s="11">
        <f t="shared" si="419"/>
        <v>0.23781277955200733</v>
      </c>
      <c r="H2057">
        <v>10001999</v>
      </c>
      <c r="I2057" s="12">
        <f t="shared" si="425"/>
        <v>0.22328476537540146</v>
      </c>
      <c r="J2057" s="12">
        <f t="shared" si="415"/>
        <v>0.22432445754093758</v>
      </c>
      <c r="K2057" s="1">
        <v>9254189</v>
      </c>
      <c r="L2057">
        <v>294214</v>
      </c>
      <c r="M2057" s="12">
        <f t="shared" si="416"/>
        <v>3.1792521203100561E-2</v>
      </c>
      <c r="N2057">
        <v>97133</v>
      </c>
      <c r="O2057">
        <v>197081</v>
      </c>
      <c r="P2057" s="12">
        <f t="shared" si="420"/>
        <v>2.1296409658372008E-2</v>
      </c>
      <c r="Q2057" s="12">
        <f t="shared" si="421"/>
        <v>0.66985595518908003</v>
      </c>
      <c r="R2057">
        <v>95297</v>
      </c>
      <c r="S2057">
        <v>21189</v>
      </c>
      <c r="T2057">
        <v>5158</v>
      </c>
      <c r="U2057" s="30">
        <v>5157.7700000000004</v>
      </c>
      <c r="V2057">
        <f t="shared" si="413"/>
        <v>5157770</v>
      </c>
      <c r="W2057">
        <v>94731</v>
      </c>
      <c r="X2057" s="16">
        <v>15897</v>
      </c>
      <c r="Z2057" s="16">
        <v>15897</v>
      </c>
      <c r="AA2057" s="16">
        <v>15897</v>
      </c>
    </row>
    <row r="2058" spans="2:27">
      <c r="B2058" t="s">
        <v>275</v>
      </c>
      <c r="C2058">
        <v>1992</v>
      </c>
      <c r="D2058" s="16">
        <v>2956376</v>
      </c>
      <c r="E2058" s="12">
        <f t="shared" si="418"/>
        <v>0.3176383756601282</v>
      </c>
      <c r="F2058" s="1">
        <v>2945026</v>
      </c>
      <c r="G2058" s="11">
        <f t="shared" si="419"/>
        <v>0.31869158292638589</v>
      </c>
      <c r="H2058">
        <v>11619246</v>
      </c>
      <c r="I2058" s="12">
        <f t="shared" si="425"/>
        <v>0.25346102492364825</v>
      </c>
      <c r="J2058" s="12">
        <f t="shared" si="415"/>
        <v>0.25443785250781331</v>
      </c>
      <c r="K2058" s="1">
        <v>10445849</v>
      </c>
      <c r="L2058">
        <v>299319</v>
      </c>
      <c r="M2058" s="12">
        <f t="shared" si="416"/>
        <v>2.8654348727422729E-2</v>
      </c>
      <c r="N2058">
        <v>97446</v>
      </c>
      <c r="O2058">
        <v>201873</v>
      </c>
      <c r="P2058" s="12">
        <f t="shared" si="420"/>
        <v>1.9325667066410781E-2</v>
      </c>
      <c r="Q2058" s="12">
        <f t="shared" si="421"/>
        <v>0.67444098102693117</v>
      </c>
      <c r="R2058">
        <v>121523</v>
      </c>
      <c r="S2058">
        <v>21094</v>
      </c>
      <c r="T2058">
        <v>5194</v>
      </c>
      <c r="U2058" s="30">
        <v>5193.6859999999997</v>
      </c>
      <c r="V2058">
        <f t="shared" si="413"/>
        <v>5193686</v>
      </c>
      <c r="W2058">
        <v>100829</v>
      </c>
      <c r="X2058" s="16">
        <v>16189</v>
      </c>
      <c r="Z2058" s="16">
        <v>16189</v>
      </c>
      <c r="AA2058" s="16">
        <v>16189</v>
      </c>
    </row>
    <row r="2059" spans="2:27">
      <c r="B2059" t="s">
        <v>275</v>
      </c>
      <c r="C2059">
        <v>1993</v>
      </c>
      <c r="D2059" s="10">
        <v>3220673</v>
      </c>
      <c r="E2059" s="12">
        <f t="shared" si="418"/>
        <v>8.9398980373267808E-2</v>
      </c>
      <c r="F2059" s="1">
        <v>3198297</v>
      </c>
      <c r="G2059" s="11">
        <f t="shared" si="419"/>
        <v>8.599958030930796E-2</v>
      </c>
      <c r="H2059">
        <v>12558767</v>
      </c>
      <c r="I2059" s="12">
        <f t="shared" si="425"/>
        <v>0.25466648119198326</v>
      </c>
      <c r="J2059" s="12">
        <f t="shared" si="415"/>
        <v>0.25644818476208692</v>
      </c>
      <c r="K2059" s="1">
        <v>10893557</v>
      </c>
      <c r="L2059">
        <v>312305</v>
      </c>
      <c r="M2059" s="12">
        <f t="shared" si="416"/>
        <v>2.8668781005139091E-2</v>
      </c>
      <c r="N2059">
        <v>104283</v>
      </c>
      <c r="O2059">
        <v>208022</v>
      </c>
      <c r="P2059" s="12">
        <f t="shared" si="420"/>
        <v>1.9095874745044251E-2</v>
      </c>
      <c r="Q2059" s="12">
        <f t="shared" si="421"/>
        <v>0.66608603768751706</v>
      </c>
      <c r="R2059">
        <v>96085</v>
      </c>
      <c r="S2059">
        <v>21207</v>
      </c>
      <c r="T2059">
        <v>5238</v>
      </c>
      <c r="U2059" s="30">
        <v>5237.7569999999996</v>
      </c>
      <c r="V2059">
        <f t="shared" si="413"/>
        <v>5237757</v>
      </c>
      <c r="W2059">
        <v>105164</v>
      </c>
      <c r="X2059" s="16">
        <v>16178</v>
      </c>
      <c r="Z2059" s="16">
        <v>16178</v>
      </c>
      <c r="AA2059" s="16">
        <v>16178</v>
      </c>
    </row>
    <row r="2060" spans="2:27">
      <c r="B2060" t="s">
        <v>275</v>
      </c>
      <c r="C2060">
        <v>1994</v>
      </c>
      <c r="D2060" s="16">
        <v>3647225</v>
      </c>
      <c r="E2060" s="12">
        <f t="shared" si="418"/>
        <v>0.13244188404100635</v>
      </c>
      <c r="F2060" s="1">
        <v>3613194</v>
      </c>
      <c r="G2060" s="11">
        <f t="shared" si="419"/>
        <v>0.12972435017761014</v>
      </c>
      <c r="H2060">
        <v>13287398</v>
      </c>
      <c r="I2060" s="12">
        <f t="shared" si="425"/>
        <v>0.27192637715826679</v>
      </c>
      <c r="J2060" s="12">
        <f t="shared" si="415"/>
        <v>0.27448752569916246</v>
      </c>
      <c r="K2060" s="1">
        <v>11536158</v>
      </c>
      <c r="L2060">
        <v>337942</v>
      </c>
      <c r="M2060" s="12">
        <f t="shared" si="416"/>
        <v>2.9294154951761235E-2</v>
      </c>
      <c r="N2060">
        <v>116245</v>
      </c>
      <c r="O2060">
        <v>221697</v>
      </c>
      <c r="P2060" s="12">
        <f t="shared" si="420"/>
        <v>1.9217576596991824E-2</v>
      </c>
      <c r="Q2060" s="12">
        <f t="shared" si="421"/>
        <v>0.65602085564978607</v>
      </c>
      <c r="R2060">
        <v>118942</v>
      </c>
      <c r="S2060">
        <v>21732</v>
      </c>
      <c r="T2060">
        <v>5281</v>
      </c>
      <c r="U2060" s="30">
        <v>5281.2060000000001</v>
      </c>
      <c r="V2060">
        <f t="shared" si="413"/>
        <v>5281206</v>
      </c>
      <c r="W2060">
        <v>112001</v>
      </c>
      <c r="X2060" s="16">
        <v>17898</v>
      </c>
      <c r="Y2060" s="2">
        <v>17911</v>
      </c>
      <c r="Z2060" s="7">
        <f>(Y2060+X2060)/2</f>
        <v>17904.5</v>
      </c>
      <c r="AA2060" s="16">
        <v>17905</v>
      </c>
    </row>
    <row r="2061" spans="2:27">
      <c r="B2061" t="s">
        <v>275</v>
      </c>
      <c r="C2061">
        <v>1995</v>
      </c>
      <c r="D2061" s="16">
        <v>3802198</v>
      </c>
      <c r="E2061" s="12">
        <f t="shared" si="418"/>
        <v>4.2490660707798396E-2</v>
      </c>
      <c r="F2061" s="1">
        <v>3758039</v>
      </c>
      <c r="G2061" s="11">
        <f t="shared" si="419"/>
        <v>4.0087800433632956E-2</v>
      </c>
      <c r="H2061">
        <v>15586334</v>
      </c>
      <c r="I2061" s="12">
        <f t="shared" si="425"/>
        <v>0.24111115545194911</v>
      </c>
      <c r="J2061" s="12">
        <f t="shared" si="415"/>
        <v>0.24394434252467578</v>
      </c>
      <c r="K2061" s="1">
        <v>12482046</v>
      </c>
      <c r="L2061">
        <v>391362</v>
      </c>
      <c r="M2061" s="12">
        <f t="shared" si="416"/>
        <v>3.135399436919236E-2</v>
      </c>
      <c r="N2061">
        <v>126120</v>
      </c>
      <c r="O2061">
        <v>265242</v>
      </c>
      <c r="P2061" s="12">
        <f t="shared" si="420"/>
        <v>2.1249881629982776E-2</v>
      </c>
      <c r="Q2061" s="12">
        <f t="shared" si="421"/>
        <v>0.6777408128535729</v>
      </c>
      <c r="R2061">
        <v>123249</v>
      </c>
      <c r="S2061">
        <v>24325</v>
      </c>
      <c r="T2061">
        <v>5325</v>
      </c>
      <c r="U2061" s="30">
        <v>5324.61</v>
      </c>
      <c r="V2061">
        <f t="shared" si="413"/>
        <v>5324610</v>
      </c>
      <c r="W2061">
        <v>117418</v>
      </c>
      <c r="X2061" s="17">
        <v>19134</v>
      </c>
      <c r="Y2061">
        <v>19151</v>
      </c>
      <c r="Z2061" s="7">
        <f t="shared" ref="Z2061:Z2064" si="426">(Y2061+X2061)/2</f>
        <v>19142.5</v>
      </c>
      <c r="AA2061" s="16">
        <v>19143</v>
      </c>
    </row>
    <row r="2062" spans="2:27">
      <c r="B2062" t="s">
        <v>275</v>
      </c>
      <c r="C2062">
        <v>1996</v>
      </c>
      <c r="D2062" s="16">
        <v>3710742</v>
      </c>
      <c r="E2062" s="12">
        <f t="shared" si="418"/>
        <v>-2.4053455396063014E-2</v>
      </c>
      <c r="F2062" s="1">
        <v>3690288</v>
      </c>
      <c r="G2062" s="11">
        <f t="shared" si="419"/>
        <v>-1.8028285496771056E-2</v>
      </c>
      <c r="H2062">
        <v>17050787</v>
      </c>
      <c r="I2062" s="12">
        <f t="shared" si="425"/>
        <v>0.2164291888696985</v>
      </c>
      <c r="J2062" s="12">
        <f t="shared" si="415"/>
        <v>0.21762878159231008</v>
      </c>
      <c r="K2062" s="1">
        <v>12944475</v>
      </c>
      <c r="L2062">
        <v>442133</v>
      </c>
      <c r="M2062" s="12">
        <f t="shared" si="416"/>
        <v>3.4156116798865925E-2</v>
      </c>
      <c r="N2062">
        <v>130094</v>
      </c>
      <c r="O2062">
        <v>312039</v>
      </c>
      <c r="P2062" s="12">
        <f t="shared" si="420"/>
        <v>2.4105960264900663E-2</v>
      </c>
      <c r="Q2062" s="12">
        <f t="shared" si="421"/>
        <v>0.70575822207344852</v>
      </c>
      <c r="R2062">
        <v>143035</v>
      </c>
      <c r="S2062">
        <v>26832</v>
      </c>
      <c r="T2062">
        <v>5368</v>
      </c>
      <c r="U2062" s="30">
        <v>5367.8879999999999</v>
      </c>
      <c r="V2062">
        <f t="shared" si="413"/>
        <v>5367888</v>
      </c>
      <c r="W2062">
        <v>124385</v>
      </c>
      <c r="X2062" s="17">
        <v>22003</v>
      </c>
      <c r="Y2062">
        <v>22018</v>
      </c>
      <c r="Z2062" s="7">
        <f t="shared" si="426"/>
        <v>22010.5</v>
      </c>
      <c r="AA2062" s="16">
        <v>22011</v>
      </c>
    </row>
    <row r="2063" spans="2:27">
      <c r="B2063" t="s">
        <v>275</v>
      </c>
      <c r="C2063">
        <v>1997</v>
      </c>
      <c r="D2063" s="16">
        <v>3719819</v>
      </c>
      <c r="E2063" s="12">
        <f t="shared" si="418"/>
        <v>2.4461414994629105E-3</v>
      </c>
      <c r="F2063" s="1">
        <v>3696605</v>
      </c>
      <c r="G2063" s="11">
        <f t="shared" si="419"/>
        <v>1.7117905160789618E-3</v>
      </c>
      <c r="H2063">
        <v>16600626</v>
      </c>
      <c r="I2063" s="12">
        <f t="shared" si="425"/>
        <v>0.22267865079304841</v>
      </c>
      <c r="J2063" s="12">
        <f t="shared" si="415"/>
        <v>0.22407703179386126</v>
      </c>
      <c r="K2063" s="1">
        <v>14229714</v>
      </c>
      <c r="L2063">
        <v>524026</v>
      </c>
      <c r="M2063" s="12">
        <f t="shared" si="416"/>
        <v>3.682617935961327E-2</v>
      </c>
      <c r="N2063">
        <v>155908</v>
      </c>
      <c r="O2063">
        <v>368118</v>
      </c>
      <c r="P2063" s="12">
        <f t="shared" si="420"/>
        <v>2.5869669622312859E-2</v>
      </c>
      <c r="Q2063" s="12">
        <f t="shared" si="421"/>
        <v>0.70248041127730299</v>
      </c>
      <c r="R2063">
        <v>151779</v>
      </c>
      <c r="S2063">
        <v>28766</v>
      </c>
      <c r="T2063">
        <v>5407</v>
      </c>
      <c r="U2063" s="30">
        <v>5407.1130000000003</v>
      </c>
      <c r="V2063">
        <f t="shared" si="413"/>
        <v>5407113</v>
      </c>
      <c r="W2063">
        <v>132117</v>
      </c>
      <c r="X2063" s="16">
        <v>23998</v>
      </c>
      <c r="Y2063">
        <v>23652</v>
      </c>
      <c r="Z2063" s="7">
        <f t="shared" si="426"/>
        <v>23825</v>
      </c>
      <c r="AA2063" s="16">
        <v>23825</v>
      </c>
    </row>
    <row r="2064" spans="2:27">
      <c r="B2064" t="s">
        <v>275</v>
      </c>
      <c r="C2064">
        <v>1998</v>
      </c>
      <c r="D2064" s="16">
        <v>4246338</v>
      </c>
      <c r="E2064" s="12">
        <f t="shared" si="418"/>
        <v>0.14154425255637437</v>
      </c>
      <c r="F2064" s="1">
        <v>4223856</v>
      </c>
      <c r="G2064" s="11">
        <f t="shared" si="419"/>
        <v>0.14263114398211332</v>
      </c>
      <c r="H2064">
        <v>19021087</v>
      </c>
      <c r="I2064" s="12">
        <f t="shared" si="425"/>
        <v>0.22206175703838588</v>
      </c>
      <c r="J2064" s="12">
        <f t="shared" si="415"/>
        <v>0.22324370841687438</v>
      </c>
      <c r="K2064" s="1">
        <v>15313244</v>
      </c>
      <c r="L2064">
        <v>616125</v>
      </c>
      <c r="M2064" s="12">
        <f t="shared" si="416"/>
        <v>4.0234779776251201E-2</v>
      </c>
      <c r="N2064">
        <v>154872</v>
      </c>
      <c r="O2064">
        <v>461253</v>
      </c>
      <c r="P2064" s="12">
        <f t="shared" si="420"/>
        <v>3.0121181377375034E-2</v>
      </c>
      <c r="Q2064" s="12">
        <f t="shared" si="421"/>
        <v>0.74863542300669506</v>
      </c>
      <c r="R2064">
        <v>162089</v>
      </c>
      <c r="S2064">
        <v>27647</v>
      </c>
      <c r="T2064">
        <v>5438</v>
      </c>
      <c r="U2064" s="30">
        <v>5437.5619999999999</v>
      </c>
      <c r="V2064">
        <f t="shared" si="413"/>
        <v>5437562</v>
      </c>
      <c r="W2064">
        <v>140360</v>
      </c>
      <c r="X2064" s="16">
        <v>24974</v>
      </c>
      <c r="Y2064">
        <v>24978</v>
      </c>
      <c r="Z2064" s="7">
        <f t="shared" si="426"/>
        <v>24976</v>
      </c>
      <c r="AA2064" s="16">
        <v>24976</v>
      </c>
    </row>
    <row r="2065" spans="1:27">
      <c r="B2065" t="s">
        <v>41</v>
      </c>
      <c r="C2065">
        <v>1999</v>
      </c>
      <c r="D2065" s="16">
        <v>4733323</v>
      </c>
      <c r="E2065" s="12">
        <f t="shared" si="418"/>
        <v>0.11468352260229873</v>
      </c>
      <c r="F2065" s="1">
        <v>4689848</v>
      </c>
      <c r="G2065" s="11">
        <f t="shared" si="419"/>
        <v>0.11032383679746657</v>
      </c>
      <c r="H2065">
        <v>19504680</v>
      </c>
      <c r="I2065" s="12">
        <f t="shared" si="425"/>
        <v>0.24044731828463733</v>
      </c>
      <c r="J2065" s="12">
        <f t="shared" si="415"/>
        <v>0.24267627051558907</v>
      </c>
      <c r="K2065" s="1">
        <v>16524873</v>
      </c>
      <c r="L2065">
        <v>663839</v>
      </c>
      <c r="M2065" s="12">
        <f t="shared" si="416"/>
        <v>4.0172109038296391E-2</v>
      </c>
      <c r="N2065">
        <v>171600</v>
      </c>
      <c r="O2065">
        <v>492239</v>
      </c>
      <c r="P2065" s="12">
        <f t="shared" si="420"/>
        <v>2.9787762967981659E-2</v>
      </c>
      <c r="Q2065" s="12">
        <f t="shared" si="421"/>
        <v>0.74150358746623801</v>
      </c>
      <c r="R2065">
        <v>189058</v>
      </c>
      <c r="S2065">
        <v>29748</v>
      </c>
      <c r="T2065">
        <v>5468</v>
      </c>
      <c r="U2065" s="30">
        <v>5468.3379999999997</v>
      </c>
      <c r="V2065">
        <f t="shared" si="413"/>
        <v>5468338</v>
      </c>
      <c r="W2065">
        <v>145826</v>
      </c>
      <c r="X2065" s="16">
        <v>26155</v>
      </c>
      <c r="AA2065" s="16">
        <v>26155</v>
      </c>
    </row>
    <row r="2066" spans="1:27">
      <c r="B2066" t="s">
        <v>330</v>
      </c>
      <c r="C2066">
        <v>2000</v>
      </c>
      <c r="D2066" s="16">
        <v>5256129</v>
      </c>
      <c r="E2066" s="12">
        <f t="shared" si="418"/>
        <v>0.11045221295905645</v>
      </c>
      <c r="F2066" s="1">
        <v>5204615</v>
      </c>
      <c r="G2066" s="11">
        <f t="shared" si="419"/>
        <v>0.10976197949272556</v>
      </c>
      <c r="H2066">
        <v>20309205</v>
      </c>
      <c r="I2066" s="12">
        <f t="shared" si="425"/>
        <v>0.25626877073721005</v>
      </c>
      <c r="J2066" s="12">
        <f t="shared" si="415"/>
        <v>0.25880525604030291</v>
      </c>
      <c r="K2066" s="1">
        <v>17293111</v>
      </c>
      <c r="L2066">
        <v>688268</v>
      </c>
      <c r="M2066" s="12">
        <f t="shared" si="416"/>
        <v>3.9800126188977797E-2</v>
      </c>
      <c r="N2066">
        <v>158817</v>
      </c>
      <c r="O2066">
        <v>529451</v>
      </c>
      <c r="P2066" s="12">
        <f t="shared" si="420"/>
        <v>3.0616295702953621E-2</v>
      </c>
      <c r="Q2066" s="12">
        <f t="shared" si="421"/>
        <v>0.7692512219077452</v>
      </c>
      <c r="R2066">
        <v>211464</v>
      </c>
      <c r="S2066">
        <v>29467</v>
      </c>
      <c r="T2066">
        <v>5595</v>
      </c>
      <c r="U2066" s="30">
        <v>5607.2849999999999</v>
      </c>
      <c r="V2066">
        <f t="shared" si="413"/>
        <v>5607285</v>
      </c>
      <c r="W2066">
        <v>156359</v>
      </c>
      <c r="X2066" s="16">
        <v>27543</v>
      </c>
      <c r="AA2066" s="16">
        <v>27543</v>
      </c>
    </row>
    <row r="2067" spans="1:27">
      <c r="B2067" t="s">
        <v>330</v>
      </c>
      <c r="C2067">
        <v>2001</v>
      </c>
      <c r="D2067" s="16">
        <v>5612433</v>
      </c>
      <c r="E2067" s="12">
        <f t="shared" si="418"/>
        <v>6.7788290584192279E-2</v>
      </c>
      <c r="F2067" s="1">
        <v>5563417</v>
      </c>
      <c r="G2067" s="11">
        <f t="shared" si="419"/>
        <v>6.8939201074431064E-2</v>
      </c>
      <c r="H2067">
        <v>20133937</v>
      </c>
      <c r="I2067" s="12">
        <f t="shared" si="425"/>
        <v>0.27632037390402087</v>
      </c>
      <c r="J2067" s="12">
        <f t="shared" si="415"/>
        <v>0.27875487044585467</v>
      </c>
      <c r="K2067" s="1">
        <v>18888113</v>
      </c>
      <c r="L2067">
        <v>782617</v>
      </c>
      <c r="M2067" s="12">
        <f t="shared" si="416"/>
        <v>4.1434366683426767E-2</v>
      </c>
      <c r="N2067">
        <v>177903</v>
      </c>
      <c r="O2067">
        <v>604714</v>
      </c>
      <c r="P2067" s="12">
        <f t="shared" si="420"/>
        <v>3.2015585675498656E-2</v>
      </c>
      <c r="Q2067" s="12">
        <f t="shared" si="421"/>
        <v>0.77268191209748827</v>
      </c>
      <c r="R2067">
        <v>196177</v>
      </c>
      <c r="S2067">
        <v>37278</v>
      </c>
      <c r="T2067">
        <v>5644</v>
      </c>
      <c r="U2067" s="30">
        <v>5641.1419999999998</v>
      </c>
      <c r="V2067">
        <f t="shared" si="413"/>
        <v>5641142</v>
      </c>
      <c r="W2067">
        <v>161496</v>
      </c>
      <c r="X2067" s="16">
        <v>28757</v>
      </c>
      <c r="AA2067" s="16">
        <v>28757</v>
      </c>
    </row>
    <row r="2068" spans="1:27">
      <c r="B2068" t="s">
        <v>330</v>
      </c>
      <c r="C2068">
        <v>2002</v>
      </c>
      <c r="D2068" s="16">
        <v>6818675</v>
      </c>
      <c r="E2068" s="12">
        <f t="shared" si="418"/>
        <v>0.21492318928350682</v>
      </c>
      <c r="F2068" s="1">
        <v>6693283</v>
      </c>
      <c r="G2068" s="11">
        <f t="shared" si="419"/>
        <v>0.20308849759059944</v>
      </c>
      <c r="H2068">
        <v>19085356</v>
      </c>
      <c r="I2068" s="12">
        <f t="shared" si="425"/>
        <v>0.35070254911671545</v>
      </c>
      <c r="J2068" s="12">
        <f t="shared" si="415"/>
        <v>0.3572726125726971</v>
      </c>
      <c r="K2068" s="1">
        <v>20840783</v>
      </c>
      <c r="L2068">
        <v>831568</v>
      </c>
      <c r="M2068" s="12">
        <f t="shared" si="416"/>
        <v>3.9900996042231233E-2</v>
      </c>
      <c r="N2068">
        <v>211894</v>
      </c>
      <c r="O2068">
        <v>619674</v>
      </c>
      <c r="P2068" s="12">
        <f t="shared" si="420"/>
        <v>2.9733719697575663E-2</v>
      </c>
      <c r="Q2068" s="12">
        <f t="shared" si="421"/>
        <v>0.74518740499874936</v>
      </c>
      <c r="R2068">
        <v>211243</v>
      </c>
      <c r="S2068">
        <v>31699</v>
      </c>
      <c r="T2068">
        <v>5681</v>
      </c>
      <c r="U2068" s="30">
        <v>5674.8249999999998</v>
      </c>
      <c r="V2068">
        <f t="shared" si="413"/>
        <v>5674825</v>
      </c>
      <c r="W2068">
        <v>166103</v>
      </c>
      <c r="X2068" s="16">
        <v>30099</v>
      </c>
      <c r="AA2068" s="16">
        <v>30099</v>
      </c>
    </row>
    <row r="2069" spans="1:27">
      <c r="B2069" t="s">
        <v>275</v>
      </c>
      <c r="C2069">
        <v>2003</v>
      </c>
      <c r="D2069" s="16">
        <v>7172806</v>
      </c>
      <c r="E2069" s="12">
        <f t="shared" si="418"/>
        <v>5.1935456668634306E-2</v>
      </c>
      <c r="F2069" s="1">
        <v>7020669</v>
      </c>
      <c r="G2069" s="11">
        <f t="shared" si="419"/>
        <v>4.8912618815012007E-2</v>
      </c>
      <c r="H2069">
        <v>22023719</v>
      </c>
      <c r="I2069" s="12">
        <f t="shared" si="425"/>
        <v>0.31877763242438756</v>
      </c>
      <c r="J2069" s="12">
        <f t="shared" si="415"/>
        <v>0.32568550297976467</v>
      </c>
      <c r="K2069" s="1">
        <v>21566197</v>
      </c>
      <c r="L2069">
        <v>819193</v>
      </c>
      <c r="M2069" s="12">
        <f t="shared" si="416"/>
        <v>3.7985046691356848E-2</v>
      </c>
      <c r="N2069">
        <v>162920</v>
      </c>
      <c r="O2069">
        <v>656273</v>
      </c>
      <c r="P2069" s="12">
        <f t="shared" si="420"/>
        <v>3.0430631789183787E-2</v>
      </c>
      <c r="Q2069" s="12">
        <f t="shared" si="421"/>
        <v>0.80112134747245156</v>
      </c>
      <c r="R2069">
        <v>213877</v>
      </c>
      <c r="S2069">
        <v>31367</v>
      </c>
      <c r="T2069">
        <v>5715</v>
      </c>
      <c r="U2069" s="30">
        <v>5709.4030000000002</v>
      </c>
      <c r="V2069">
        <f t="shared" si="413"/>
        <v>5709403</v>
      </c>
      <c r="W2069">
        <v>172505</v>
      </c>
      <c r="X2069" s="16">
        <v>30303</v>
      </c>
      <c r="AA2069" s="16">
        <v>30303</v>
      </c>
    </row>
    <row r="2070" spans="1:27">
      <c r="B2070" t="s">
        <v>275</v>
      </c>
      <c r="C2070">
        <v>2004</v>
      </c>
      <c r="D2070" s="16">
        <v>7412108</v>
      </c>
      <c r="E2070" s="12">
        <f t="shared" si="418"/>
        <v>3.3362396808166848E-2</v>
      </c>
      <c r="F2070" s="1">
        <v>7237477</v>
      </c>
      <c r="G2070" s="11">
        <f t="shared" si="419"/>
        <v>3.08813875144947E-2</v>
      </c>
      <c r="H2070">
        <v>26237744</v>
      </c>
      <c r="I2070" s="12">
        <f t="shared" si="425"/>
        <v>0.27584219893295703</v>
      </c>
      <c r="J2070" s="12">
        <f t="shared" si="415"/>
        <v>0.28249791597936164</v>
      </c>
      <c r="K2070" s="1">
        <v>22038965</v>
      </c>
      <c r="L2070">
        <v>744169</v>
      </c>
      <c r="M2070" s="12">
        <f t="shared" si="416"/>
        <v>3.3766059340808424E-2</v>
      </c>
      <c r="N2070">
        <v>134869</v>
      </c>
      <c r="O2070">
        <v>609300</v>
      </c>
      <c r="P2070" s="12">
        <f t="shared" si="420"/>
        <v>2.7646488843736536E-2</v>
      </c>
      <c r="Q2070" s="12">
        <f t="shared" si="421"/>
        <v>0.81876562985020873</v>
      </c>
      <c r="R2070">
        <v>219881</v>
      </c>
      <c r="S2070">
        <v>29918</v>
      </c>
      <c r="T2070">
        <v>5758</v>
      </c>
      <c r="U2070" s="30">
        <v>5747.741</v>
      </c>
      <c r="V2070">
        <f t="shared" si="413"/>
        <v>5747741</v>
      </c>
      <c r="W2070">
        <v>180518</v>
      </c>
      <c r="X2070" s="16">
        <v>31081</v>
      </c>
      <c r="AA2070" s="16">
        <v>31081</v>
      </c>
    </row>
    <row r="2071" spans="1:27">
      <c r="B2071" t="s">
        <v>275</v>
      </c>
      <c r="C2071">
        <v>2005</v>
      </c>
      <c r="D2071" s="16">
        <v>7904419</v>
      </c>
      <c r="E2071" s="12">
        <f t="shared" si="418"/>
        <v>6.6419836300280574E-2</v>
      </c>
      <c r="F2071" s="1">
        <v>7755530</v>
      </c>
      <c r="G2071" s="11">
        <f t="shared" si="419"/>
        <v>7.1579225743998914E-2</v>
      </c>
      <c r="H2071">
        <v>26820654</v>
      </c>
      <c r="I2071" s="12">
        <f t="shared" si="425"/>
        <v>0.28916259834678154</v>
      </c>
      <c r="J2071" s="12">
        <f t="shared" si="415"/>
        <v>0.29471387983305702</v>
      </c>
      <c r="K2071" s="1">
        <v>23150843</v>
      </c>
      <c r="L2071">
        <v>787744</v>
      </c>
      <c r="M2071" s="12">
        <f t="shared" si="416"/>
        <v>3.4026579507277555E-2</v>
      </c>
      <c r="N2071">
        <v>155192</v>
      </c>
      <c r="O2071">
        <v>632552</v>
      </c>
      <c r="P2071" s="12">
        <f t="shared" si="420"/>
        <v>2.7323065514288186E-2</v>
      </c>
      <c r="Q2071" s="12">
        <f t="shared" si="421"/>
        <v>0.80299183491083392</v>
      </c>
      <c r="R2071">
        <v>230056</v>
      </c>
      <c r="S2071">
        <v>29852</v>
      </c>
      <c r="T2071">
        <v>5788</v>
      </c>
      <c r="U2071" s="30">
        <v>5790.3</v>
      </c>
      <c r="V2071">
        <f t="shared" si="413"/>
        <v>5790300</v>
      </c>
      <c r="W2071">
        <v>181888</v>
      </c>
      <c r="X2071" s="16">
        <v>30823</v>
      </c>
      <c r="AA2071" s="16">
        <v>30823</v>
      </c>
    </row>
    <row r="2072" spans="1:27">
      <c r="B2072" t="s">
        <v>275</v>
      </c>
      <c r="C2072">
        <v>2006</v>
      </c>
      <c r="D2072" s="16">
        <v>7936489</v>
      </c>
      <c r="E2072" s="12">
        <f t="shared" si="418"/>
        <v>4.0572241932012969E-3</v>
      </c>
      <c r="F2072" s="1">
        <v>7772682</v>
      </c>
      <c r="G2072" s="11">
        <f t="shared" si="419"/>
        <v>2.2115832186839586E-3</v>
      </c>
      <c r="H2072">
        <v>28760837</v>
      </c>
      <c r="I2072" s="12">
        <f t="shared" si="425"/>
        <v>0.2702522878593554</v>
      </c>
      <c r="J2072" s="12">
        <f t="shared" si="415"/>
        <v>0.27594777578969626</v>
      </c>
      <c r="K2072" s="1">
        <v>24335073</v>
      </c>
      <c r="L2072">
        <v>795668</v>
      </c>
      <c r="M2072" s="12">
        <f t="shared" si="416"/>
        <v>3.2696347366617723E-2</v>
      </c>
      <c r="N2072">
        <v>190067</v>
      </c>
      <c r="O2072">
        <v>605601</v>
      </c>
      <c r="P2072" s="12">
        <f t="shared" si="420"/>
        <v>2.4885933154998138E-2</v>
      </c>
      <c r="Q2072" s="12">
        <f t="shared" si="421"/>
        <v>0.76112272958067939</v>
      </c>
      <c r="R2072">
        <v>223696</v>
      </c>
      <c r="S2072">
        <v>29964</v>
      </c>
      <c r="T2072">
        <v>5862</v>
      </c>
      <c r="U2072" s="30">
        <v>5842.7039999999997</v>
      </c>
      <c r="V2072">
        <f t="shared" ref="V2072:V2082" si="427">(U2072*1000)</f>
        <v>5842704</v>
      </c>
      <c r="W2072">
        <v>198683</v>
      </c>
      <c r="X2072" s="16">
        <v>30167</v>
      </c>
      <c r="AA2072" s="16">
        <v>30167</v>
      </c>
    </row>
    <row r="2073" spans="1:27">
      <c r="B2073" t="s">
        <v>142</v>
      </c>
      <c r="C2073">
        <v>2007</v>
      </c>
      <c r="D2073" s="16">
        <v>8005044</v>
      </c>
      <c r="E2073" s="12">
        <f t="shared" si="418"/>
        <v>8.6379506101501562E-3</v>
      </c>
      <c r="F2073" s="1">
        <v>7846433</v>
      </c>
      <c r="G2073" s="11">
        <f t="shared" si="419"/>
        <v>9.4884880148190798E-3</v>
      </c>
      <c r="H2073">
        <v>32729141</v>
      </c>
      <c r="I2073" s="12">
        <f t="shared" si="425"/>
        <v>0.23973843370958009</v>
      </c>
      <c r="J2073" s="12">
        <f t="shared" si="415"/>
        <v>0.24458460428277051</v>
      </c>
      <c r="K2073" s="1">
        <v>25193426</v>
      </c>
      <c r="L2073">
        <v>867973</v>
      </c>
      <c r="M2073" s="12">
        <f t="shared" si="416"/>
        <v>3.4452360707114625E-2</v>
      </c>
      <c r="N2073">
        <v>198852</v>
      </c>
      <c r="O2073">
        <v>669121</v>
      </c>
      <c r="P2073" s="12">
        <f t="shared" si="420"/>
        <v>2.655934925245975E-2</v>
      </c>
      <c r="Q2073" s="12">
        <f t="shared" si="421"/>
        <v>0.77090070774090902</v>
      </c>
      <c r="R2073">
        <v>238535</v>
      </c>
      <c r="S2073">
        <v>33375</v>
      </c>
      <c r="T2073">
        <v>5910</v>
      </c>
      <c r="U2073" s="30">
        <v>5887.6120000000001</v>
      </c>
      <c r="V2073">
        <f t="shared" si="427"/>
        <v>5887612</v>
      </c>
      <c r="W2073">
        <v>207552</v>
      </c>
      <c r="X2073" s="16">
        <v>29857</v>
      </c>
      <c r="AA2073" s="16">
        <v>29857</v>
      </c>
    </row>
    <row r="2074" spans="1:27">
      <c r="B2074" t="s">
        <v>234</v>
      </c>
      <c r="C2074">
        <v>2008</v>
      </c>
      <c r="D2074" s="16">
        <v>8500589</v>
      </c>
      <c r="E2074" s="12">
        <f t="shared" si="418"/>
        <v>6.190409446843765E-2</v>
      </c>
      <c r="F2074" s="1">
        <v>8302647</v>
      </c>
      <c r="G2074" s="11">
        <f t="shared" si="419"/>
        <v>5.8142852937124422E-2</v>
      </c>
      <c r="H2074">
        <v>25243465</v>
      </c>
      <c r="I2074" s="12">
        <f t="shared" si="425"/>
        <v>0.32890282692966277</v>
      </c>
      <c r="J2074" s="12">
        <f t="shared" si="415"/>
        <v>0.33674414348426412</v>
      </c>
      <c r="K2074" s="1">
        <v>26788804</v>
      </c>
      <c r="L2074">
        <v>969319</v>
      </c>
      <c r="M2074" s="12">
        <f t="shared" si="416"/>
        <v>3.6183735563558569E-2</v>
      </c>
      <c r="N2074">
        <v>214579</v>
      </c>
      <c r="O2074">
        <v>754740</v>
      </c>
      <c r="P2074" s="12">
        <f t="shared" si="420"/>
        <v>2.8173710181313059E-2</v>
      </c>
      <c r="Q2074" s="12">
        <f t="shared" si="421"/>
        <v>0.77862912003169238</v>
      </c>
      <c r="R2074">
        <v>254976</v>
      </c>
      <c r="S2074">
        <v>33513</v>
      </c>
      <c r="T2074">
        <v>5956</v>
      </c>
      <c r="U2074" s="30">
        <v>5923.9160000000002</v>
      </c>
      <c r="V2074">
        <f t="shared" si="427"/>
        <v>5923916</v>
      </c>
      <c r="W2074">
        <v>216547</v>
      </c>
      <c r="X2074" s="16">
        <v>30186</v>
      </c>
      <c r="AA2074" s="16">
        <v>30186</v>
      </c>
    </row>
    <row r="2075" spans="1:27">
      <c r="A2075">
        <v>25</v>
      </c>
      <c r="B2075" t="s">
        <v>177</v>
      </c>
      <c r="C2075">
        <v>2009</v>
      </c>
      <c r="D2075" s="10">
        <v>9619643</v>
      </c>
      <c r="E2075" s="12">
        <f t="shared" si="418"/>
        <v>0.13164428958981547</v>
      </c>
      <c r="F2075" s="4"/>
      <c r="G2075" s="4"/>
      <c r="H2075" s="10">
        <v>17969081</v>
      </c>
      <c r="I2075" s="3"/>
      <c r="J2075" s="12">
        <f t="shared" si="415"/>
        <v>0.53534418371201065</v>
      </c>
      <c r="K2075" s="10">
        <v>28613023</v>
      </c>
      <c r="L2075" s="3"/>
      <c r="M2075" s="3"/>
      <c r="N2075" s="10">
        <v>211349</v>
      </c>
      <c r="O2075" s="10">
        <v>765995</v>
      </c>
      <c r="P2075" s="12">
        <f t="shared" si="420"/>
        <v>2.6770851860007942E-2</v>
      </c>
      <c r="Q2075" s="3"/>
      <c r="R2075" s="3"/>
      <c r="U2075" s="30">
        <v>5961.0879999999997</v>
      </c>
      <c r="V2075">
        <f t="shared" si="427"/>
        <v>5961088</v>
      </c>
      <c r="X2075" s="16">
        <v>30563</v>
      </c>
      <c r="AA2075" s="16">
        <v>30563</v>
      </c>
    </row>
    <row r="2076" spans="1:27">
      <c r="B2076" t="s">
        <v>177</v>
      </c>
      <c r="C2076">
        <v>2010</v>
      </c>
      <c r="D2076" s="10">
        <v>11798319</v>
      </c>
      <c r="E2076" s="12">
        <f t="shared" si="418"/>
        <v>0.22648200146304806</v>
      </c>
      <c r="F2076" s="4"/>
      <c r="G2076" s="4"/>
      <c r="H2076" s="10">
        <v>33914202</v>
      </c>
      <c r="I2076" s="3"/>
      <c r="J2076" s="12">
        <f t="shared" si="415"/>
        <v>0.3478872656357947</v>
      </c>
      <c r="K2076" s="10">
        <v>30781944</v>
      </c>
      <c r="L2076" s="3"/>
      <c r="M2076" s="3"/>
      <c r="N2076" s="10">
        <v>210649</v>
      </c>
      <c r="O2076" s="10">
        <v>719591</v>
      </c>
      <c r="P2076" s="12">
        <f t="shared" si="420"/>
        <v>2.3377048571071406E-2</v>
      </c>
      <c r="Q2076" s="3"/>
      <c r="R2076" s="3"/>
      <c r="U2076" s="30">
        <v>5995.6809999999996</v>
      </c>
      <c r="V2076">
        <f t="shared" si="427"/>
        <v>5995681</v>
      </c>
      <c r="X2076" s="16">
        <v>30623</v>
      </c>
      <c r="AA2076" s="16">
        <v>30623</v>
      </c>
    </row>
    <row r="2077" spans="1:27">
      <c r="B2077" t="s">
        <v>177</v>
      </c>
      <c r="C2077">
        <v>2011</v>
      </c>
      <c r="D2077" s="10">
        <v>12015114</v>
      </c>
      <c r="E2077" s="12">
        <f t="shared" si="418"/>
        <v>1.8375075296743544E-2</v>
      </c>
      <c r="F2077" s="4"/>
      <c r="G2077" s="4"/>
      <c r="H2077" s="10">
        <v>38612603</v>
      </c>
      <c r="I2077" s="3"/>
      <c r="J2077" s="12">
        <f t="shared" ref="J2077:J2082" si="428">D2077/H2077</f>
        <v>0.31117078535212972</v>
      </c>
      <c r="K2077" s="10">
        <v>30646880</v>
      </c>
      <c r="L2077" s="3"/>
      <c r="M2077" s="3"/>
      <c r="N2077" s="10">
        <v>218447</v>
      </c>
      <c r="O2077" s="10">
        <v>720834</v>
      </c>
      <c r="P2077" s="12">
        <f t="shared" si="420"/>
        <v>2.3520632442845732E-2</v>
      </c>
      <c r="Q2077" s="3"/>
      <c r="R2077" s="3"/>
      <c r="U2077" s="30">
        <v>6010.28</v>
      </c>
      <c r="V2077">
        <f t="shared" si="427"/>
        <v>6010280</v>
      </c>
      <c r="X2077" s="16">
        <v>30833</v>
      </c>
      <c r="AA2077" s="16">
        <v>30833</v>
      </c>
    </row>
    <row r="2078" spans="1:27">
      <c r="B2078" t="s">
        <v>177</v>
      </c>
      <c r="C2078">
        <v>2012</v>
      </c>
      <c r="D2078" s="23"/>
      <c r="E2078" s="12"/>
      <c r="F2078" s="4"/>
      <c r="G2078" s="4"/>
      <c r="H2078" s="21"/>
      <c r="I2078" s="4"/>
      <c r="J2078" s="12"/>
      <c r="K2078" s="21"/>
      <c r="L2078" s="4"/>
      <c r="M2078" s="4"/>
      <c r="N2078" s="21"/>
      <c r="O2078" s="21"/>
      <c r="P2078" s="12"/>
      <c r="Q2078" s="4"/>
      <c r="R2078" s="4"/>
      <c r="U2078" s="30">
        <v>6023.2669999999998</v>
      </c>
      <c r="V2078">
        <f t="shared" si="427"/>
        <v>6023267</v>
      </c>
      <c r="X2078" s="16">
        <v>31247</v>
      </c>
      <c r="AA2078" s="16">
        <v>31247</v>
      </c>
    </row>
    <row r="2079" spans="1:27">
      <c r="B2079" t="s">
        <v>177</v>
      </c>
      <c r="C2079">
        <v>2013</v>
      </c>
      <c r="D2079" s="23">
        <v>10497449</v>
      </c>
      <c r="E2079" s="12"/>
      <c r="F2079" s="21">
        <v>10188272</v>
      </c>
      <c r="G2079" s="4"/>
      <c r="H2079" s="21">
        <v>37529136</v>
      </c>
      <c r="I2079" s="4"/>
      <c r="J2079" s="12">
        <f t="shared" si="428"/>
        <v>0.27971464624178932</v>
      </c>
      <c r="K2079" s="21">
        <v>30451378</v>
      </c>
      <c r="L2079" s="4"/>
      <c r="M2079" s="4"/>
      <c r="N2079" s="21">
        <v>214524</v>
      </c>
      <c r="O2079" s="21">
        <v>736445</v>
      </c>
      <c r="P2079" s="12">
        <f t="shared" si="420"/>
        <v>2.4184291430095546E-2</v>
      </c>
      <c r="Q2079" s="4"/>
      <c r="R2079" s="4"/>
      <c r="U2079" s="30">
        <v>6041.1419999999998</v>
      </c>
      <c r="V2079">
        <f t="shared" si="427"/>
        <v>6041142</v>
      </c>
      <c r="X2079" s="16">
        <v>31537</v>
      </c>
      <c r="AA2079" s="16">
        <v>31537</v>
      </c>
    </row>
    <row r="2080" spans="1:27">
      <c r="B2080" t="s">
        <v>177</v>
      </c>
      <c r="C2080">
        <v>2014</v>
      </c>
      <c r="D2080" s="23">
        <v>10394689</v>
      </c>
      <c r="E2080" s="12">
        <f t="shared" ref="E2080:E2082" si="429">(D2080-D2079)/(D2079)</f>
        <v>-9.7890449384417117E-3</v>
      </c>
      <c r="F2080" s="21">
        <v>10128483</v>
      </c>
      <c r="G2080" s="4"/>
      <c r="H2080" s="21">
        <v>38507812</v>
      </c>
      <c r="I2080" s="4"/>
      <c r="J2080" s="12">
        <f t="shared" si="428"/>
        <v>0.26993714937633956</v>
      </c>
      <c r="K2080" s="21">
        <v>30454270</v>
      </c>
      <c r="L2080" s="4"/>
      <c r="M2080" s="4"/>
      <c r="N2080" s="21">
        <v>185050</v>
      </c>
      <c r="O2080" s="21">
        <v>818755</v>
      </c>
      <c r="P2080" s="12">
        <f t="shared" si="420"/>
        <v>2.6884735703728901E-2</v>
      </c>
      <c r="Q2080" s="4"/>
      <c r="R2080" s="4"/>
      <c r="U2080" s="30">
        <v>6058.0140000000001</v>
      </c>
      <c r="V2080">
        <f t="shared" si="427"/>
        <v>6058014</v>
      </c>
      <c r="X2080" s="16">
        <v>31942</v>
      </c>
      <c r="AA2080" s="16">
        <v>31942</v>
      </c>
    </row>
    <row r="2081" spans="2:28">
      <c r="B2081" t="s">
        <v>177</v>
      </c>
      <c r="C2081">
        <v>2015</v>
      </c>
      <c r="D2081" s="10">
        <v>10736241</v>
      </c>
      <c r="E2081" s="12">
        <f t="shared" si="429"/>
        <v>3.2858318320057485E-2</v>
      </c>
      <c r="F2081" s="3"/>
      <c r="G2081" s="3"/>
      <c r="H2081" s="10">
        <v>34610377</v>
      </c>
      <c r="I2081" s="3"/>
      <c r="J2081" s="12">
        <f t="shared" si="428"/>
        <v>0.3102029486705678</v>
      </c>
      <c r="K2081" s="10">
        <v>32468396</v>
      </c>
      <c r="L2081" s="3"/>
      <c r="M2081" s="3"/>
      <c r="N2081" s="10">
        <v>232679</v>
      </c>
      <c r="O2081" s="10">
        <v>812003</v>
      </c>
      <c r="P2081" s="12">
        <f t="shared" si="420"/>
        <v>2.5009027239904304E-2</v>
      </c>
      <c r="Q2081" s="3"/>
      <c r="R2081" s="3"/>
      <c r="U2081" s="30">
        <v>6072.64</v>
      </c>
      <c r="V2081">
        <f t="shared" si="427"/>
        <v>6072640</v>
      </c>
      <c r="X2081" s="16">
        <v>32330</v>
      </c>
      <c r="AA2081" s="16">
        <v>32330</v>
      </c>
    </row>
    <row r="2082" spans="2:28">
      <c r="B2082" t="s">
        <v>275</v>
      </c>
      <c r="C2082">
        <v>2016</v>
      </c>
      <c r="D2082" s="17">
        <v>10987857</v>
      </c>
      <c r="E2082" s="12">
        <f t="shared" si="429"/>
        <v>2.3436135608356778E-2</v>
      </c>
      <c r="F2082" s="3"/>
      <c r="G2082" s="3"/>
      <c r="H2082" s="1">
        <v>33039255</v>
      </c>
      <c r="I2082" s="3"/>
      <c r="J2082" s="12">
        <f t="shared" si="428"/>
        <v>0.3325697567938502</v>
      </c>
      <c r="K2082" s="1">
        <v>32778347</v>
      </c>
      <c r="L2082" s="3"/>
      <c r="M2082" s="3"/>
      <c r="N2082" s="1">
        <v>230785</v>
      </c>
      <c r="O2082" s="1">
        <v>814328</v>
      </c>
      <c r="P2082" s="12">
        <f t="shared" ref="P2082" si="430">(O2082/K2082)</f>
        <v>2.4843473650455895E-2</v>
      </c>
      <c r="Q2082" s="3"/>
      <c r="R2082" s="3"/>
      <c r="U2082" s="30">
        <v>6091.1760000000004</v>
      </c>
      <c r="V2082">
        <f t="shared" si="427"/>
        <v>6091176</v>
      </c>
      <c r="X2082" s="16">
        <v>32461</v>
      </c>
      <c r="AA2082" s="16">
        <v>32461</v>
      </c>
    </row>
    <row r="2083" spans="2:28"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U2083" s="30"/>
    </row>
    <row r="2084" spans="2:28"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</row>
    <row r="2085" spans="2:28">
      <c r="B2085" t="s">
        <v>276</v>
      </c>
      <c r="C2085">
        <v>1880</v>
      </c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X2085" s="16">
        <v>53</v>
      </c>
      <c r="Z2085" s="16">
        <v>53</v>
      </c>
      <c r="AA2085" s="16">
        <v>53</v>
      </c>
    </row>
    <row r="2086" spans="2:28">
      <c r="B2086" t="s">
        <v>276</v>
      </c>
      <c r="C2086">
        <v>1890</v>
      </c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X2086" s="16">
        <v>225</v>
      </c>
      <c r="Z2086" s="16">
        <v>225</v>
      </c>
      <c r="AA2086" s="16">
        <v>225</v>
      </c>
    </row>
    <row r="2087" spans="2:28">
      <c r="B2087" t="s">
        <v>276</v>
      </c>
      <c r="C2087">
        <v>1904</v>
      </c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U2087" s="30">
        <v>293</v>
      </c>
      <c r="V2087">
        <f>(U2087*1000)</f>
        <v>293000</v>
      </c>
      <c r="X2087" s="16">
        <v>444</v>
      </c>
      <c r="Z2087" s="16">
        <v>444</v>
      </c>
      <c r="AA2087" s="16">
        <v>444</v>
      </c>
    </row>
    <row r="2088" spans="2:28">
      <c r="B2088" t="s">
        <v>276</v>
      </c>
      <c r="C2088">
        <v>1910</v>
      </c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U2088" s="30">
        <v>380</v>
      </c>
      <c r="V2088">
        <f t="shared" ref="V2088:V2156" si="431">(U2088*1000)</f>
        <v>380000</v>
      </c>
      <c r="X2088" s="16">
        <v>691</v>
      </c>
      <c r="Z2088" s="16">
        <v>691</v>
      </c>
      <c r="AA2088" s="16">
        <v>691</v>
      </c>
    </row>
    <row r="2089" spans="2:28">
      <c r="B2089" t="s">
        <v>276</v>
      </c>
      <c r="C2089">
        <v>1923</v>
      </c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U2089" s="30">
        <v>538</v>
      </c>
      <c r="V2089">
        <f t="shared" si="431"/>
        <v>538000</v>
      </c>
      <c r="X2089" s="16">
        <v>331</v>
      </c>
      <c r="Z2089" s="16">
        <v>331</v>
      </c>
      <c r="AA2089" s="16">
        <v>331</v>
      </c>
    </row>
    <row r="2090" spans="2:28">
      <c r="B2090" t="s">
        <v>276</v>
      </c>
      <c r="C2090">
        <v>1930</v>
      </c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U2090" s="30">
        <v>539</v>
      </c>
      <c r="V2090">
        <f t="shared" si="431"/>
        <v>539000</v>
      </c>
      <c r="X2090" s="16">
        <v>668</v>
      </c>
      <c r="Z2090" s="16">
        <v>668</v>
      </c>
      <c r="AA2090" s="16">
        <v>668</v>
      </c>
    </row>
    <row r="2091" spans="2:28">
      <c r="B2091" t="s">
        <v>276</v>
      </c>
      <c r="C2091">
        <v>1940</v>
      </c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U2091" s="30">
        <v>558</v>
      </c>
      <c r="V2091">
        <f t="shared" si="431"/>
        <v>558000</v>
      </c>
      <c r="X2091" s="16">
        <v>522</v>
      </c>
      <c r="Z2091" s="16">
        <v>522</v>
      </c>
      <c r="AA2091" s="16">
        <v>522</v>
      </c>
      <c r="AB2091">
        <f>(569-522)/5</f>
        <v>9.4</v>
      </c>
    </row>
    <row r="2092" spans="2:28">
      <c r="B2092" t="s">
        <v>276</v>
      </c>
      <c r="C2092">
        <v>1941</v>
      </c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U2092" s="30">
        <v>543</v>
      </c>
      <c r="V2092">
        <f t="shared" si="431"/>
        <v>543000</v>
      </c>
      <c r="Z2092" s="16"/>
      <c r="AA2092" s="16">
        <f>AA2091+(AA2093-AA2091)/2</f>
        <v>526.5</v>
      </c>
    </row>
    <row r="2093" spans="2:28">
      <c r="B2093" t="s">
        <v>276</v>
      </c>
      <c r="C2093">
        <v>1942</v>
      </c>
      <c r="D2093" s="1">
        <v>7209</v>
      </c>
      <c r="E2093" s="1"/>
      <c r="F2093" s="1">
        <v>6288</v>
      </c>
      <c r="G2093" s="1"/>
      <c r="H2093">
        <v>37521</v>
      </c>
      <c r="I2093" s="12">
        <f t="shared" ref="I2093:I2128" si="432">(F2093/H2093)</f>
        <v>0.1675861517550172</v>
      </c>
      <c r="J2093" s="12">
        <f>D2093/H2093</f>
        <v>0.19213240585272248</v>
      </c>
      <c r="K2093" s="1">
        <v>32850</v>
      </c>
      <c r="L2093">
        <v>582</v>
      </c>
      <c r="M2093" s="12">
        <f>(L2093/K2093)</f>
        <v>1.771689497716895E-2</v>
      </c>
      <c r="N2093" s="3"/>
      <c r="O2093" s="3"/>
      <c r="P2093" s="3"/>
      <c r="Q2093" s="3"/>
      <c r="R2093" s="3"/>
      <c r="T2093">
        <v>518</v>
      </c>
      <c r="U2093" s="30">
        <v>518</v>
      </c>
      <c r="V2093">
        <f t="shared" si="431"/>
        <v>518000</v>
      </c>
      <c r="W2093">
        <v>464</v>
      </c>
      <c r="AA2093" s="1">
        <f>AA2091+9</f>
        <v>531</v>
      </c>
    </row>
    <row r="2094" spans="2:28">
      <c r="B2094" t="s">
        <v>276</v>
      </c>
      <c r="C2094">
        <v>1943</v>
      </c>
      <c r="D2094" s="1"/>
      <c r="E2094" s="1"/>
      <c r="F2094" s="1"/>
      <c r="G2094" s="1"/>
      <c r="I2094" s="12"/>
      <c r="J2094" s="12"/>
      <c r="K2094" s="1"/>
      <c r="M2094" s="12"/>
      <c r="N2094" s="3"/>
      <c r="O2094" s="3"/>
      <c r="P2094" s="3"/>
      <c r="Q2094" s="3"/>
      <c r="R2094" s="3"/>
      <c r="U2094" s="30">
        <v>485</v>
      </c>
      <c r="V2094">
        <f t="shared" si="431"/>
        <v>485000</v>
      </c>
      <c r="AA2094" s="1">
        <f>AA2093+(AA2095-AA2093)/2</f>
        <v>535.5</v>
      </c>
    </row>
    <row r="2095" spans="2:28">
      <c r="B2095" t="s">
        <v>276</v>
      </c>
      <c r="C2095">
        <v>1944</v>
      </c>
      <c r="D2095" s="1">
        <v>6720</v>
      </c>
      <c r="E2095" s="12">
        <f>(D2095-D2093)/(D2093)</f>
        <v>-6.783187682064086E-2</v>
      </c>
      <c r="F2095" s="1">
        <v>5806</v>
      </c>
      <c r="G2095" s="11">
        <f>(F2095-F2093)/(F2093)</f>
        <v>-7.6653944020356232E-2</v>
      </c>
      <c r="H2095">
        <v>41035</v>
      </c>
      <c r="I2095" s="12">
        <f t="shared" si="432"/>
        <v>0.1414889728280736</v>
      </c>
      <c r="J2095" s="12">
        <f t="shared" ref="J2095:J2161" si="433">D2095/H2095</f>
        <v>0.1637626416473742</v>
      </c>
      <c r="K2095" s="1">
        <v>31462</v>
      </c>
      <c r="L2095">
        <v>593</v>
      </c>
      <c r="M2095" s="12">
        <f t="shared" ref="M2095:M2159" si="434">(L2095/K2095)</f>
        <v>1.884813425719916E-2</v>
      </c>
      <c r="N2095" s="3"/>
      <c r="O2095" s="3"/>
      <c r="P2095" s="3"/>
      <c r="Q2095" s="3"/>
      <c r="R2095" s="3"/>
      <c r="T2095">
        <v>469</v>
      </c>
      <c r="U2095" s="30">
        <v>469</v>
      </c>
      <c r="V2095">
        <f t="shared" si="431"/>
        <v>469000</v>
      </c>
      <c r="W2095">
        <v>551</v>
      </c>
      <c r="AA2095" s="1">
        <f>AA2093+9</f>
        <v>540</v>
      </c>
    </row>
    <row r="2096" spans="2:28">
      <c r="B2096" t="s">
        <v>276</v>
      </c>
      <c r="C2096">
        <v>1945</v>
      </c>
      <c r="D2096" s="1"/>
      <c r="E2096" s="12"/>
      <c r="F2096" s="1"/>
      <c r="G2096" s="11"/>
      <c r="I2096" s="12"/>
      <c r="J2096" s="12"/>
      <c r="K2096" s="1"/>
      <c r="M2096" s="12"/>
      <c r="N2096" s="3"/>
      <c r="O2096" s="3"/>
      <c r="P2096" s="3"/>
      <c r="Q2096" s="3"/>
      <c r="R2096" s="3"/>
      <c r="U2096" s="30">
        <v>477</v>
      </c>
      <c r="V2096">
        <f t="shared" si="431"/>
        <v>477000</v>
      </c>
      <c r="AA2096" s="1">
        <f>AA2095+(AA2097-AA2095)/2</f>
        <v>544.5</v>
      </c>
    </row>
    <row r="2097" spans="2:28">
      <c r="B2097" t="s">
        <v>276</v>
      </c>
      <c r="C2097">
        <v>1946</v>
      </c>
      <c r="D2097" s="1">
        <v>6421</v>
      </c>
      <c r="E2097" s="12">
        <f>(D2097-D2095)/(D2095)</f>
        <v>-4.4494047619047621E-2</v>
      </c>
      <c r="F2097" s="1">
        <v>5483</v>
      </c>
      <c r="G2097" s="11">
        <f>(F2097-F2095)/(F2095)</f>
        <v>-5.5632104719255941E-2</v>
      </c>
      <c r="H2097">
        <v>44749</v>
      </c>
      <c r="I2097" s="12">
        <f t="shared" si="432"/>
        <v>0.12252787771793783</v>
      </c>
      <c r="J2097" s="12">
        <f t="shared" si="433"/>
        <v>0.14348923998301638</v>
      </c>
      <c r="K2097" s="1">
        <v>39350</v>
      </c>
      <c r="L2097">
        <v>842</v>
      </c>
      <c r="M2097" s="12">
        <f t="shared" si="434"/>
        <v>2.1397712833545107E-2</v>
      </c>
      <c r="N2097" s="3"/>
      <c r="O2097" s="3"/>
      <c r="P2097" s="3"/>
      <c r="Q2097" s="3"/>
      <c r="R2097" s="3"/>
      <c r="T2097">
        <v>514</v>
      </c>
      <c r="U2097" s="30">
        <v>514</v>
      </c>
      <c r="V2097">
        <f t="shared" si="431"/>
        <v>514000</v>
      </c>
      <c r="W2097">
        <v>664</v>
      </c>
      <c r="AA2097" s="1">
        <f>AA2095+9</f>
        <v>549</v>
      </c>
    </row>
    <row r="2098" spans="2:28">
      <c r="B2098" t="s">
        <v>276</v>
      </c>
      <c r="C2098">
        <v>1947</v>
      </c>
      <c r="D2098" s="1"/>
      <c r="E2098" s="12"/>
      <c r="F2098" s="1"/>
      <c r="G2098" s="11"/>
      <c r="I2098" s="12"/>
      <c r="J2098" s="12"/>
      <c r="K2098" s="1"/>
      <c r="M2098" s="12"/>
      <c r="N2098" s="3"/>
      <c r="O2098" s="3"/>
      <c r="P2098" s="3"/>
      <c r="Q2098" s="3"/>
      <c r="R2098" s="3"/>
      <c r="U2098" s="30">
        <v>531</v>
      </c>
      <c r="V2098">
        <f t="shared" si="431"/>
        <v>531000</v>
      </c>
      <c r="AA2098" s="1">
        <f>AA2097+(AA2099-AA2097)/2</f>
        <v>553.5</v>
      </c>
    </row>
    <row r="2099" spans="2:28">
      <c r="B2099" t="s">
        <v>276</v>
      </c>
      <c r="C2099">
        <v>1948</v>
      </c>
      <c r="D2099" s="1">
        <v>13673</v>
      </c>
      <c r="E2099" s="12">
        <f>(D2099-D2097)/(D2097)</f>
        <v>1.129419093599128</v>
      </c>
      <c r="F2099" s="1">
        <v>12520</v>
      </c>
      <c r="G2099" s="11">
        <f>(F2099-F2097)/(F2097)</f>
        <v>1.2834214845887288</v>
      </c>
      <c r="H2099">
        <v>66859</v>
      </c>
      <c r="I2099" s="12">
        <f t="shared" si="432"/>
        <v>0.18725975560507935</v>
      </c>
      <c r="J2099" s="12">
        <f t="shared" si="433"/>
        <v>0.20450500306615416</v>
      </c>
      <c r="K2099" s="1">
        <v>60298</v>
      </c>
      <c r="L2099">
        <v>1035</v>
      </c>
      <c r="M2099" s="12">
        <f t="shared" si="434"/>
        <v>1.7164748416199541E-2</v>
      </c>
      <c r="N2099" s="3"/>
      <c r="O2099" s="3"/>
      <c r="P2099" s="3"/>
      <c r="Q2099" s="3"/>
      <c r="R2099" s="3"/>
      <c r="T2099">
        <v>542</v>
      </c>
      <c r="U2099" s="30">
        <v>542</v>
      </c>
      <c r="V2099">
        <f t="shared" si="431"/>
        <v>542000</v>
      </c>
      <c r="W2099">
        <v>877</v>
      </c>
      <c r="AA2099" s="1">
        <f t="shared" ref="AA2099" si="435">AA2097+9</f>
        <v>558</v>
      </c>
    </row>
    <row r="2100" spans="2:28">
      <c r="B2100" t="s">
        <v>276</v>
      </c>
      <c r="C2100">
        <v>1949</v>
      </c>
      <c r="D2100" s="1"/>
      <c r="E2100" s="12"/>
      <c r="F2100" s="1"/>
      <c r="G2100" s="11"/>
      <c r="I2100" s="12"/>
      <c r="J2100" s="12"/>
      <c r="K2100" s="1"/>
      <c r="M2100" s="12"/>
      <c r="N2100" s="3"/>
      <c r="O2100" s="3"/>
      <c r="P2100" s="3"/>
      <c r="Q2100" s="3"/>
      <c r="R2100" s="3"/>
      <c r="U2100" s="30">
        <v>569</v>
      </c>
      <c r="V2100">
        <f t="shared" si="431"/>
        <v>569000</v>
      </c>
      <c r="AA2100" s="1">
        <f>AA2099+(AA2101-AA2099)/2</f>
        <v>563.5</v>
      </c>
    </row>
    <row r="2101" spans="2:28">
      <c r="B2101" t="s">
        <v>276</v>
      </c>
      <c r="C2101">
        <v>1950</v>
      </c>
      <c r="D2101" s="1">
        <v>19352</v>
      </c>
      <c r="E2101" s="12">
        <f>(D2101-D2099)/(D2099)</f>
        <v>0.41534410882761646</v>
      </c>
      <c r="F2101" s="1">
        <v>17931</v>
      </c>
      <c r="G2101" s="11">
        <f>(F2101-F2099)/(F2099)</f>
        <v>0.43218849840255591</v>
      </c>
      <c r="H2101">
        <v>80988</v>
      </c>
      <c r="I2101" s="12">
        <f t="shared" si="432"/>
        <v>0.22140317084012445</v>
      </c>
      <c r="J2101" s="12">
        <f t="shared" si="433"/>
        <v>0.23894898009581667</v>
      </c>
      <c r="K2101" s="1">
        <v>80566</v>
      </c>
      <c r="L2101">
        <v>1427</v>
      </c>
      <c r="M2101" s="12">
        <f t="shared" si="434"/>
        <v>1.7712186282054464E-2</v>
      </c>
      <c r="N2101" s="3"/>
      <c r="O2101" s="3"/>
      <c r="P2101" s="3"/>
      <c r="Q2101" s="3"/>
      <c r="R2101" s="3"/>
      <c r="T2101">
        <v>593</v>
      </c>
      <c r="U2101" s="30">
        <v>593</v>
      </c>
      <c r="V2101">
        <f t="shared" si="431"/>
        <v>593000</v>
      </c>
      <c r="W2101">
        <v>981</v>
      </c>
      <c r="X2101" s="16">
        <v>569</v>
      </c>
      <c r="Z2101" s="16">
        <v>569</v>
      </c>
      <c r="AA2101" s="16">
        <v>569</v>
      </c>
      <c r="AB2101">
        <f>(588-569)/10</f>
        <v>1.9</v>
      </c>
    </row>
    <row r="2102" spans="2:28">
      <c r="B2102" t="s">
        <v>276</v>
      </c>
      <c r="C2102">
        <v>1951</v>
      </c>
      <c r="D2102" s="1">
        <v>21572</v>
      </c>
      <c r="E2102" s="12">
        <f t="shared" ref="E2102:E2162" si="436">(D2102-D2101)/(D2101)</f>
        <v>0.11471682513435304</v>
      </c>
      <c r="F2102" s="1">
        <v>20004</v>
      </c>
      <c r="G2102" s="11">
        <f t="shared" ref="G2102:G2159" si="437">(F2102-F2101)/(F2101)</f>
        <v>0.11560983771122636</v>
      </c>
      <c r="H2102">
        <v>91620</v>
      </c>
      <c r="I2102" s="12">
        <f t="shared" si="432"/>
        <v>0.21833660772757041</v>
      </c>
      <c r="J2102" s="12">
        <f t="shared" si="433"/>
        <v>0.23545077493996944</v>
      </c>
      <c r="K2102" s="1">
        <v>87245</v>
      </c>
      <c r="L2102">
        <v>1440</v>
      </c>
      <c r="M2102" s="12">
        <f t="shared" si="434"/>
        <v>1.6505243853515962E-2</v>
      </c>
      <c r="N2102">
        <v>541</v>
      </c>
      <c r="O2102">
        <v>779</v>
      </c>
      <c r="P2102" s="12">
        <f>(O2102/K2102)</f>
        <v>8.928878445756204E-3</v>
      </c>
      <c r="Q2102" s="12">
        <f>(O2102/L2102)</f>
        <v>0.54097222222222219</v>
      </c>
      <c r="R2102" s="2">
        <v>309</v>
      </c>
      <c r="S2102" s="2">
        <v>235</v>
      </c>
      <c r="T2102">
        <v>596</v>
      </c>
      <c r="U2102" s="30">
        <v>596</v>
      </c>
      <c r="V2102">
        <f t="shared" si="431"/>
        <v>596000</v>
      </c>
      <c r="W2102">
        <v>1075</v>
      </c>
      <c r="AA2102" s="1">
        <f>AA2101+1</f>
        <v>570</v>
      </c>
    </row>
    <row r="2103" spans="2:28">
      <c r="B2103" t="s">
        <v>276</v>
      </c>
      <c r="C2103">
        <v>1952</v>
      </c>
      <c r="D2103" s="1">
        <v>18903</v>
      </c>
      <c r="E2103" s="12">
        <f t="shared" si="436"/>
        <v>-0.12372519933246802</v>
      </c>
      <c r="F2103" s="1">
        <v>17352</v>
      </c>
      <c r="G2103" s="11">
        <f t="shared" si="437"/>
        <v>-0.13257348530293941</v>
      </c>
      <c r="H2103">
        <v>98898</v>
      </c>
      <c r="I2103" s="12">
        <f t="shared" si="432"/>
        <v>0.175453497542923</v>
      </c>
      <c r="J2103" s="12">
        <f t="shared" si="433"/>
        <v>0.19113632227143118</v>
      </c>
      <c r="K2103" s="1">
        <v>88121</v>
      </c>
      <c r="L2103">
        <v>1739</v>
      </c>
      <c r="M2103" s="12">
        <f t="shared" si="434"/>
        <v>1.9734229071390476E-2</v>
      </c>
      <c r="N2103">
        <v>618</v>
      </c>
      <c r="O2103">
        <v>1013</v>
      </c>
      <c r="P2103" s="12">
        <f t="shared" ref="P2103:P2166" si="438">(O2103/K2103)</f>
        <v>1.1495557245151554E-2</v>
      </c>
      <c r="Q2103" s="12">
        <f t="shared" ref="Q2103:Q2159" si="439">(O2103/L2103)</f>
        <v>0.58251868890166758</v>
      </c>
      <c r="R2103" s="2">
        <v>319</v>
      </c>
      <c r="S2103" s="2">
        <v>10</v>
      </c>
      <c r="T2103">
        <v>602</v>
      </c>
      <c r="U2103" s="30">
        <v>602</v>
      </c>
      <c r="V2103">
        <f t="shared" si="431"/>
        <v>602000</v>
      </c>
      <c r="W2103">
        <v>1095</v>
      </c>
      <c r="AA2103" s="1">
        <f t="shared" ref="AA2103:AA2110" si="440">AA2102+1</f>
        <v>571</v>
      </c>
    </row>
    <row r="2104" spans="2:28">
      <c r="B2104" t="s">
        <v>276</v>
      </c>
      <c r="C2104">
        <v>1953</v>
      </c>
      <c r="D2104" s="1">
        <v>22458</v>
      </c>
      <c r="E2104" s="12">
        <f t="shared" si="436"/>
        <v>0.18806538644659579</v>
      </c>
      <c r="F2104" s="1">
        <v>20822</v>
      </c>
      <c r="G2104" s="11">
        <f t="shared" si="437"/>
        <v>0.19997694790225912</v>
      </c>
      <c r="H2104">
        <v>101329</v>
      </c>
      <c r="I2104" s="12">
        <f t="shared" si="432"/>
        <v>0.20548905051860769</v>
      </c>
      <c r="J2104" s="12">
        <f t="shared" si="433"/>
        <v>0.22163447779016865</v>
      </c>
      <c r="K2104" s="1">
        <v>116535</v>
      </c>
      <c r="L2104">
        <v>1934</v>
      </c>
      <c r="M2104" s="12">
        <f t="shared" si="434"/>
        <v>1.659587248466126E-2</v>
      </c>
      <c r="N2104">
        <v>647</v>
      </c>
      <c r="O2104">
        <v>1160</v>
      </c>
      <c r="P2104" s="12">
        <f t="shared" si="438"/>
        <v>9.9540910456086158E-3</v>
      </c>
      <c r="Q2104" s="12">
        <f t="shared" si="439"/>
        <v>0.59979317476732164</v>
      </c>
      <c r="R2104" s="2">
        <v>334</v>
      </c>
      <c r="S2104" s="2">
        <v>251</v>
      </c>
      <c r="T2104">
        <v>616</v>
      </c>
      <c r="U2104" s="30">
        <v>616</v>
      </c>
      <c r="V2104">
        <f t="shared" si="431"/>
        <v>616000</v>
      </c>
      <c r="W2104">
        <v>1113</v>
      </c>
      <c r="AA2104" s="1">
        <f t="shared" si="440"/>
        <v>572</v>
      </c>
    </row>
    <row r="2105" spans="2:28">
      <c r="B2105" t="s">
        <v>276</v>
      </c>
      <c r="C2105">
        <v>1954</v>
      </c>
      <c r="D2105" s="1">
        <v>20710</v>
      </c>
      <c r="E2105" s="12">
        <f t="shared" si="436"/>
        <v>-7.7834179357021999E-2</v>
      </c>
      <c r="F2105" s="1">
        <v>19081</v>
      </c>
      <c r="G2105" s="11">
        <f t="shared" si="437"/>
        <v>-8.3613485736240514E-2</v>
      </c>
      <c r="H2105">
        <v>100676</v>
      </c>
      <c r="I2105" s="12">
        <f t="shared" si="432"/>
        <v>0.18952878541062418</v>
      </c>
      <c r="J2105" s="12">
        <f t="shared" si="433"/>
        <v>0.20570940442607971</v>
      </c>
      <c r="K2105" s="1">
        <v>96067</v>
      </c>
      <c r="L2105">
        <v>2090</v>
      </c>
      <c r="M2105" s="12">
        <f t="shared" si="434"/>
        <v>2.1755649702811578E-2</v>
      </c>
      <c r="N2105">
        <v>743</v>
      </c>
      <c r="O2105">
        <v>1172</v>
      </c>
      <c r="P2105" s="12">
        <f t="shared" si="438"/>
        <v>1.2199818876409172E-2</v>
      </c>
      <c r="Q2105" s="12">
        <f t="shared" si="439"/>
        <v>0.56076555023923447</v>
      </c>
      <c r="R2105" s="2">
        <v>361</v>
      </c>
      <c r="S2105" s="2">
        <v>2</v>
      </c>
      <c r="T2105">
        <v>624</v>
      </c>
      <c r="U2105" s="30">
        <v>624</v>
      </c>
      <c r="V2105">
        <f t="shared" si="431"/>
        <v>624000</v>
      </c>
      <c r="W2105">
        <v>1104</v>
      </c>
      <c r="AA2105" s="1">
        <f t="shared" si="440"/>
        <v>573</v>
      </c>
    </row>
    <row r="2106" spans="2:28">
      <c r="B2106" t="s">
        <v>276</v>
      </c>
      <c r="C2106">
        <v>1955</v>
      </c>
      <c r="D2106" s="1">
        <v>23316</v>
      </c>
      <c r="E2106" s="12">
        <f t="shared" si="436"/>
        <v>0.1258329309512313</v>
      </c>
      <c r="F2106" s="1">
        <v>21639</v>
      </c>
      <c r="G2106" s="11">
        <f t="shared" si="437"/>
        <v>0.13406005974529636</v>
      </c>
      <c r="H2106">
        <v>105101</v>
      </c>
      <c r="I2106" s="12">
        <f t="shared" si="432"/>
        <v>0.20588766995556654</v>
      </c>
      <c r="J2106" s="12">
        <f t="shared" si="433"/>
        <v>0.22184375029733305</v>
      </c>
      <c r="K2106" s="1">
        <v>102601</v>
      </c>
      <c r="L2106">
        <v>2306</v>
      </c>
      <c r="M2106" s="12">
        <f t="shared" si="434"/>
        <v>2.2475414469644545E-2</v>
      </c>
      <c r="N2106">
        <v>768</v>
      </c>
      <c r="O2106">
        <v>1344</v>
      </c>
      <c r="P2106" s="12">
        <f t="shared" si="438"/>
        <v>1.3099287531310611E-2</v>
      </c>
      <c r="Q2106" s="12">
        <f t="shared" si="439"/>
        <v>0.58282740676496092</v>
      </c>
      <c r="R2106" s="2">
        <v>374</v>
      </c>
      <c r="S2106" s="2">
        <v>282</v>
      </c>
      <c r="T2106">
        <v>636</v>
      </c>
      <c r="U2106" s="30">
        <v>636</v>
      </c>
      <c r="V2106">
        <f t="shared" si="431"/>
        <v>636000</v>
      </c>
      <c r="W2106">
        <v>1204</v>
      </c>
      <c r="AA2106" s="1">
        <f t="shared" si="440"/>
        <v>574</v>
      </c>
    </row>
    <row r="2107" spans="2:28">
      <c r="B2107" t="s">
        <v>276</v>
      </c>
      <c r="C2107">
        <v>1956</v>
      </c>
      <c r="D2107" s="1">
        <v>23701</v>
      </c>
      <c r="E2107" s="12">
        <f t="shared" si="436"/>
        <v>1.6512266254932236E-2</v>
      </c>
      <c r="F2107" s="1">
        <v>21790</v>
      </c>
      <c r="G2107" s="11">
        <f t="shared" si="437"/>
        <v>6.9781413189149225E-3</v>
      </c>
      <c r="H2107">
        <v>117705</v>
      </c>
      <c r="I2107" s="12">
        <f t="shared" si="432"/>
        <v>0.18512382651544115</v>
      </c>
      <c r="J2107" s="12">
        <f t="shared" si="433"/>
        <v>0.20135933052971411</v>
      </c>
      <c r="K2107" s="1">
        <v>110820</v>
      </c>
      <c r="L2107">
        <v>2441</v>
      </c>
      <c r="M2107" s="12">
        <f t="shared" si="434"/>
        <v>2.2026709980147989E-2</v>
      </c>
      <c r="N2107">
        <v>880</v>
      </c>
      <c r="O2107">
        <v>1338</v>
      </c>
      <c r="P2107" s="12">
        <f t="shared" si="438"/>
        <v>1.2073632918245805E-2</v>
      </c>
      <c r="Q2107" s="12">
        <f t="shared" si="439"/>
        <v>0.54813600983203603</v>
      </c>
      <c r="R2107" s="2">
        <v>395</v>
      </c>
      <c r="S2107" s="2">
        <v>6</v>
      </c>
      <c r="T2107">
        <v>656</v>
      </c>
      <c r="U2107" s="30">
        <v>656</v>
      </c>
      <c r="V2107">
        <f t="shared" si="431"/>
        <v>656000</v>
      </c>
      <c r="W2107">
        <v>1266</v>
      </c>
      <c r="AA2107" s="1">
        <f t="shared" si="440"/>
        <v>575</v>
      </c>
    </row>
    <row r="2108" spans="2:28">
      <c r="B2108" t="s">
        <v>276</v>
      </c>
      <c r="C2108">
        <v>1957</v>
      </c>
      <c r="D2108" s="1">
        <v>34161</v>
      </c>
      <c r="E2108" s="12">
        <f t="shared" si="436"/>
        <v>0.44133158938441414</v>
      </c>
      <c r="F2108" s="1">
        <v>31795</v>
      </c>
      <c r="G2108" s="11">
        <f t="shared" si="437"/>
        <v>0.45915557595227169</v>
      </c>
      <c r="H2108">
        <v>133134</v>
      </c>
      <c r="I2108" s="12">
        <f t="shared" si="432"/>
        <v>0.23881953520513166</v>
      </c>
      <c r="J2108" s="12">
        <f t="shared" si="433"/>
        <v>0.25659110370003152</v>
      </c>
      <c r="K2108" s="1">
        <v>128282</v>
      </c>
      <c r="L2108">
        <v>2491</v>
      </c>
      <c r="M2108" s="12">
        <f t="shared" si="434"/>
        <v>1.9418156873138866E-2</v>
      </c>
      <c r="N2108">
        <v>849</v>
      </c>
      <c r="O2108" s="2">
        <v>1322</v>
      </c>
      <c r="P2108" s="12">
        <f t="shared" si="438"/>
        <v>1.0305420869646561E-2</v>
      </c>
      <c r="Q2108" s="12">
        <f t="shared" si="439"/>
        <v>0.53071055800883182</v>
      </c>
      <c r="R2108" s="2">
        <v>424</v>
      </c>
      <c r="S2108" s="2">
        <v>466</v>
      </c>
      <c r="T2108">
        <v>667</v>
      </c>
      <c r="U2108" s="30">
        <v>667</v>
      </c>
      <c r="V2108">
        <f t="shared" si="431"/>
        <v>667000</v>
      </c>
      <c r="W2108">
        <v>1323</v>
      </c>
      <c r="AA2108" s="1">
        <f t="shared" si="440"/>
        <v>576</v>
      </c>
    </row>
    <row r="2109" spans="2:28">
      <c r="B2109" t="s">
        <v>276</v>
      </c>
      <c r="C2109">
        <v>1958</v>
      </c>
      <c r="D2109" s="1">
        <v>34428</v>
      </c>
      <c r="E2109" s="12">
        <f t="shared" si="436"/>
        <v>7.8159304470009662E-3</v>
      </c>
      <c r="F2109" s="1">
        <v>32117</v>
      </c>
      <c r="G2109" s="11">
        <f t="shared" si="437"/>
        <v>1.0127378518635006E-2</v>
      </c>
      <c r="H2109">
        <v>135310</v>
      </c>
      <c r="I2109" s="12">
        <f t="shared" si="432"/>
        <v>0.2373586578966817</v>
      </c>
      <c r="J2109" s="12">
        <f t="shared" si="433"/>
        <v>0.25443795728327545</v>
      </c>
      <c r="K2109" s="1">
        <v>139975</v>
      </c>
      <c r="L2109">
        <v>3233</v>
      </c>
      <c r="M2109" s="12">
        <f t="shared" si="434"/>
        <v>2.3096981603857831E-2</v>
      </c>
      <c r="N2109">
        <v>1184</v>
      </c>
      <c r="O2109">
        <v>1730</v>
      </c>
      <c r="P2109" s="12">
        <f t="shared" si="438"/>
        <v>1.2359349883907841E-2</v>
      </c>
      <c r="Q2109" s="12">
        <f t="shared" si="439"/>
        <v>0.53510671203216831</v>
      </c>
      <c r="R2109">
        <v>483</v>
      </c>
      <c r="S2109">
        <v>40</v>
      </c>
      <c r="T2109">
        <v>666</v>
      </c>
      <c r="U2109" s="30">
        <v>666</v>
      </c>
      <c r="V2109">
        <f t="shared" si="431"/>
        <v>666000</v>
      </c>
      <c r="W2109">
        <v>1377</v>
      </c>
      <c r="AA2109" s="1">
        <f t="shared" si="440"/>
        <v>577</v>
      </c>
    </row>
    <row r="2110" spans="2:28">
      <c r="B2110" t="s">
        <v>276</v>
      </c>
      <c r="C2110">
        <v>1959</v>
      </c>
      <c r="D2110" s="1">
        <v>49376</v>
      </c>
      <c r="E2110" s="12">
        <f t="shared" si="436"/>
        <v>0.43418148019054259</v>
      </c>
      <c r="F2110" s="1">
        <v>46789</v>
      </c>
      <c r="G2110" s="11">
        <f t="shared" si="437"/>
        <v>0.45682971634959679</v>
      </c>
      <c r="H2110">
        <v>158384</v>
      </c>
      <c r="I2110" s="12">
        <f t="shared" si="432"/>
        <v>0.29541494090312154</v>
      </c>
      <c r="J2110" s="12">
        <f t="shared" si="433"/>
        <v>0.31174866148095765</v>
      </c>
      <c r="K2110" s="1">
        <v>158868</v>
      </c>
      <c r="L2110">
        <v>3488</v>
      </c>
      <c r="M2110" s="12">
        <f t="shared" si="434"/>
        <v>2.1955333987964853E-2</v>
      </c>
      <c r="N2110">
        <v>1304</v>
      </c>
      <c r="O2110">
        <v>1802</v>
      </c>
      <c r="P2110" s="12">
        <f t="shared" si="438"/>
        <v>1.1342749955938264E-2</v>
      </c>
      <c r="Q2110" s="12">
        <f t="shared" si="439"/>
        <v>0.51662844036697253</v>
      </c>
      <c r="R2110">
        <v>511</v>
      </c>
      <c r="S2110">
        <v>557</v>
      </c>
      <c r="T2110">
        <v>669</v>
      </c>
      <c r="U2110" s="30">
        <v>669</v>
      </c>
      <c r="V2110">
        <f t="shared" si="431"/>
        <v>669000</v>
      </c>
      <c r="W2110">
        <v>1347</v>
      </c>
      <c r="AA2110" s="1">
        <f t="shared" si="440"/>
        <v>578</v>
      </c>
    </row>
    <row r="2111" spans="2:28">
      <c r="B2111" t="s">
        <v>276</v>
      </c>
      <c r="C2111">
        <v>1960</v>
      </c>
      <c r="D2111" s="1">
        <v>49929</v>
      </c>
      <c r="E2111" s="12">
        <f t="shared" si="436"/>
        <v>1.1199773169151005E-2</v>
      </c>
      <c r="F2111" s="1">
        <v>47872</v>
      </c>
      <c r="G2111" s="11">
        <f t="shared" si="437"/>
        <v>2.3146466049712541E-2</v>
      </c>
      <c r="H2111">
        <v>165614</v>
      </c>
      <c r="I2111" s="12">
        <f t="shared" si="432"/>
        <v>0.28905768835967971</v>
      </c>
      <c r="J2111" s="12">
        <f t="shared" si="433"/>
        <v>0.30147813590638473</v>
      </c>
      <c r="K2111" s="1">
        <v>159118</v>
      </c>
      <c r="L2111">
        <v>3810</v>
      </c>
      <c r="M2111" s="12">
        <f t="shared" si="434"/>
        <v>2.394449402330346E-2</v>
      </c>
      <c r="N2111">
        <v>1339</v>
      </c>
      <c r="O2111">
        <v>2471</v>
      </c>
      <c r="P2111" s="12">
        <f t="shared" si="438"/>
        <v>1.5529355572593924E-2</v>
      </c>
      <c r="Q2111" s="12">
        <f t="shared" si="439"/>
        <v>0.64855643044619427</v>
      </c>
      <c r="R2111">
        <v>518</v>
      </c>
      <c r="S2111">
        <v>70</v>
      </c>
      <c r="T2111">
        <v>679</v>
      </c>
      <c r="U2111" s="30">
        <v>679</v>
      </c>
      <c r="V2111">
        <f t="shared" si="431"/>
        <v>679000</v>
      </c>
      <c r="W2111">
        <v>1403</v>
      </c>
      <c r="X2111" s="16">
        <v>588</v>
      </c>
      <c r="Z2111" s="16">
        <v>588</v>
      </c>
      <c r="AA2111" s="16">
        <v>588</v>
      </c>
      <c r="AB2111">
        <f>(588-330)/10</f>
        <v>25.8</v>
      </c>
    </row>
    <row r="2112" spans="2:28">
      <c r="B2112" t="s">
        <v>276</v>
      </c>
      <c r="C2112">
        <v>1961</v>
      </c>
      <c r="D2112" s="1">
        <v>46747</v>
      </c>
      <c r="E2112" s="12">
        <f t="shared" si="436"/>
        <v>-6.3730497306174763E-2</v>
      </c>
      <c r="F2112" s="1">
        <v>44698</v>
      </c>
      <c r="G2112" s="11">
        <f t="shared" si="437"/>
        <v>-6.6301804812834222E-2</v>
      </c>
      <c r="H2112">
        <v>172276</v>
      </c>
      <c r="I2112" s="12">
        <f t="shared" si="432"/>
        <v>0.25945575704102719</v>
      </c>
      <c r="J2112" s="12">
        <f t="shared" si="433"/>
        <v>0.27134946249042236</v>
      </c>
      <c r="K2112" s="1">
        <v>168920</v>
      </c>
      <c r="L2112">
        <v>3862</v>
      </c>
      <c r="M2112" s="12">
        <f t="shared" si="434"/>
        <v>2.2862893677480463E-2</v>
      </c>
      <c r="N2112">
        <v>1321</v>
      </c>
      <c r="O2112">
        <v>2541</v>
      </c>
      <c r="P2112" s="12">
        <f t="shared" si="438"/>
        <v>1.5042623727208146E-2</v>
      </c>
      <c r="Q2112" s="12">
        <f t="shared" si="439"/>
        <v>0.65794924909373387</v>
      </c>
      <c r="R2112">
        <v>535</v>
      </c>
      <c r="S2112">
        <v>495</v>
      </c>
      <c r="T2112">
        <v>696</v>
      </c>
      <c r="U2112" s="30">
        <v>696</v>
      </c>
      <c r="V2112">
        <f t="shared" si="431"/>
        <v>696000</v>
      </c>
      <c r="W2112">
        <v>1400</v>
      </c>
      <c r="AA2112" s="1">
        <f>AA2111-25</f>
        <v>563</v>
      </c>
    </row>
    <row r="2113" spans="2:28">
      <c r="B2113" t="s">
        <v>276</v>
      </c>
      <c r="C2113">
        <v>1962</v>
      </c>
      <c r="D2113" s="1">
        <v>50694</v>
      </c>
      <c r="E2113" s="12">
        <f t="shared" si="436"/>
        <v>8.4433225661539782E-2</v>
      </c>
      <c r="F2113" s="1">
        <v>48343</v>
      </c>
      <c r="G2113" s="11">
        <f t="shared" si="437"/>
        <v>8.1547272808626781E-2</v>
      </c>
      <c r="H2113">
        <v>178115</v>
      </c>
      <c r="I2113" s="12">
        <f t="shared" si="432"/>
        <v>0.27141453555287315</v>
      </c>
      <c r="J2113" s="12">
        <f t="shared" si="433"/>
        <v>0.28461387305954017</v>
      </c>
      <c r="K2113" s="1">
        <v>170929</v>
      </c>
      <c r="L2113">
        <v>3208</v>
      </c>
      <c r="M2113" s="12">
        <f t="shared" si="434"/>
        <v>1.8768026490531158E-2</v>
      </c>
      <c r="N2113">
        <v>1148</v>
      </c>
      <c r="O2113">
        <v>2060</v>
      </c>
      <c r="P2113" s="12">
        <f t="shared" si="438"/>
        <v>1.2051787584318635E-2</v>
      </c>
      <c r="Q2113" s="12">
        <f t="shared" si="439"/>
        <v>0.64214463840399005</v>
      </c>
      <c r="R2113">
        <v>523</v>
      </c>
      <c r="S2113">
        <v>59</v>
      </c>
      <c r="T2113">
        <v>698</v>
      </c>
      <c r="U2113" s="30">
        <v>698</v>
      </c>
      <c r="V2113">
        <f t="shared" si="431"/>
        <v>698000</v>
      </c>
      <c r="W2113">
        <v>1645</v>
      </c>
      <c r="AA2113" s="1">
        <f t="shared" ref="AA2113:AA2120" si="441">AA2112-25</f>
        <v>538</v>
      </c>
    </row>
    <row r="2114" spans="2:28">
      <c r="B2114" t="s">
        <v>276</v>
      </c>
      <c r="C2114">
        <v>1963</v>
      </c>
      <c r="D2114" s="1">
        <v>60232</v>
      </c>
      <c r="E2114" s="12">
        <f t="shared" si="436"/>
        <v>0.18814849883615417</v>
      </c>
      <c r="F2114" s="1">
        <v>58216</v>
      </c>
      <c r="G2114" s="11">
        <f t="shared" si="437"/>
        <v>0.20422811989326273</v>
      </c>
      <c r="H2114">
        <v>193723</v>
      </c>
      <c r="I2114" s="12">
        <f t="shared" si="432"/>
        <v>0.30051155515865435</v>
      </c>
      <c r="J2114" s="12">
        <f t="shared" si="433"/>
        <v>0.31091816666064431</v>
      </c>
      <c r="K2114" s="1">
        <v>182613</v>
      </c>
      <c r="L2114">
        <v>3743</v>
      </c>
      <c r="M2114" s="12">
        <f t="shared" si="434"/>
        <v>2.0496897811218259E-2</v>
      </c>
      <c r="N2114">
        <v>1593</v>
      </c>
      <c r="O2114">
        <v>2150</v>
      </c>
      <c r="P2114" s="12">
        <f t="shared" si="438"/>
        <v>1.1773532004840838E-2</v>
      </c>
      <c r="Q2114" s="12">
        <f t="shared" si="439"/>
        <v>0.57440555703980767</v>
      </c>
      <c r="R2114">
        <v>539</v>
      </c>
      <c r="S2114">
        <v>504</v>
      </c>
      <c r="T2114" s="2">
        <v>703</v>
      </c>
      <c r="U2114" s="30">
        <v>703</v>
      </c>
      <c r="V2114">
        <f t="shared" si="431"/>
        <v>703000</v>
      </c>
      <c r="W2114" s="2">
        <v>1631</v>
      </c>
      <c r="AA2114" s="1">
        <f t="shared" si="441"/>
        <v>513</v>
      </c>
    </row>
    <row r="2115" spans="2:28">
      <c r="B2115" t="s">
        <v>276</v>
      </c>
      <c r="C2115">
        <v>1964</v>
      </c>
      <c r="D2115" s="1">
        <v>72033</v>
      </c>
      <c r="E2115" s="12">
        <f t="shared" si="436"/>
        <v>0.19592575375215832</v>
      </c>
      <c r="F2115" s="1">
        <v>70028</v>
      </c>
      <c r="G2115" s="11">
        <f t="shared" si="437"/>
        <v>0.20289954651642161</v>
      </c>
      <c r="H2115" s="9">
        <v>211396</v>
      </c>
      <c r="I2115" s="12">
        <f t="shared" si="432"/>
        <v>0.33126454615981382</v>
      </c>
      <c r="J2115" s="12">
        <f t="shared" si="433"/>
        <v>0.340749115404265</v>
      </c>
      <c r="K2115" s="1">
        <v>205106</v>
      </c>
      <c r="L2115">
        <v>3925</v>
      </c>
      <c r="M2115" s="12">
        <f t="shared" si="434"/>
        <v>1.9136446520335828E-2</v>
      </c>
      <c r="N2115">
        <v>1670</v>
      </c>
      <c r="O2115">
        <v>2255</v>
      </c>
      <c r="P2115" s="12">
        <f t="shared" si="438"/>
        <v>1.0994315134613322E-2</v>
      </c>
      <c r="Q2115" s="12">
        <f t="shared" si="439"/>
        <v>0.57452229299363056</v>
      </c>
      <c r="R2115">
        <v>572</v>
      </c>
      <c r="S2115">
        <v>79</v>
      </c>
      <c r="T2115">
        <v>706</v>
      </c>
      <c r="U2115" s="30">
        <v>706</v>
      </c>
      <c r="V2115">
        <f t="shared" si="431"/>
        <v>706000</v>
      </c>
      <c r="W2115">
        <v>1662</v>
      </c>
      <c r="AA2115" s="1">
        <f t="shared" si="441"/>
        <v>488</v>
      </c>
    </row>
    <row r="2116" spans="2:28">
      <c r="B2116" t="s">
        <v>276</v>
      </c>
      <c r="C2116">
        <v>1965</v>
      </c>
      <c r="D2116" s="1">
        <v>82390</v>
      </c>
      <c r="E2116" s="12">
        <f t="shared" si="436"/>
        <v>0.1437813224494329</v>
      </c>
      <c r="F2116" s="1">
        <v>80500</v>
      </c>
      <c r="G2116" s="11">
        <f t="shared" si="437"/>
        <v>0.14954018392642943</v>
      </c>
      <c r="H2116">
        <v>228289</v>
      </c>
      <c r="I2116" s="12">
        <f t="shared" si="432"/>
        <v>0.35262321005392289</v>
      </c>
      <c r="J2116" s="12">
        <f t="shared" si="433"/>
        <v>0.36090218976823235</v>
      </c>
      <c r="K2116" s="1">
        <v>221567</v>
      </c>
      <c r="L2116">
        <v>4103</v>
      </c>
      <c r="M2116" s="12">
        <f t="shared" si="434"/>
        <v>1.8518100619677118E-2</v>
      </c>
      <c r="N2116">
        <v>1790</v>
      </c>
      <c r="O2116">
        <v>2313</v>
      </c>
      <c r="P2116" s="12">
        <f t="shared" si="438"/>
        <v>1.0439280217721954E-2</v>
      </c>
      <c r="Q2116" s="12">
        <f t="shared" si="439"/>
        <v>0.56373385327808923</v>
      </c>
      <c r="R2116">
        <v>674</v>
      </c>
      <c r="S2116">
        <v>513</v>
      </c>
      <c r="T2116">
        <v>706</v>
      </c>
      <c r="U2116" s="30">
        <v>706</v>
      </c>
      <c r="V2116">
        <f t="shared" si="431"/>
        <v>706000</v>
      </c>
      <c r="W2116">
        <v>1787</v>
      </c>
      <c r="AA2116" s="1">
        <f t="shared" si="441"/>
        <v>463</v>
      </c>
    </row>
    <row r="2117" spans="2:28">
      <c r="B2117" t="s">
        <v>276</v>
      </c>
      <c r="C2117">
        <v>1966</v>
      </c>
      <c r="D2117" s="1">
        <v>82923</v>
      </c>
      <c r="E2117" s="12">
        <f t="shared" si="436"/>
        <v>6.4692317028765623E-3</v>
      </c>
      <c r="F2117" s="1">
        <v>80614</v>
      </c>
      <c r="G2117" s="11">
        <f t="shared" si="437"/>
        <v>1.4161490683229814E-3</v>
      </c>
      <c r="H2117">
        <v>248069</v>
      </c>
      <c r="I2117" s="12">
        <f t="shared" si="432"/>
        <v>0.32496603767500171</v>
      </c>
      <c r="J2117" s="12">
        <f t="shared" si="433"/>
        <v>0.33427393184960635</v>
      </c>
      <c r="K2117" s="1">
        <v>234850</v>
      </c>
      <c r="L2117">
        <v>4830</v>
      </c>
      <c r="M2117" s="12">
        <f t="shared" si="434"/>
        <v>2.0566318926974664E-2</v>
      </c>
      <c r="N2117">
        <v>1851</v>
      </c>
      <c r="O2117">
        <v>2979</v>
      </c>
      <c r="P2117" s="12">
        <f t="shared" si="438"/>
        <v>1.2684692356823504E-2</v>
      </c>
      <c r="Q2117" s="12">
        <f t="shared" si="439"/>
        <v>0.6167701863354037</v>
      </c>
      <c r="R2117">
        <v>733</v>
      </c>
      <c r="S2117">
        <v>97</v>
      </c>
      <c r="T2117">
        <v>707</v>
      </c>
      <c r="U2117" s="30">
        <v>707</v>
      </c>
      <c r="V2117">
        <f t="shared" si="431"/>
        <v>707000</v>
      </c>
      <c r="W2117">
        <v>1916</v>
      </c>
      <c r="AA2117" s="1">
        <f t="shared" si="441"/>
        <v>438</v>
      </c>
    </row>
    <row r="2118" spans="2:28">
      <c r="B2118" t="s">
        <v>276</v>
      </c>
      <c r="C2118">
        <v>1967</v>
      </c>
      <c r="D2118" s="1">
        <v>86958</v>
      </c>
      <c r="E2118" s="12">
        <f t="shared" si="436"/>
        <v>4.8659599869758693E-2</v>
      </c>
      <c r="F2118" s="1">
        <v>84891</v>
      </c>
      <c r="G2118" s="11">
        <f t="shared" si="437"/>
        <v>5.3055300568139528E-2</v>
      </c>
      <c r="H2118">
        <v>257829</v>
      </c>
      <c r="I2118" s="12">
        <f t="shared" si="432"/>
        <v>0.32925310961916621</v>
      </c>
      <c r="J2118" s="12">
        <f t="shared" si="433"/>
        <v>0.33727005108036723</v>
      </c>
      <c r="K2118" s="1">
        <v>248618</v>
      </c>
      <c r="L2118">
        <v>4960</v>
      </c>
      <c r="M2118" s="12">
        <f t="shared" si="434"/>
        <v>1.9950285176455446E-2</v>
      </c>
      <c r="N2118">
        <v>1965</v>
      </c>
      <c r="O2118">
        <v>2995</v>
      </c>
      <c r="P2118" s="12">
        <f t="shared" si="438"/>
        <v>1.2046593569250818E-2</v>
      </c>
      <c r="Q2118" s="12">
        <f t="shared" si="439"/>
        <v>0.60383064516129037</v>
      </c>
      <c r="R2118">
        <v>750</v>
      </c>
      <c r="S2118">
        <v>890</v>
      </c>
      <c r="T2118">
        <v>701</v>
      </c>
      <c r="U2118" s="30">
        <v>701</v>
      </c>
      <c r="V2118">
        <f t="shared" si="431"/>
        <v>701000</v>
      </c>
      <c r="W2118">
        <v>1952</v>
      </c>
      <c r="AA2118" s="1">
        <f t="shared" si="441"/>
        <v>413</v>
      </c>
    </row>
    <row r="2119" spans="2:28">
      <c r="B2119" t="s">
        <v>276</v>
      </c>
      <c r="C2119">
        <v>1968</v>
      </c>
      <c r="D2119" s="1">
        <v>86388</v>
      </c>
      <c r="E2119" s="12">
        <f t="shared" si="436"/>
        <v>-6.5548885668943631E-3</v>
      </c>
      <c r="F2119" s="1">
        <v>83746</v>
      </c>
      <c r="G2119" s="11">
        <f t="shared" si="437"/>
        <v>-1.3487884463606272E-2</v>
      </c>
      <c r="H2119">
        <v>279938</v>
      </c>
      <c r="I2119" s="12">
        <f t="shared" si="432"/>
        <v>0.29915909951489256</v>
      </c>
      <c r="J2119" s="12">
        <f t="shared" si="433"/>
        <v>0.30859690360008285</v>
      </c>
      <c r="K2119" s="1">
        <v>268976</v>
      </c>
      <c r="L2119">
        <v>5800</v>
      </c>
      <c r="M2119" s="12">
        <f t="shared" si="434"/>
        <v>2.156326214978288E-2</v>
      </c>
      <c r="N2119">
        <v>2178</v>
      </c>
      <c r="O2119">
        <v>3622</v>
      </c>
      <c r="P2119" s="12">
        <f t="shared" si="438"/>
        <v>1.3465885432157517E-2</v>
      </c>
      <c r="Q2119" s="12">
        <f t="shared" si="439"/>
        <v>0.62448275862068969</v>
      </c>
      <c r="R2119">
        <v>627</v>
      </c>
      <c r="S2119">
        <v>159</v>
      </c>
      <c r="T2119">
        <v>700</v>
      </c>
      <c r="U2119" s="30">
        <v>700</v>
      </c>
      <c r="V2119">
        <f t="shared" si="431"/>
        <v>700000</v>
      </c>
      <c r="W2119">
        <v>2052</v>
      </c>
      <c r="AA2119" s="1">
        <f t="shared" si="441"/>
        <v>388</v>
      </c>
    </row>
    <row r="2120" spans="2:28">
      <c r="B2120" t="s">
        <v>276</v>
      </c>
      <c r="C2120">
        <v>1969</v>
      </c>
      <c r="D2120" s="1">
        <v>91241</v>
      </c>
      <c r="E2120" s="12">
        <f t="shared" si="436"/>
        <v>5.6176783812566564E-2</v>
      </c>
      <c r="F2120" s="1">
        <v>88130</v>
      </c>
      <c r="G2120" s="11">
        <f t="shared" si="437"/>
        <v>5.2348768896424903E-2</v>
      </c>
      <c r="H2120">
        <v>292771</v>
      </c>
      <c r="I2120" s="12">
        <f t="shared" si="432"/>
        <v>0.30102025132270616</v>
      </c>
      <c r="J2120" s="12">
        <f t="shared" si="433"/>
        <v>0.31164630376642494</v>
      </c>
      <c r="K2120" s="1">
        <v>287336</v>
      </c>
      <c r="L2120">
        <v>5836</v>
      </c>
      <c r="M2120" s="12">
        <f t="shared" si="434"/>
        <v>2.0310716373861958E-2</v>
      </c>
      <c r="N2120">
        <v>2240</v>
      </c>
      <c r="O2120">
        <v>3596</v>
      </c>
      <c r="P2120" s="12">
        <f t="shared" si="438"/>
        <v>1.2514965058328924E-2</v>
      </c>
      <c r="Q2120" s="12">
        <f t="shared" si="439"/>
        <v>0.61617546264564771</v>
      </c>
      <c r="R2120">
        <v>647</v>
      </c>
      <c r="S2120">
        <v>972</v>
      </c>
      <c r="T2120">
        <v>694</v>
      </c>
      <c r="U2120" s="30">
        <v>694</v>
      </c>
      <c r="V2120">
        <f t="shared" si="431"/>
        <v>694000</v>
      </c>
      <c r="W2120">
        <v>2286</v>
      </c>
      <c r="AA2120" s="1">
        <f t="shared" si="441"/>
        <v>363</v>
      </c>
    </row>
    <row r="2121" spans="2:28">
      <c r="B2121" t="s">
        <v>276</v>
      </c>
      <c r="C2121">
        <v>1970</v>
      </c>
      <c r="D2121" s="1">
        <v>119515</v>
      </c>
      <c r="E2121" s="12">
        <f t="shared" si="436"/>
        <v>0.30988261855963878</v>
      </c>
      <c r="F2121" s="1">
        <v>115711</v>
      </c>
      <c r="G2121" s="11">
        <f t="shared" si="437"/>
        <v>0.31295813003517531</v>
      </c>
      <c r="H2121">
        <v>350354</v>
      </c>
      <c r="I2121" s="12">
        <f t="shared" si="432"/>
        <v>0.33026881382829937</v>
      </c>
      <c r="J2121" s="12">
        <f t="shared" si="433"/>
        <v>0.34112640358037871</v>
      </c>
      <c r="K2121" s="1">
        <v>343105</v>
      </c>
      <c r="L2121">
        <v>6836</v>
      </c>
      <c r="M2121" s="12">
        <f t="shared" si="434"/>
        <v>1.9923929992276417E-2</v>
      </c>
      <c r="N2121">
        <v>3341</v>
      </c>
      <c r="O2121">
        <v>3495</v>
      </c>
      <c r="P2121" s="12">
        <f t="shared" si="438"/>
        <v>1.0186386091721194E-2</v>
      </c>
      <c r="Q2121" s="12">
        <f t="shared" si="439"/>
        <v>0.51126389701579866</v>
      </c>
      <c r="R2121">
        <v>781</v>
      </c>
      <c r="S2121">
        <v>359</v>
      </c>
      <c r="T2121">
        <v>694</v>
      </c>
      <c r="U2121" s="30">
        <v>694.40899999999999</v>
      </c>
      <c r="V2121">
        <f t="shared" si="431"/>
        <v>694409</v>
      </c>
      <c r="W2121">
        <v>2527</v>
      </c>
      <c r="X2121" s="16">
        <v>330</v>
      </c>
      <c r="Z2121" s="16">
        <v>330</v>
      </c>
      <c r="AA2121" s="16">
        <v>330</v>
      </c>
      <c r="AB2121">
        <f>(621-330)/7</f>
        <v>41.571428571428569</v>
      </c>
    </row>
    <row r="2122" spans="2:28">
      <c r="B2122" t="s">
        <v>276</v>
      </c>
      <c r="C2122">
        <v>1971</v>
      </c>
      <c r="D2122" s="1">
        <v>145988</v>
      </c>
      <c r="E2122" s="12">
        <f t="shared" si="436"/>
        <v>0.22150357695686734</v>
      </c>
      <c r="F2122" s="1">
        <v>140971</v>
      </c>
      <c r="G2122" s="11">
        <f t="shared" si="437"/>
        <v>0.21830249500911755</v>
      </c>
      <c r="H2122">
        <v>391268</v>
      </c>
      <c r="I2122" s="12">
        <f t="shared" si="432"/>
        <v>0.36029268940981629</v>
      </c>
      <c r="J2122" s="12">
        <f t="shared" si="433"/>
        <v>0.37311510269176112</v>
      </c>
      <c r="K2122" s="1">
        <v>394275</v>
      </c>
      <c r="L2122">
        <v>7767</v>
      </c>
      <c r="M2122" s="12">
        <f t="shared" si="434"/>
        <v>1.9699448354574853E-2</v>
      </c>
      <c r="N2122">
        <v>4044</v>
      </c>
      <c r="O2122">
        <v>3723</v>
      </c>
      <c r="P2122" s="12">
        <f t="shared" si="438"/>
        <v>9.442647898040708E-3</v>
      </c>
      <c r="Q2122" s="12">
        <f t="shared" si="439"/>
        <v>0.47933565083043644</v>
      </c>
      <c r="R2122">
        <v>815</v>
      </c>
      <c r="S2122">
        <v>2403</v>
      </c>
      <c r="T2122">
        <v>711</v>
      </c>
      <c r="U2122" s="30">
        <v>710.81399999999996</v>
      </c>
      <c r="V2122">
        <f t="shared" si="431"/>
        <v>710814</v>
      </c>
      <c r="W2122">
        <v>2695</v>
      </c>
      <c r="AA2122" s="1">
        <f>AA2121+41</f>
        <v>371</v>
      </c>
    </row>
    <row r="2123" spans="2:28">
      <c r="B2123" t="s">
        <v>276</v>
      </c>
      <c r="C2123">
        <v>1972</v>
      </c>
      <c r="D2123" s="1">
        <v>159810</v>
      </c>
      <c r="E2123" s="12">
        <f t="shared" si="436"/>
        <v>9.4679014713538096E-2</v>
      </c>
      <c r="F2123" s="1">
        <v>154617</v>
      </c>
      <c r="G2123" s="11">
        <f t="shared" si="437"/>
        <v>9.6800051074334439E-2</v>
      </c>
      <c r="H2123">
        <v>465412</v>
      </c>
      <c r="I2123" s="12">
        <f t="shared" si="432"/>
        <v>0.33221532749477883</v>
      </c>
      <c r="J2123" s="12">
        <f t="shared" si="433"/>
        <v>0.34337318333003874</v>
      </c>
      <c r="K2123" s="1">
        <v>424303</v>
      </c>
      <c r="L2123">
        <v>9607</v>
      </c>
      <c r="M2123" s="12">
        <f t="shared" si="434"/>
        <v>2.2641838497488822E-2</v>
      </c>
      <c r="N2123">
        <v>5099</v>
      </c>
      <c r="O2123">
        <v>4508</v>
      </c>
      <c r="P2123" s="12">
        <f t="shared" si="438"/>
        <v>1.0624482975609412E-2</v>
      </c>
      <c r="Q2123" s="12">
        <f t="shared" si="439"/>
        <v>0.46924117830748413</v>
      </c>
      <c r="R2123">
        <v>882</v>
      </c>
      <c r="S2123">
        <v>1044</v>
      </c>
      <c r="T2123">
        <v>719</v>
      </c>
      <c r="U2123" s="30">
        <v>718.73199999999997</v>
      </c>
      <c r="V2123">
        <f t="shared" si="431"/>
        <v>718732</v>
      </c>
      <c r="W2123">
        <v>3128</v>
      </c>
      <c r="AA2123" s="1">
        <f t="shared" ref="AA2123:AA2127" si="442">AA2122+41</f>
        <v>412</v>
      </c>
    </row>
    <row r="2124" spans="2:28">
      <c r="B2124" t="s">
        <v>276</v>
      </c>
      <c r="C2124">
        <v>1973</v>
      </c>
      <c r="D2124" s="1">
        <v>170937</v>
      </c>
      <c r="E2124" s="12">
        <f t="shared" si="436"/>
        <v>6.9626431387272383E-2</v>
      </c>
      <c r="F2124" s="1">
        <v>165047</v>
      </c>
      <c r="G2124" s="11">
        <f t="shared" si="437"/>
        <v>6.7457006668089542E-2</v>
      </c>
      <c r="H2124">
        <v>499593</v>
      </c>
      <c r="I2124" s="12">
        <f t="shared" si="432"/>
        <v>0.33036291541314627</v>
      </c>
      <c r="J2124" s="12">
        <f t="shared" si="433"/>
        <v>0.34215251214488596</v>
      </c>
      <c r="K2124" s="1">
        <v>439600</v>
      </c>
      <c r="L2124">
        <v>10857</v>
      </c>
      <c r="M2124" s="12">
        <f t="shared" si="434"/>
        <v>2.4697452229299362E-2</v>
      </c>
      <c r="N2124">
        <v>5753</v>
      </c>
      <c r="O2124">
        <v>5104</v>
      </c>
      <c r="P2124" s="12">
        <f t="shared" si="438"/>
        <v>1.1610555050045495E-2</v>
      </c>
      <c r="Q2124" s="12">
        <f t="shared" si="439"/>
        <v>0.47011144883485306</v>
      </c>
      <c r="R2124">
        <v>897</v>
      </c>
      <c r="S2124">
        <v>1754</v>
      </c>
      <c r="T2124">
        <v>727</v>
      </c>
      <c r="U2124" s="30">
        <v>726.798</v>
      </c>
      <c r="V2124">
        <f t="shared" si="431"/>
        <v>726798</v>
      </c>
      <c r="W2124">
        <v>3637</v>
      </c>
      <c r="AA2124" s="1">
        <f t="shared" si="442"/>
        <v>453</v>
      </c>
    </row>
    <row r="2125" spans="2:28">
      <c r="B2125" t="s">
        <v>276</v>
      </c>
      <c r="C2125">
        <v>1974</v>
      </c>
      <c r="D2125" s="1">
        <v>149085</v>
      </c>
      <c r="E2125" s="12">
        <f t="shared" si="436"/>
        <v>-0.12783657136839888</v>
      </c>
      <c r="F2125" s="1">
        <v>142963</v>
      </c>
      <c r="G2125" s="11">
        <f t="shared" si="437"/>
        <v>-0.13380431028737269</v>
      </c>
      <c r="H2125">
        <v>545045</v>
      </c>
      <c r="I2125" s="12">
        <f t="shared" si="432"/>
        <v>0.26229577374345237</v>
      </c>
      <c r="J2125" s="12">
        <f t="shared" si="433"/>
        <v>0.27352787384527882</v>
      </c>
      <c r="K2125" s="1">
        <v>476150</v>
      </c>
      <c r="L2125">
        <v>13656</v>
      </c>
      <c r="M2125" s="12">
        <f t="shared" si="434"/>
        <v>2.8680037803213272E-2</v>
      </c>
      <c r="N2125">
        <v>6288</v>
      </c>
      <c r="O2125">
        <v>7368</v>
      </c>
      <c r="P2125" s="12">
        <f t="shared" si="438"/>
        <v>1.5474115299800483E-2</v>
      </c>
      <c r="Q2125" s="12">
        <f t="shared" si="439"/>
        <v>0.53954305799648505</v>
      </c>
      <c r="R2125">
        <v>960</v>
      </c>
      <c r="S2125">
        <v>2223</v>
      </c>
      <c r="T2125">
        <v>736</v>
      </c>
      <c r="U2125" s="30">
        <v>736.41899999999998</v>
      </c>
      <c r="V2125">
        <f t="shared" si="431"/>
        <v>736419</v>
      </c>
      <c r="W2125">
        <v>3957</v>
      </c>
      <c r="AA2125" s="1">
        <f t="shared" si="442"/>
        <v>494</v>
      </c>
    </row>
    <row r="2126" spans="2:28">
      <c r="B2126" t="s">
        <v>276</v>
      </c>
      <c r="C2126">
        <v>1975</v>
      </c>
      <c r="D2126" s="1">
        <v>188913</v>
      </c>
      <c r="E2126" s="12">
        <f t="shared" si="436"/>
        <v>0.26714961263708625</v>
      </c>
      <c r="F2126" s="1">
        <v>183114</v>
      </c>
      <c r="G2126" s="11">
        <f t="shared" si="437"/>
        <v>0.28084889097178989</v>
      </c>
      <c r="H2126">
        <v>614475</v>
      </c>
      <c r="I2126" s="12">
        <f t="shared" si="432"/>
        <v>0.29800073233247892</v>
      </c>
      <c r="J2126" s="12">
        <f t="shared" si="433"/>
        <v>0.30743805687782255</v>
      </c>
      <c r="K2126" s="1">
        <v>554721</v>
      </c>
      <c r="L2126">
        <v>15756</v>
      </c>
      <c r="M2126" s="12">
        <f t="shared" si="434"/>
        <v>2.8403467689162659E-2</v>
      </c>
      <c r="N2126">
        <v>6688</v>
      </c>
      <c r="O2126">
        <v>9068</v>
      </c>
      <c r="P2126" s="12">
        <f t="shared" si="438"/>
        <v>1.6346956397900927E-2</v>
      </c>
      <c r="Q2126" s="12">
        <f t="shared" si="439"/>
        <v>0.57552678344757557</v>
      </c>
      <c r="R2126">
        <v>1196</v>
      </c>
      <c r="S2126">
        <v>2820</v>
      </c>
      <c r="T2126">
        <v>748</v>
      </c>
      <c r="U2126" s="30">
        <v>748.20799999999997</v>
      </c>
      <c r="V2126">
        <f t="shared" si="431"/>
        <v>748208</v>
      </c>
      <c r="W2126">
        <v>4356</v>
      </c>
      <c r="AA2126" s="1">
        <f t="shared" si="442"/>
        <v>535</v>
      </c>
    </row>
    <row r="2127" spans="2:28">
      <c r="B2127" t="s">
        <v>276</v>
      </c>
      <c r="C2127">
        <v>1976</v>
      </c>
      <c r="D2127" s="1">
        <v>237420</v>
      </c>
      <c r="E2127" s="12">
        <f t="shared" si="436"/>
        <v>0.25676898889965222</v>
      </c>
      <c r="F2127" s="1">
        <v>231458</v>
      </c>
      <c r="G2127" s="11">
        <f t="shared" si="437"/>
        <v>0.26401039789420799</v>
      </c>
      <c r="H2127">
        <v>737101</v>
      </c>
      <c r="I2127" s="12">
        <f t="shared" si="432"/>
        <v>0.31401124133599057</v>
      </c>
      <c r="J2127" s="12">
        <f t="shared" si="433"/>
        <v>0.32209968511777898</v>
      </c>
      <c r="K2127" s="1">
        <v>687758</v>
      </c>
      <c r="L2127">
        <v>20743</v>
      </c>
      <c r="M2127" s="12">
        <f t="shared" si="434"/>
        <v>3.016031801883802E-2</v>
      </c>
      <c r="N2127">
        <v>7033</v>
      </c>
      <c r="O2127">
        <v>13710</v>
      </c>
      <c r="P2127" s="12">
        <f t="shared" si="438"/>
        <v>1.9934337368667468E-2</v>
      </c>
      <c r="Q2127" s="12">
        <f t="shared" si="439"/>
        <v>0.66094586125439903</v>
      </c>
      <c r="R2127">
        <v>1193</v>
      </c>
      <c r="S2127">
        <v>1607</v>
      </c>
      <c r="T2127">
        <v>757</v>
      </c>
      <c r="U2127" s="30">
        <v>757.31700000000001</v>
      </c>
      <c r="V2127">
        <f t="shared" si="431"/>
        <v>757317</v>
      </c>
      <c r="W2127">
        <v>4704</v>
      </c>
      <c r="AA2127" s="1">
        <f t="shared" si="442"/>
        <v>576</v>
      </c>
    </row>
    <row r="2128" spans="2:28">
      <c r="B2128" t="s">
        <v>276</v>
      </c>
      <c r="C2128">
        <v>1977</v>
      </c>
      <c r="D2128" s="1">
        <v>271008</v>
      </c>
      <c r="E2128" s="12">
        <f t="shared" si="436"/>
        <v>0.14147081122062169</v>
      </c>
      <c r="F2128" s="1">
        <v>265677</v>
      </c>
      <c r="G2128" s="11">
        <f t="shared" si="437"/>
        <v>0.14784107699885077</v>
      </c>
      <c r="H2128">
        <v>850823</v>
      </c>
      <c r="I2128" s="12">
        <f t="shared" si="432"/>
        <v>0.31225883644424279</v>
      </c>
      <c r="J2128" s="12">
        <f t="shared" si="433"/>
        <v>0.31852453448014451</v>
      </c>
      <c r="K2128" s="1">
        <v>783421</v>
      </c>
      <c r="L2128">
        <v>19220</v>
      </c>
      <c r="M2128" s="12">
        <f t="shared" si="434"/>
        <v>2.4533424557166582E-2</v>
      </c>
      <c r="N2128">
        <v>8236</v>
      </c>
      <c r="O2128">
        <v>10984</v>
      </c>
      <c r="P2128" s="12">
        <f t="shared" si="438"/>
        <v>1.4020558550255864E-2</v>
      </c>
      <c r="Q2128" s="12">
        <f t="shared" si="439"/>
        <v>0.57148803329864728</v>
      </c>
      <c r="R2128">
        <v>1343</v>
      </c>
      <c r="S2128">
        <v>4168</v>
      </c>
      <c r="T2128">
        <v>770</v>
      </c>
      <c r="U2128" s="30">
        <v>769.95299999999997</v>
      </c>
      <c r="V2128">
        <f t="shared" si="431"/>
        <v>769953</v>
      </c>
      <c r="W2128">
        <v>5108</v>
      </c>
      <c r="X2128" s="16">
        <v>621</v>
      </c>
      <c r="Z2128" s="16">
        <v>621</v>
      </c>
      <c r="AA2128" s="16">
        <v>621</v>
      </c>
    </row>
    <row r="2129" spans="2:27">
      <c r="B2129" t="s">
        <v>276</v>
      </c>
      <c r="C2129">
        <v>1978</v>
      </c>
      <c r="D2129" s="1">
        <v>309824</v>
      </c>
      <c r="E2129" s="12">
        <f t="shared" si="436"/>
        <v>0.1432282441846735</v>
      </c>
      <c r="F2129" s="1">
        <v>304360</v>
      </c>
      <c r="G2129" s="11">
        <f t="shared" si="437"/>
        <v>0.14560161398992008</v>
      </c>
      <c r="H2129">
        <v>922568</v>
      </c>
      <c r="I2129" s="12">
        <f t="shared" ref="I2129:I2159" si="443">(F2129/H2129)</f>
        <v>0.32990522107855463</v>
      </c>
      <c r="J2129" s="12">
        <f t="shared" si="433"/>
        <v>0.33582781973794884</v>
      </c>
      <c r="K2129" s="1">
        <v>868334</v>
      </c>
      <c r="L2129">
        <v>21756</v>
      </c>
      <c r="M2129" s="12">
        <f t="shared" si="434"/>
        <v>2.5054875197792554E-2</v>
      </c>
      <c r="N2129">
        <v>8624</v>
      </c>
      <c r="O2129">
        <v>13132</v>
      </c>
      <c r="P2129" s="12">
        <f t="shared" si="438"/>
        <v>1.5123212957226136E-2</v>
      </c>
      <c r="Q2129" s="12">
        <f t="shared" si="439"/>
        <v>0.60360360360360366</v>
      </c>
      <c r="R2129">
        <v>2002</v>
      </c>
      <c r="S2129">
        <v>3178</v>
      </c>
      <c r="T2129">
        <v>782</v>
      </c>
      <c r="U2129" s="30">
        <v>782.31700000000001</v>
      </c>
      <c r="V2129">
        <f t="shared" si="431"/>
        <v>782317</v>
      </c>
      <c r="W2129">
        <v>6002</v>
      </c>
      <c r="X2129" s="16">
        <v>647</v>
      </c>
      <c r="Z2129" s="16">
        <v>647</v>
      </c>
      <c r="AA2129" s="16">
        <v>647</v>
      </c>
    </row>
    <row r="2130" spans="2:27">
      <c r="B2130" t="s">
        <v>276</v>
      </c>
      <c r="C2130">
        <v>1979</v>
      </c>
      <c r="D2130" s="1">
        <v>300531</v>
      </c>
      <c r="E2130" s="12">
        <f t="shared" si="436"/>
        <v>-2.9994448461061765E-2</v>
      </c>
      <c r="F2130" s="1">
        <v>294454</v>
      </c>
      <c r="G2130" s="11">
        <f t="shared" si="437"/>
        <v>-3.2546983834932319E-2</v>
      </c>
      <c r="H2130">
        <v>1006123</v>
      </c>
      <c r="I2130" s="12">
        <f t="shared" si="443"/>
        <v>0.2926620303879347</v>
      </c>
      <c r="J2130" s="12">
        <f t="shared" si="433"/>
        <v>0.29870204736399031</v>
      </c>
      <c r="K2130" s="1">
        <v>901509</v>
      </c>
      <c r="L2130">
        <v>25271</v>
      </c>
      <c r="M2130" s="12">
        <f t="shared" si="434"/>
        <v>2.8031888755408987E-2</v>
      </c>
      <c r="N2130">
        <v>10075</v>
      </c>
      <c r="O2130">
        <v>15196</v>
      </c>
      <c r="P2130" s="12">
        <f t="shared" si="438"/>
        <v>1.6856182245546077E-2</v>
      </c>
      <c r="Q2130" s="12">
        <f t="shared" si="439"/>
        <v>0.60132167306398643</v>
      </c>
      <c r="R2130">
        <v>2015</v>
      </c>
      <c r="S2130">
        <v>5635</v>
      </c>
      <c r="T2130">
        <v>787</v>
      </c>
      <c r="U2130" s="30">
        <v>787.30499999999995</v>
      </c>
      <c r="V2130">
        <f t="shared" si="431"/>
        <v>787305</v>
      </c>
      <c r="W2130">
        <v>6465</v>
      </c>
      <c r="X2130" s="16">
        <v>691</v>
      </c>
      <c r="Z2130" s="16">
        <v>691</v>
      </c>
      <c r="AA2130" s="16">
        <v>691</v>
      </c>
    </row>
    <row r="2131" spans="2:27">
      <c r="B2131" t="s">
        <v>276</v>
      </c>
      <c r="C2131">
        <v>1980</v>
      </c>
      <c r="D2131" s="1">
        <v>370572</v>
      </c>
      <c r="E2131" s="12">
        <f t="shared" si="436"/>
        <v>0.23305748824580494</v>
      </c>
      <c r="F2131" s="1">
        <v>364206</v>
      </c>
      <c r="G2131" s="11">
        <f t="shared" si="437"/>
        <v>0.23688589728786161</v>
      </c>
      <c r="H2131">
        <v>1153207</v>
      </c>
      <c r="I2131" s="12">
        <f t="shared" si="443"/>
        <v>0.31582014330471458</v>
      </c>
      <c r="J2131" s="12">
        <f t="shared" si="433"/>
        <v>0.32134040115954898</v>
      </c>
      <c r="K2131" s="1">
        <v>1004970</v>
      </c>
      <c r="L2131">
        <v>29292</v>
      </c>
      <c r="M2131" s="12">
        <f t="shared" si="434"/>
        <v>2.9147138720558824E-2</v>
      </c>
      <c r="N2131">
        <v>10989</v>
      </c>
      <c r="O2131">
        <v>18303</v>
      </c>
      <c r="P2131" s="12">
        <f t="shared" si="438"/>
        <v>1.8212483954744917E-2</v>
      </c>
      <c r="Q2131" s="12">
        <f t="shared" si="439"/>
        <v>0.62484637443670632</v>
      </c>
      <c r="R2131">
        <v>2219</v>
      </c>
      <c r="S2131">
        <v>3812</v>
      </c>
      <c r="T2131">
        <v>787</v>
      </c>
      <c r="U2131" s="30">
        <v>788.75199999999995</v>
      </c>
      <c r="V2131">
        <f t="shared" si="431"/>
        <v>788752</v>
      </c>
      <c r="W2131">
        <v>7129</v>
      </c>
      <c r="X2131" s="16">
        <v>698</v>
      </c>
      <c r="Y2131">
        <v>627</v>
      </c>
      <c r="Z2131" s="1">
        <f>(X2131+Y2131)/2</f>
        <v>662.5</v>
      </c>
      <c r="AA2131" s="16">
        <v>663</v>
      </c>
    </row>
    <row r="2132" spans="2:27">
      <c r="B2132" t="s">
        <v>276</v>
      </c>
      <c r="C2132">
        <v>1981</v>
      </c>
      <c r="D2132" s="1">
        <v>381512</v>
      </c>
      <c r="E2132" s="12">
        <f t="shared" si="436"/>
        <v>2.952192826225403E-2</v>
      </c>
      <c r="F2132" s="1">
        <v>376222</v>
      </c>
      <c r="G2132" s="11">
        <f t="shared" si="437"/>
        <v>3.299231753458208E-2</v>
      </c>
      <c r="H2132">
        <v>1269328</v>
      </c>
      <c r="I2132" s="12">
        <f t="shared" si="443"/>
        <v>0.29639462770851976</v>
      </c>
      <c r="J2132" s="12">
        <f t="shared" si="433"/>
        <v>0.3005621872360808</v>
      </c>
      <c r="K2132" s="1">
        <v>1096301</v>
      </c>
      <c r="L2132">
        <v>26269</v>
      </c>
      <c r="M2132" s="12">
        <f t="shared" si="434"/>
        <v>2.3961485030114905E-2</v>
      </c>
      <c r="N2132">
        <v>11413</v>
      </c>
      <c r="O2132">
        <v>14856</v>
      </c>
      <c r="P2132" s="12">
        <f t="shared" si="438"/>
        <v>1.3551022939867792E-2</v>
      </c>
      <c r="Q2132" s="12">
        <f t="shared" si="439"/>
        <v>0.56553351859606382</v>
      </c>
      <c r="R2132">
        <v>2597</v>
      </c>
      <c r="S2132">
        <v>6289</v>
      </c>
      <c r="T2132">
        <v>795</v>
      </c>
      <c r="U2132" s="30">
        <v>795.32799999999997</v>
      </c>
      <c r="V2132">
        <f t="shared" si="431"/>
        <v>795328</v>
      </c>
      <c r="W2132">
        <v>8102</v>
      </c>
      <c r="X2132" s="16">
        <v>737</v>
      </c>
      <c r="Z2132" s="16">
        <v>737</v>
      </c>
      <c r="AA2132" s="16">
        <v>737</v>
      </c>
    </row>
    <row r="2133" spans="2:27">
      <c r="B2133" t="s">
        <v>276</v>
      </c>
      <c r="C2133">
        <v>1982</v>
      </c>
      <c r="D2133" s="1">
        <v>292061</v>
      </c>
      <c r="E2133" s="12">
        <f t="shared" si="436"/>
        <v>-0.23446444672775693</v>
      </c>
      <c r="F2133" s="1">
        <v>286719</v>
      </c>
      <c r="G2133" s="11">
        <f t="shared" si="437"/>
        <v>-0.23789943171850664</v>
      </c>
      <c r="H2133">
        <v>1331193</v>
      </c>
      <c r="I2133" s="12">
        <f t="shared" si="443"/>
        <v>0.21538499676605871</v>
      </c>
      <c r="J2133" s="12">
        <f t="shared" si="433"/>
        <v>0.21939793854084269</v>
      </c>
      <c r="K2133" s="1">
        <v>1134840</v>
      </c>
      <c r="L2133">
        <v>29424</v>
      </c>
      <c r="M2133" s="12">
        <f t="shared" si="434"/>
        <v>2.592788410701068E-2</v>
      </c>
      <c r="N2133">
        <v>12232</v>
      </c>
      <c r="O2133">
        <v>17192</v>
      </c>
      <c r="P2133" s="12">
        <f t="shared" si="438"/>
        <v>1.5149272144090797E-2</v>
      </c>
      <c r="Q2133" s="12">
        <f t="shared" si="439"/>
        <v>0.58428493746601418</v>
      </c>
      <c r="R2133">
        <v>3120</v>
      </c>
      <c r="S2133">
        <v>4956</v>
      </c>
      <c r="T2133">
        <v>804</v>
      </c>
      <c r="U2133" s="30">
        <v>803.98599999999999</v>
      </c>
      <c r="V2133">
        <f t="shared" si="431"/>
        <v>803986</v>
      </c>
      <c r="W2133">
        <v>8545</v>
      </c>
      <c r="X2133" s="16">
        <v>810</v>
      </c>
      <c r="Z2133" s="16">
        <v>810</v>
      </c>
      <c r="AA2133" s="16">
        <v>810</v>
      </c>
    </row>
    <row r="2134" spans="2:27">
      <c r="B2134" t="s">
        <v>276</v>
      </c>
      <c r="C2134">
        <v>1983</v>
      </c>
      <c r="D2134" s="1">
        <v>345838</v>
      </c>
      <c r="E2134" s="12">
        <f t="shared" si="436"/>
        <v>0.18412934284276231</v>
      </c>
      <c r="F2134" s="1">
        <v>337348</v>
      </c>
      <c r="G2134" s="11">
        <f t="shared" si="437"/>
        <v>0.17658055448017049</v>
      </c>
      <c r="H2134">
        <v>1399882</v>
      </c>
      <c r="I2134" s="12">
        <f t="shared" si="443"/>
        <v>0.24098316858135185</v>
      </c>
      <c r="J2134" s="12">
        <f t="shared" si="433"/>
        <v>0.24704796547137545</v>
      </c>
      <c r="K2134" s="1">
        <v>1263307</v>
      </c>
      <c r="L2134">
        <v>32950</v>
      </c>
      <c r="M2134" s="12">
        <f t="shared" si="434"/>
        <v>2.6082337864034633E-2</v>
      </c>
      <c r="N2134">
        <v>13894</v>
      </c>
      <c r="O2134">
        <v>19056</v>
      </c>
      <c r="P2134" s="12">
        <f t="shared" si="438"/>
        <v>1.5084219433597692E-2</v>
      </c>
      <c r="Q2134" s="12">
        <f t="shared" si="439"/>
        <v>0.57833080424886196</v>
      </c>
      <c r="R2134">
        <v>5854</v>
      </c>
      <c r="S2134">
        <v>7465</v>
      </c>
      <c r="T2134">
        <v>814</v>
      </c>
      <c r="U2134" s="30">
        <v>814.03099999999995</v>
      </c>
      <c r="V2134">
        <f t="shared" si="431"/>
        <v>814031</v>
      </c>
      <c r="W2134">
        <v>8998</v>
      </c>
      <c r="X2134" s="16">
        <v>783</v>
      </c>
      <c r="Z2134" s="16">
        <v>783</v>
      </c>
      <c r="AA2134" s="16">
        <v>783</v>
      </c>
    </row>
    <row r="2135" spans="2:27">
      <c r="B2135" t="s">
        <v>276</v>
      </c>
      <c r="C2135">
        <v>1984</v>
      </c>
      <c r="D2135" s="1">
        <v>377775</v>
      </c>
      <c r="E2135" s="12">
        <f t="shared" si="436"/>
        <v>9.2346705683007652E-2</v>
      </c>
      <c r="F2135" s="1">
        <v>367464</v>
      </c>
      <c r="G2135" s="11">
        <f t="shared" si="437"/>
        <v>8.9272798415879151E-2</v>
      </c>
      <c r="H2135">
        <v>1537708</v>
      </c>
      <c r="I2135" s="12">
        <f t="shared" si="443"/>
        <v>0.2389686468432238</v>
      </c>
      <c r="J2135" s="12">
        <f t="shared" si="433"/>
        <v>0.24567408116495459</v>
      </c>
      <c r="K2135" s="1">
        <v>1385425</v>
      </c>
      <c r="L2135">
        <v>36032</v>
      </c>
      <c r="M2135" s="12">
        <f t="shared" si="434"/>
        <v>2.6007903711857374E-2</v>
      </c>
      <c r="N2135">
        <v>15589</v>
      </c>
      <c r="O2135">
        <v>20443</v>
      </c>
      <c r="P2135" s="12">
        <f t="shared" si="438"/>
        <v>1.4755760867603804E-2</v>
      </c>
      <c r="Q2135" s="12">
        <f t="shared" si="439"/>
        <v>0.56735679396092364</v>
      </c>
      <c r="R2135">
        <v>6927</v>
      </c>
      <c r="S2135">
        <v>5190</v>
      </c>
      <c r="T2135">
        <v>821</v>
      </c>
      <c r="U2135" s="30">
        <v>820.90499999999997</v>
      </c>
      <c r="V2135">
        <f t="shared" si="431"/>
        <v>820905</v>
      </c>
      <c r="W2135">
        <v>9537</v>
      </c>
      <c r="X2135" s="16">
        <v>826</v>
      </c>
      <c r="Z2135" s="16">
        <v>826</v>
      </c>
      <c r="AA2135" s="16">
        <v>826</v>
      </c>
    </row>
    <row r="2136" spans="2:27">
      <c r="B2136" t="s">
        <v>276</v>
      </c>
      <c r="C2136">
        <v>1985</v>
      </c>
      <c r="D2136" s="1">
        <v>433770</v>
      </c>
      <c r="E2136" s="12">
        <f t="shared" si="436"/>
        <v>0.1482231486996228</v>
      </c>
      <c r="F2136" s="1">
        <v>421623</v>
      </c>
      <c r="G2136" s="11">
        <f t="shared" si="437"/>
        <v>0.14738586637058324</v>
      </c>
      <c r="H2136">
        <v>1738331</v>
      </c>
      <c r="I2136" s="12">
        <f t="shared" si="443"/>
        <v>0.2425447167426687</v>
      </c>
      <c r="J2136" s="12">
        <f t="shared" si="433"/>
        <v>0.24953245383071462</v>
      </c>
      <c r="K2136" s="1">
        <v>1557424</v>
      </c>
      <c r="L2136">
        <v>45672</v>
      </c>
      <c r="M2136" s="12">
        <f t="shared" si="434"/>
        <v>2.9325347496892303E-2</v>
      </c>
      <c r="N2136">
        <v>16629</v>
      </c>
      <c r="O2136">
        <v>29043</v>
      </c>
      <c r="P2136" s="12">
        <f t="shared" si="438"/>
        <v>1.8648100966724541E-2</v>
      </c>
      <c r="Q2136" s="12">
        <f t="shared" si="439"/>
        <v>0.63590383604834477</v>
      </c>
      <c r="R2136">
        <v>6970</v>
      </c>
      <c r="S2136">
        <v>8516</v>
      </c>
      <c r="T2136">
        <v>822</v>
      </c>
      <c r="U2136" s="30">
        <v>822.32</v>
      </c>
      <c r="V2136">
        <f t="shared" si="431"/>
        <v>822320</v>
      </c>
      <c r="W2136">
        <v>9672</v>
      </c>
      <c r="X2136" s="16">
        <v>1096</v>
      </c>
      <c r="Z2136" s="16">
        <v>1096</v>
      </c>
      <c r="AA2136" s="16">
        <v>1096</v>
      </c>
    </row>
    <row r="2137" spans="2:27">
      <c r="B2137" t="s">
        <v>276</v>
      </c>
      <c r="C2137">
        <v>1986</v>
      </c>
      <c r="D2137" s="1">
        <v>468100</v>
      </c>
      <c r="E2137" s="12">
        <f t="shared" si="436"/>
        <v>7.914332480346728E-2</v>
      </c>
      <c r="F2137" s="1">
        <v>455421</v>
      </c>
      <c r="G2137" s="11">
        <f t="shared" si="437"/>
        <v>8.0161661009954394E-2</v>
      </c>
      <c r="H2137">
        <v>1753593</v>
      </c>
      <c r="I2137" s="12">
        <f t="shared" si="443"/>
        <v>0.25970735512744403</v>
      </c>
      <c r="J2137" s="12">
        <f t="shared" si="433"/>
        <v>0.26693765314984719</v>
      </c>
      <c r="K2137" s="1">
        <v>1642736</v>
      </c>
      <c r="L2137">
        <v>46755</v>
      </c>
      <c r="M2137" s="12">
        <f t="shared" si="434"/>
        <v>2.8461663955742129E-2</v>
      </c>
      <c r="N2137">
        <v>18831</v>
      </c>
      <c r="O2137">
        <v>27924</v>
      </c>
      <c r="P2137" s="12">
        <f t="shared" si="438"/>
        <v>1.6998470843763089E-2</v>
      </c>
      <c r="Q2137" s="12">
        <f t="shared" si="439"/>
        <v>0.59724093679820345</v>
      </c>
      <c r="R2137">
        <v>7836</v>
      </c>
      <c r="S2137">
        <v>5927</v>
      </c>
      <c r="T2137">
        <v>814</v>
      </c>
      <c r="U2137" s="30">
        <v>813.73900000000003</v>
      </c>
      <c r="V2137">
        <f t="shared" si="431"/>
        <v>813739</v>
      </c>
      <c r="W2137">
        <v>10049</v>
      </c>
      <c r="X2137" s="16">
        <v>1087</v>
      </c>
      <c r="Z2137" s="16">
        <v>1087</v>
      </c>
      <c r="AA2137" s="16">
        <v>1087</v>
      </c>
    </row>
    <row r="2138" spans="2:27">
      <c r="B2138" t="s">
        <v>276</v>
      </c>
      <c r="C2138">
        <v>1987</v>
      </c>
      <c r="D2138" s="1">
        <v>499359</v>
      </c>
      <c r="E2138" s="12">
        <f t="shared" si="436"/>
        <v>6.6778466139713735E-2</v>
      </c>
      <c r="F2138" s="1">
        <v>486278</v>
      </c>
      <c r="G2138" s="11">
        <f t="shared" si="437"/>
        <v>6.7754890529861375E-2</v>
      </c>
      <c r="H2138">
        <v>1820582</v>
      </c>
      <c r="I2138" s="12">
        <f t="shared" si="443"/>
        <v>0.26710030089279141</v>
      </c>
      <c r="J2138" s="12">
        <f t="shared" si="433"/>
        <v>0.27428536588849062</v>
      </c>
      <c r="K2138" s="1">
        <v>1697461</v>
      </c>
      <c r="L2138">
        <v>43070</v>
      </c>
      <c r="M2138" s="12">
        <f t="shared" si="434"/>
        <v>2.5373189722768301E-2</v>
      </c>
      <c r="N2138">
        <v>18205</v>
      </c>
      <c r="O2138">
        <v>24865</v>
      </c>
      <c r="P2138" s="12">
        <f t="shared" si="438"/>
        <v>1.4648348327295885E-2</v>
      </c>
      <c r="Q2138" s="12">
        <f t="shared" si="439"/>
        <v>0.57731599721383797</v>
      </c>
      <c r="R2138">
        <v>7012</v>
      </c>
      <c r="S2138">
        <v>8556</v>
      </c>
      <c r="T2138">
        <v>805</v>
      </c>
      <c r="U2138" s="30">
        <v>805.06299999999999</v>
      </c>
      <c r="V2138">
        <f t="shared" si="431"/>
        <v>805063</v>
      </c>
      <c r="W2138">
        <v>10343</v>
      </c>
      <c r="X2138" s="16">
        <v>1187</v>
      </c>
      <c r="Z2138" s="16">
        <v>1187</v>
      </c>
      <c r="AA2138" s="16">
        <v>1187</v>
      </c>
    </row>
    <row r="2139" spans="2:27">
      <c r="B2139" t="s">
        <v>276</v>
      </c>
      <c r="C2139">
        <v>1988</v>
      </c>
      <c r="D2139" s="7">
        <v>528283</v>
      </c>
      <c r="E2139" s="12">
        <f t="shared" si="436"/>
        <v>5.7922256332618417E-2</v>
      </c>
      <c r="F2139" s="7">
        <v>514080</v>
      </c>
      <c r="G2139" s="11">
        <f t="shared" si="437"/>
        <v>5.7173057386926816E-2</v>
      </c>
      <c r="H2139" s="2">
        <v>2026198</v>
      </c>
      <c r="I2139" s="12">
        <f t="shared" si="443"/>
        <v>0.25371656669288983</v>
      </c>
      <c r="J2139" s="12">
        <f t="shared" si="433"/>
        <v>0.26072624689196217</v>
      </c>
      <c r="K2139" s="1">
        <v>1694829</v>
      </c>
      <c r="L2139">
        <v>39157</v>
      </c>
      <c r="M2139" s="12">
        <f t="shared" si="434"/>
        <v>2.3103805752674754E-2</v>
      </c>
      <c r="N2139">
        <v>15600</v>
      </c>
      <c r="O2139">
        <v>23557</v>
      </c>
      <c r="P2139" s="12">
        <f t="shared" si="438"/>
        <v>1.3899337337277095E-2</v>
      </c>
      <c r="Q2139" s="12">
        <f t="shared" si="439"/>
        <v>0.6016038000868299</v>
      </c>
      <c r="R2139">
        <v>7269</v>
      </c>
      <c r="S2139">
        <v>5260</v>
      </c>
      <c r="T2139" s="2">
        <v>800</v>
      </c>
      <c r="U2139" s="30">
        <v>800.202</v>
      </c>
      <c r="V2139">
        <f t="shared" si="431"/>
        <v>800202</v>
      </c>
      <c r="W2139" s="2">
        <v>10595</v>
      </c>
      <c r="X2139" s="16">
        <v>1249</v>
      </c>
      <c r="Z2139" s="16">
        <v>1249</v>
      </c>
      <c r="AA2139" s="16">
        <v>1249</v>
      </c>
    </row>
    <row r="2140" spans="2:27">
      <c r="B2140" t="s">
        <v>276</v>
      </c>
      <c r="C2140">
        <v>1989</v>
      </c>
      <c r="D2140" s="1">
        <v>536424</v>
      </c>
      <c r="E2140" s="12">
        <f t="shared" si="436"/>
        <v>1.5410300918257827E-2</v>
      </c>
      <c r="F2140" s="1">
        <v>521976</v>
      </c>
      <c r="G2140" s="11">
        <f t="shared" si="437"/>
        <v>1.5359477124183006E-2</v>
      </c>
      <c r="H2140">
        <v>2086919</v>
      </c>
      <c r="I2140" s="12">
        <f t="shared" si="443"/>
        <v>0.25011799691315284</v>
      </c>
      <c r="J2140" s="12">
        <f t="shared" si="433"/>
        <v>0.25704112138516155</v>
      </c>
      <c r="K2140" s="1">
        <v>1879543</v>
      </c>
      <c r="L2140">
        <v>38985</v>
      </c>
      <c r="M2140" s="12">
        <f t="shared" si="434"/>
        <v>2.0741744136739623E-2</v>
      </c>
      <c r="N2140">
        <v>15291</v>
      </c>
      <c r="O2140">
        <v>23694</v>
      </c>
      <c r="P2140" s="12">
        <f t="shared" si="438"/>
        <v>1.260625588241397E-2</v>
      </c>
      <c r="Q2140" s="12">
        <f t="shared" si="439"/>
        <v>0.60777222008464793</v>
      </c>
      <c r="R2140">
        <v>7354</v>
      </c>
      <c r="S2140">
        <v>8995</v>
      </c>
      <c r="T2140">
        <v>800</v>
      </c>
      <c r="U2140" s="30">
        <v>799.63599999999997</v>
      </c>
      <c r="V2140">
        <f t="shared" si="431"/>
        <v>799636</v>
      </c>
      <c r="W2140">
        <v>11650</v>
      </c>
      <c r="X2140" s="16">
        <v>1308</v>
      </c>
      <c r="Z2140" s="16">
        <v>1308</v>
      </c>
      <c r="AA2140" s="16">
        <v>1308</v>
      </c>
    </row>
    <row r="2141" spans="2:27">
      <c r="B2141" t="s">
        <v>276</v>
      </c>
      <c r="C2141">
        <v>1990</v>
      </c>
      <c r="D2141" s="1">
        <v>562618</v>
      </c>
      <c r="E2141" s="12">
        <f t="shared" si="436"/>
        <v>4.8830775655078817E-2</v>
      </c>
      <c r="F2141" s="1">
        <v>547571</v>
      </c>
      <c r="G2141" s="11">
        <f t="shared" si="437"/>
        <v>4.9034821524361276E-2</v>
      </c>
      <c r="H2141">
        <v>2270147</v>
      </c>
      <c r="I2141" s="12">
        <f t="shared" si="443"/>
        <v>0.24120508495705345</v>
      </c>
      <c r="J2141" s="12">
        <f t="shared" si="433"/>
        <v>0.24783329009090602</v>
      </c>
      <c r="K2141" s="1">
        <v>2006936</v>
      </c>
      <c r="L2141">
        <v>47229</v>
      </c>
      <c r="M2141" s="12">
        <f t="shared" si="434"/>
        <v>2.3532887944608099E-2</v>
      </c>
      <c r="N2141">
        <v>19655</v>
      </c>
      <c r="O2141">
        <v>27574</v>
      </c>
      <c r="P2141" s="12">
        <f t="shared" si="438"/>
        <v>1.3739351927515377E-2</v>
      </c>
      <c r="Q2141" s="12">
        <f t="shared" si="439"/>
        <v>0.58383620233331213</v>
      </c>
      <c r="R2141">
        <v>7880</v>
      </c>
      <c r="S2141">
        <v>6022</v>
      </c>
      <c r="T2141">
        <v>799</v>
      </c>
      <c r="U2141" s="30">
        <v>799.82399999999996</v>
      </c>
      <c r="V2141">
        <f t="shared" si="431"/>
        <v>799824</v>
      </c>
      <c r="W2141">
        <v>12280</v>
      </c>
      <c r="X2141" s="16">
        <v>1398</v>
      </c>
      <c r="Z2141" s="16">
        <v>1398</v>
      </c>
      <c r="AA2141" s="16">
        <v>1398</v>
      </c>
    </row>
    <row r="2142" spans="2:27">
      <c r="B2142" t="s">
        <v>276</v>
      </c>
      <c r="C2142">
        <v>1991</v>
      </c>
      <c r="D2142" s="1">
        <v>625026</v>
      </c>
      <c r="E2142" s="12">
        <f t="shared" si="436"/>
        <v>0.1109242861053148</v>
      </c>
      <c r="F2142" s="1">
        <v>610297</v>
      </c>
      <c r="G2142" s="11">
        <f t="shared" si="437"/>
        <v>0.11455318123129238</v>
      </c>
      <c r="H2142">
        <v>2358921</v>
      </c>
      <c r="I2142" s="12">
        <f t="shared" si="443"/>
        <v>0.25871871080040409</v>
      </c>
      <c r="J2142" s="12">
        <f t="shared" si="433"/>
        <v>0.26496266725337558</v>
      </c>
      <c r="K2142" s="1">
        <v>2384343</v>
      </c>
      <c r="L2142">
        <v>66747</v>
      </c>
      <c r="M2142" s="12">
        <f t="shared" si="434"/>
        <v>2.7993875042307253E-2</v>
      </c>
      <c r="N2142">
        <v>21146</v>
      </c>
      <c r="O2142">
        <v>45601</v>
      </c>
      <c r="P2142" s="12">
        <f t="shared" si="438"/>
        <v>1.9125184589633287E-2</v>
      </c>
      <c r="Q2142" s="12">
        <f t="shared" si="439"/>
        <v>0.68319175393650655</v>
      </c>
      <c r="R2142">
        <v>8952</v>
      </c>
      <c r="S2142">
        <v>9308</v>
      </c>
      <c r="T2142">
        <v>808</v>
      </c>
      <c r="U2142" s="30">
        <v>807.83699999999999</v>
      </c>
      <c r="V2142">
        <f t="shared" si="431"/>
        <v>807837</v>
      </c>
      <c r="W2142">
        <v>13157</v>
      </c>
      <c r="X2142" s="16">
        <v>1441</v>
      </c>
      <c r="Z2142" s="16">
        <v>1441</v>
      </c>
      <c r="AA2142" s="16">
        <v>1441</v>
      </c>
    </row>
    <row r="2143" spans="2:27">
      <c r="B2143" t="s">
        <v>276</v>
      </c>
      <c r="C2143">
        <v>1992</v>
      </c>
      <c r="D2143" s="1">
        <v>685573</v>
      </c>
      <c r="E2143" s="12">
        <f t="shared" si="436"/>
        <v>9.6871170159321368E-2</v>
      </c>
      <c r="F2143" s="1">
        <v>670470</v>
      </c>
      <c r="G2143" s="11">
        <f t="shared" si="437"/>
        <v>9.8596257232134513E-2</v>
      </c>
      <c r="H2143">
        <v>2745480</v>
      </c>
      <c r="I2143" s="12">
        <f t="shared" si="443"/>
        <v>0.24420866296603871</v>
      </c>
      <c r="J2143" s="12">
        <f t="shared" si="433"/>
        <v>0.24970970467823478</v>
      </c>
      <c r="K2143" s="1">
        <v>2459779</v>
      </c>
      <c r="L2143">
        <v>60519</v>
      </c>
      <c r="M2143" s="12">
        <f t="shared" si="434"/>
        <v>2.4603429820321255E-2</v>
      </c>
      <c r="N2143">
        <v>23040</v>
      </c>
      <c r="O2143">
        <v>37479</v>
      </c>
      <c r="P2143" s="12">
        <f t="shared" si="438"/>
        <v>1.5236734682262106E-2</v>
      </c>
      <c r="Q2143" s="12">
        <f t="shared" si="439"/>
        <v>0.61929311455906411</v>
      </c>
      <c r="R2143">
        <v>30470</v>
      </c>
      <c r="S2143">
        <v>7057</v>
      </c>
      <c r="T2143">
        <v>822</v>
      </c>
      <c r="U2143" s="30">
        <v>822.43600000000004</v>
      </c>
      <c r="V2143">
        <f t="shared" si="431"/>
        <v>822436</v>
      </c>
      <c r="W2143">
        <v>13922</v>
      </c>
      <c r="X2143" s="16">
        <v>1466</v>
      </c>
      <c r="Z2143" s="16">
        <v>1466</v>
      </c>
      <c r="AA2143" s="16">
        <v>1466</v>
      </c>
    </row>
    <row r="2144" spans="2:27">
      <c r="B2144" t="s">
        <v>276</v>
      </c>
      <c r="C2144">
        <v>1993</v>
      </c>
      <c r="D2144" s="1">
        <v>769582</v>
      </c>
      <c r="E2144" s="12">
        <f t="shared" si="436"/>
        <v>0.12253837301060573</v>
      </c>
      <c r="F2144" s="1">
        <v>752315</v>
      </c>
      <c r="G2144" s="11">
        <f t="shared" si="437"/>
        <v>0.1220710844631378</v>
      </c>
      <c r="H2144">
        <v>3022679</v>
      </c>
      <c r="I2144" s="12">
        <f t="shared" si="443"/>
        <v>0.24889014017035882</v>
      </c>
      <c r="J2144" s="12">
        <f t="shared" si="433"/>
        <v>0.25460262237571374</v>
      </c>
      <c r="K2144" s="1">
        <v>2663089</v>
      </c>
      <c r="L2144">
        <v>64732</v>
      </c>
      <c r="M2144" s="12">
        <f t="shared" si="434"/>
        <v>2.4307111027832715E-2</v>
      </c>
      <c r="N2144">
        <v>24820</v>
      </c>
      <c r="O2144">
        <v>39912</v>
      </c>
      <c r="P2144" s="12">
        <f t="shared" si="438"/>
        <v>1.4987107077532895E-2</v>
      </c>
      <c r="Q2144" s="12">
        <f t="shared" si="439"/>
        <v>0.61657294691960696</v>
      </c>
      <c r="R2144">
        <v>35657</v>
      </c>
      <c r="S2144">
        <v>10200</v>
      </c>
      <c r="T2144">
        <v>840</v>
      </c>
      <c r="U2144" s="30">
        <v>839.87599999999998</v>
      </c>
      <c r="V2144">
        <f t="shared" si="431"/>
        <v>839876</v>
      </c>
      <c r="W2144">
        <v>15025</v>
      </c>
      <c r="X2144" s="16">
        <v>1541</v>
      </c>
      <c r="Z2144" s="16">
        <v>1541</v>
      </c>
      <c r="AA2144" s="16">
        <v>1541</v>
      </c>
    </row>
    <row r="2145" spans="1:27">
      <c r="B2145" t="s">
        <v>276</v>
      </c>
      <c r="C2145">
        <v>1994</v>
      </c>
      <c r="D2145" s="1">
        <v>839586</v>
      </c>
      <c r="E2145" s="12">
        <f t="shared" si="436"/>
        <v>9.0963665990108911E-2</v>
      </c>
      <c r="F2145" s="1">
        <v>823815</v>
      </c>
      <c r="G2145" s="11">
        <f t="shared" si="437"/>
        <v>9.5039976605544224E-2</v>
      </c>
      <c r="H2145">
        <v>3166149</v>
      </c>
      <c r="I2145" s="12">
        <f t="shared" si="443"/>
        <v>0.2601946402396097</v>
      </c>
      <c r="J2145" s="12">
        <f t="shared" si="433"/>
        <v>0.26517577031276796</v>
      </c>
      <c r="K2145" s="1">
        <v>2777675</v>
      </c>
      <c r="L2145">
        <v>67134</v>
      </c>
      <c r="M2145" s="12">
        <f t="shared" si="434"/>
        <v>2.4169134257967545E-2</v>
      </c>
      <c r="N2145">
        <v>26548</v>
      </c>
      <c r="O2145">
        <v>40586</v>
      </c>
      <c r="P2145" s="12">
        <f t="shared" si="438"/>
        <v>1.4611500625523145E-2</v>
      </c>
      <c r="Q2145" s="12">
        <f t="shared" si="439"/>
        <v>0.60455208985015041</v>
      </c>
      <c r="R2145">
        <v>39133</v>
      </c>
      <c r="S2145">
        <v>7427</v>
      </c>
      <c r="T2145">
        <v>855</v>
      </c>
      <c r="U2145" s="30">
        <v>854.923</v>
      </c>
      <c r="V2145">
        <f t="shared" si="431"/>
        <v>854923</v>
      </c>
      <c r="W2145">
        <v>15494</v>
      </c>
      <c r="X2145" s="16">
        <v>1764</v>
      </c>
      <c r="Y2145" s="2">
        <v>1708</v>
      </c>
      <c r="Z2145" s="7">
        <f>(Y2145+X2145)/2</f>
        <v>1736</v>
      </c>
      <c r="AA2145" s="16">
        <v>1736</v>
      </c>
    </row>
    <row r="2146" spans="1:27">
      <c r="B2146" t="s">
        <v>276</v>
      </c>
      <c r="C2146">
        <v>1995</v>
      </c>
      <c r="D2146" s="1">
        <v>877193</v>
      </c>
      <c r="E2146" s="12">
        <f t="shared" si="436"/>
        <v>4.4792314307289548E-2</v>
      </c>
      <c r="F2146" s="1">
        <v>860786</v>
      </c>
      <c r="G2146" s="11">
        <f t="shared" si="437"/>
        <v>4.4877794164952085E-2</v>
      </c>
      <c r="H2146">
        <v>3292673</v>
      </c>
      <c r="I2146" s="12">
        <f t="shared" si="443"/>
        <v>0.26142468444330791</v>
      </c>
      <c r="J2146" s="12">
        <f t="shared" si="433"/>
        <v>0.2664075661324401</v>
      </c>
      <c r="K2146" s="1">
        <v>2987807</v>
      </c>
      <c r="L2146">
        <v>78035</v>
      </c>
      <c r="M2146" s="12">
        <f t="shared" si="434"/>
        <v>2.61178181857128E-2</v>
      </c>
      <c r="N2146">
        <v>28400</v>
      </c>
      <c r="O2146">
        <v>49635</v>
      </c>
      <c r="P2146" s="12">
        <f t="shared" si="438"/>
        <v>1.6612518813966231E-2</v>
      </c>
      <c r="Q2146" s="12">
        <f t="shared" si="439"/>
        <v>0.63606074197475493</v>
      </c>
      <c r="R2146">
        <v>23275</v>
      </c>
      <c r="S2146">
        <v>9709</v>
      </c>
      <c r="T2146">
        <v>869</v>
      </c>
      <c r="U2146" s="30">
        <v>868.52200000000005</v>
      </c>
      <c r="V2146">
        <f t="shared" si="431"/>
        <v>868522</v>
      </c>
      <c r="W2146">
        <v>16256</v>
      </c>
      <c r="X2146" s="17">
        <v>1999</v>
      </c>
      <c r="Y2146">
        <v>1601</v>
      </c>
      <c r="Z2146" s="7">
        <f t="shared" ref="Z2146:Z2149" si="444">(Y2146+X2146)/2</f>
        <v>1800</v>
      </c>
      <c r="AA2146" s="16">
        <v>1800</v>
      </c>
    </row>
    <row r="2147" spans="1:27">
      <c r="B2147" t="s">
        <v>276</v>
      </c>
      <c r="C2147">
        <v>1996</v>
      </c>
      <c r="D2147" s="1">
        <v>991179</v>
      </c>
      <c r="E2147" s="12">
        <f t="shared" si="436"/>
        <v>0.12994403740111926</v>
      </c>
      <c r="F2147" s="1">
        <v>976640</v>
      </c>
      <c r="G2147" s="11">
        <f t="shared" si="437"/>
        <v>0.13459094362594187</v>
      </c>
      <c r="H2147">
        <v>3430411</v>
      </c>
      <c r="I2147" s="12">
        <f t="shared" si="443"/>
        <v>0.28470057960984851</v>
      </c>
      <c r="J2147" s="12">
        <f t="shared" si="433"/>
        <v>0.2889388472693214</v>
      </c>
      <c r="K2147" s="1">
        <v>3136205</v>
      </c>
      <c r="L2147">
        <v>96413</v>
      </c>
      <c r="M2147" s="12">
        <f t="shared" si="434"/>
        <v>3.0741931729590381E-2</v>
      </c>
      <c r="N2147">
        <v>30181</v>
      </c>
      <c r="O2147">
        <v>66232</v>
      </c>
      <c r="P2147" s="12">
        <f t="shared" si="438"/>
        <v>2.1118517443853319E-2</v>
      </c>
      <c r="Q2147" s="12">
        <f t="shared" si="439"/>
        <v>0.68696130189912152</v>
      </c>
      <c r="R2147">
        <v>27471</v>
      </c>
      <c r="S2147">
        <v>7017</v>
      </c>
      <c r="T2147">
        <v>877</v>
      </c>
      <c r="U2147" s="30">
        <v>876.65599999999995</v>
      </c>
      <c r="V2147">
        <f t="shared" si="431"/>
        <v>876656</v>
      </c>
      <c r="W2147">
        <v>17070</v>
      </c>
      <c r="X2147" s="17">
        <v>2293</v>
      </c>
      <c r="Y2147">
        <v>1590</v>
      </c>
      <c r="Z2147" s="7">
        <f t="shared" si="444"/>
        <v>1941.5</v>
      </c>
      <c r="AA2147" s="16">
        <v>1942</v>
      </c>
    </row>
    <row r="2148" spans="1:27">
      <c r="B2148" t="s">
        <v>276</v>
      </c>
      <c r="C2148">
        <v>1997</v>
      </c>
      <c r="D2148" s="1">
        <v>959197</v>
      </c>
      <c r="E2148" s="12">
        <f t="shared" si="436"/>
        <v>-3.2266623889327758E-2</v>
      </c>
      <c r="F2148" s="1">
        <v>942088</v>
      </c>
      <c r="G2148" s="11">
        <f t="shared" si="437"/>
        <v>-3.5378440366972477E-2</v>
      </c>
      <c r="H2148">
        <v>3523812</v>
      </c>
      <c r="I2148" s="12">
        <f t="shared" si="443"/>
        <v>0.26734910943035556</v>
      </c>
      <c r="J2148" s="12">
        <f t="shared" si="433"/>
        <v>0.27220436277531262</v>
      </c>
      <c r="K2148" s="1">
        <v>3203897</v>
      </c>
      <c r="L2148">
        <v>105862</v>
      </c>
      <c r="M2148" s="12">
        <f t="shared" si="434"/>
        <v>3.304163648207168E-2</v>
      </c>
      <c r="N2148">
        <v>32673</v>
      </c>
      <c r="O2148">
        <v>73189</v>
      </c>
      <c r="P2148" s="12">
        <f t="shared" si="438"/>
        <v>2.2843743104101037E-2</v>
      </c>
      <c r="Q2148" s="12">
        <f t="shared" si="439"/>
        <v>0.6913623396497327</v>
      </c>
      <c r="R2148">
        <v>27207</v>
      </c>
      <c r="S2148">
        <v>10427</v>
      </c>
      <c r="T2148">
        <v>879</v>
      </c>
      <c r="U2148" s="30">
        <v>878.70600000000002</v>
      </c>
      <c r="V2148">
        <f t="shared" si="431"/>
        <v>878706</v>
      </c>
      <c r="W2148">
        <v>17826</v>
      </c>
      <c r="X2148" s="16">
        <v>2517</v>
      </c>
      <c r="Y2148">
        <v>1862</v>
      </c>
      <c r="Z2148" s="7">
        <f t="shared" si="444"/>
        <v>2189.5</v>
      </c>
      <c r="AA2148" s="16">
        <v>2190</v>
      </c>
    </row>
    <row r="2149" spans="1:27">
      <c r="B2149" t="s">
        <v>276</v>
      </c>
      <c r="C2149">
        <v>1998</v>
      </c>
      <c r="D2149" s="1">
        <v>1047919</v>
      </c>
      <c r="E2149" s="12">
        <f t="shared" si="436"/>
        <v>9.2496119149663727E-2</v>
      </c>
      <c r="F2149" s="1">
        <v>1031504</v>
      </c>
      <c r="G2149" s="11">
        <f t="shared" si="437"/>
        <v>9.4912577169011816E-2</v>
      </c>
      <c r="H2149">
        <v>3625865</v>
      </c>
      <c r="I2149" s="12">
        <f t="shared" si="443"/>
        <v>0.28448494359277027</v>
      </c>
      <c r="J2149" s="12">
        <f t="shared" si="433"/>
        <v>0.28901213917230784</v>
      </c>
      <c r="K2149" s="1">
        <v>3262167</v>
      </c>
      <c r="L2149">
        <v>121740</v>
      </c>
      <c r="M2149" s="12">
        <f t="shared" si="434"/>
        <v>3.7318751615107379E-2</v>
      </c>
      <c r="N2149">
        <v>34833</v>
      </c>
      <c r="O2149">
        <v>86907</v>
      </c>
      <c r="P2149" s="12">
        <f t="shared" si="438"/>
        <v>2.6640880126615224E-2</v>
      </c>
      <c r="Q2149" s="12">
        <f t="shared" si="439"/>
        <v>0.71387382947264666</v>
      </c>
      <c r="R2149">
        <v>29043</v>
      </c>
      <c r="S2149">
        <v>8554</v>
      </c>
      <c r="T2149">
        <v>880</v>
      </c>
      <c r="U2149" s="30">
        <v>879.53300000000002</v>
      </c>
      <c r="V2149">
        <f t="shared" si="431"/>
        <v>879533</v>
      </c>
      <c r="W2149">
        <v>19151</v>
      </c>
      <c r="X2149" s="16">
        <v>2734</v>
      </c>
      <c r="Y2149">
        <v>2340</v>
      </c>
      <c r="Z2149" s="7">
        <f t="shared" si="444"/>
        <v>2537</v>
      </c>
      <c r="AA2149" s="16">
        <v>2537</v>
      </c>
    </row>
    <row r="2150" spans="1:27">
      <c r="B2150" t="s">
        <v>42</v>
      </c>
      <c r="C2150">
        <v>1999</v>
      </c>
      <c r="D2150" s="1">
        <v>1151940</v>
      </c>
      <c r="E2150" s="12">
        <f t="shared" si="436"/>
        <v>9.9264351538620829E-2</v>
      </c>
      <c r="F2150" s="1">
        <v>1134012</v>
      </c>
      <c r="G2150" s="11">
        <f t="shared" si="437"/>
        <v>9.9377220059253285E-2</v>
      </c>
      <c r="H2150">
        <v>3725321</v>
      </c>
      <c r="I2150" s="12">
        <f t="shared" si="443"/>
        <v>0.30440651959925064</v>
      </c>
      <c r="J2150" s="12">
        <f t="shared" si="433"/>
        <v>0.30921899079300819</v>
      </c>
      <c r="K2150" s="1">
        <v>3511965</v>
      </c>
      <c r="L2150">
        <v>132244</v>
      </c>
      <c r="M2150" s="12">
        <f t="shared" si="434"/>
        <v>3.7655272760406214E-2</v>
      </c>
      <c r="N2150">
        <v>38160</v>
      </c>
      <c r="O2150">
        <v>94084</v>
      </c>
      <c r="P2150" s="12">
        <f t="shared" si="438"/>
        <v>2.6789560829905766E-2</v>
      </c>
      <c r="Q2150" s="12">
        <f t="shared" si="439"/>
        <v>0.71144248510329389</v>
      </c>
      <c r="R2150">
        <v>29689</v>
      </c>
      <c r="S2150">
        <v>11765</v>
      </c>
      <c r="T2150">
        <v>883</v>
      </c>
      <c r="U2150" s="30">
        <v>882.779</v>
      </c>
      <c r="V2150">
        <f t="shared" si="431"/>
        <v>882779</v>
      </c>
      <c r="W2150">
        <v>19786</v>
      </c>
      <c r="X2150" s="16">
        <v>2951</v>
      </c>
      <c r="Z2150" s="16">
        <v>2951</v>
      </c>
      <c r="AA2150" s="16">
        <v>2951</v>
      </c>
    </row>
    <row r="2151" spans="1:27">
      <c r="B2151" t="s">
        <v>331</v>
      </c>
      <c r="C2151">
        <v>2000</v>
      </c>
      <c r="D2151" s="1">
        <v>1205898</v>
      </c>
      <c r="E2151" s="12">
        <f t="shared" si="436"/>
        <v>4.6840981301109433E-2</v>
      </c>
      <c r="F2151" s="1">
        <v>1186602</v>
      </c>
      <c r="G2151" s="11">
        <f t="shared" si="437"/>
        <v>4.6375170633114991E-2</v>
      </c>
      <c r="H2151">
        <v>4204317</v>
      </c>
      <c r="I2151" s="12">
        <f t="shared" si="443"/>
        <v>0.28223418928686872</v>
      </c>
      <c r="J2151" s="12">
        <f t="shared" si="433"/>
        <v>0.28682375758060108</v>
      </c>
      <c r="K2151" s="1">
        <v>3718168</v>
      </c>
      <c r="L2151">
        <v>141949</v>
      </c>
      <c r="M2151" s="12">
        <f t="shared" si="434"/>
        <v>3.8177134545830098E-2</v>
      </c>
      <c r="N2151">
        <v>37726</v>
      </c>
      <c r="O2151">
        <v>104223</v>
      </c>
      <c r="P2151" s="12">
        <f t="shared" si="438"/>
        <v>2.8030739869742305E-2</v>
      </c>
      <c r="Q2151" s="12">
        <f t="shared" si="439"/>
        <v>0.73422849051419881</v>
      </c>
      <c r="R2151">
        <v>30731</v>
      </c>
      <c r="S2151">
        <v>9743</v>
      </c>
      <c r="T2151">
        <v>902</v>
      </c>
      <c r="U2151" s="30">
        <v>903.77300000000002</v>
      </c>
      <c r="V2151">
        <f t="shared" si="431"/>
        <v>903773</v>
      </c>
      <c r="W2151">
        <v>21200</v>
      </c>
      <c r="X2151" s="16">
        <v>3105</v>
      </c>
      <c r="Z2151" s="16">
        <v>3105</v>
      </c>
      <c r="AA2151" s="16">
        <v>3105</v>
      </c>
    </row>
    <row r="2152" spans="1:27">
      <c r="B2152" t="s">
        <v>331</v>
      </c>
      <c r="C2152">
        <v>2001</v>
      </c>
      <c r="D2152" s="1">
        <v>1318446</v>
      </c>
      <c r="E2152" s="12">
        <f t="shared" si="436"/>
        <v>9.3331276774652583E-2</v>
      </c>
      <c r="F2152" s="1">
        <v>1297124</v>
      </c>
      <c r="G2152" s="11">
        <f t="shared" si="437"/>
        <v>9.3141592547459046E-2</v>
      </c>
      <c r="H2152">
        <v>4224359</v>
      </c>
      <c r="I2152" s="12">
        <f t="shared" si="443"/>
        <v>0.30705818326520073</v>
      </c>
      <c r="J2152" s="12">
        <f t="shared" si="433"/>
        <v>0.31210557625429086</v>
      </c>
      <c r="K2152" s="1">
        <v>4048049</v>
      </c>
      <c r="L2152">
        <v>147926</v>
      </c>
      <c r="M2152" s="12">
        <f t="shared" si="434"/>
        <v>3.6542541851642608E-2</v>
      </c>
      <c r="N2152">
        <v>40971</v>
      </c>
      <c r="O2152">
        <v>106955</v>
      </c>
      <c r="P2152" s="12">
        <f t="shared" si="438"/>
        <v>2.6421369899425624E-2</v>
      </c>
      <c r="Q2152" s="12">
        <f t="shared" si="439"/>
        <v>0.72303043413598689</v>
      </c>
      <c r="R2152">
        <v>35611</v>
      </c>
      <c r="S2152">
        <v>13135</v>
      </c>
      <c r="T2152">
        <v>906</v>
      </c>
      <c r="U2152" s="30">
        <v>906.96100000000001</v>
      </c>
      <c r="V2152">
        <f t="shared" si="431"/>
        <v>906961</v>
      </c>
      <c r="W2152">
        <v>22931</v>
      </c>
      <c r="X2152" s="16">
        <v>3328</v>
      </c>
      <c r="Z2152" s="16">
        <v>3328</v>
      </c>
      <c r="AA2152" s="16">
        <v>3328</v>
      </c>
    </row>
    <row r="2153" spans="1:27">
      <c r="B2153" t="s">
        <v>331</v>
      </c>
      <c r="C2153">
        <v>2002</v>
      </c>
      <c r="D2153" s="1">
        <v>1426854</v>
      </c>
      <c r="E2153" s="12">
        <f t="shared" si="436"/>
        <v>8.2224072885806479E-2</v>
      </c>
      <c r="F2153" s="1">
        <v>1418565</v>
      </c>
      <c r="G2153" s="11">
        <f t="shared" si="437"/>
        <v>9.3623277342798378E-2</v>
      </c>
      <c r="H2153">
        <v>4033180</v>
      </c>
      <c r="I2153" s="12">
        <f t="shared" si="443"/>
        <v>0.35172370189279922</v>
      </c>
      <c r="J2153" s="12">
        <f t="shared" si="433"/>
        <v>0.35377890399139139</v>
      </c>
      <c r="K2153" s="1">
        <v>4265076</v>
      </c>
      <c r="L2153">
        <v>149568</v>
      </c>
      <c r="M2153" s="12">
        <f t="shared" si="434"/>
        <v>3.5068073816269626E-2</v>
      </c>
      <c r="N2153">
        <v>43257</v>
      </c>
      <c r="O2153">
        <v>106311</v>
      </c>
      <c r="P2153" s="12">
        <f t="shared" si="438"/>
        <v>2.4925933324517546E-2</v>
      </c>
      <c r="Q2153" s="12">
        <f t="shared" si="439"/>
        <v>0.71078706675224645</v>
      </c>
      <c r="R2153">
        <v>36704</v>
      </c>
      <c r="S2153">
        <v>10350</v>
      </c>
      <c r="T2153">
        <v>910</v>
      </c>
      <c r="U2153" s="30">
        <v>911.66700000000003</v>
      </c>
      <c r="V2153">
        <f t="shared" si="431"/>
        <v>911667</v>
      </c>
      <c r="W2153">
        <v>23370</v>
      </c>
      <c r="X2153" s="16">
        <v>3323</v>
      </c>
      <c r="Z2153" s="16">
        <v>3323</v>
      </c>
      <c r="AA2153" s="16">
        <v>3323</v>
      </c>
    </row>
    <row r="2154" spans="1:27">
      <c r="B2154" t="s">
        <v>276</v>
      </c>
      <c r="C2154">
        <v>2003</v>
      </c>
      <c r="D2154" s="1">
        <v>1582665</v>
      </c>
      <c r="E2154" s="12">
        <f t="shared" si="436"/>
        <v>0.10919897901256891</v>
      </c>
      <c r="F2154" s="1">
        <v>1571804</v>
      </c>
      <c r="G2154" s="11">
        <f t="shared" si="437"/>
        <v>0.10802395378428201</v>
      </c>
      <c r="H2154">
        <v>4608118</v>
      </c>
      <c r="I2154" s="12">
        <f t="shared" si="443"/>
        <v>0.34109456398468962</v>
      </c>
      <c r="J2154" s="12">
        <f t="shared" si="433"/>
        <v>0.34345149147656373</v>
      </c>
      <c r="K2154" s="1">
        <v>4436890</v>
      </c>
      <c r="L2154">
        <v>149062</v>
      </c>
      <c r="M2154" s="12">
        <f t="shared" si="434"/>
        <v>3.3596054894306594E-2</v>
      </c>
      <c r="N2154">
        <v>45678</v>
      </c>
      <c r="O2154">
        <v>103384</v>
      </c>
      <c r="P2154" s="12">
        <f t="shared" si="438"/>
        <v>2.3301005884752608E-2</v>
      </c>
      <c r="Q2154" s="12">
        <f t="shared" si="439"/>
        <v>0.69356375199581377</v>
      </c>
      <c r="R2154">
        <v>49725</v>
      </c>
      <c r="S2154">
        <v>14489</v>
      </c>
      <c r="T2154">
        <v>917</v>
      </c>
      <c r="U2154" s="30">
        <v>919.63</v>
      </c>
      <c r="V2154">
        <f t="shared" si="431"/>
        <v>919630</v>
      </c>
      <c r="W2154">
        <v>24752</v>
      </c>
      <c r="X2154" s="16">
        <v>3620</v>
      </c>
      <c r="Z2154" s="16">
        <v>3620</v>
      </c>
      <c r="AA2154" s="16">
        <v>3620</v>
      </c>
    </row>
    <row r="2155" spans="1:27">
      <c r="B2155" t="s">
        <v>276</v>
      </c>
      <c r="C2155">
        <v>2004</v>
      </c>
      <c r="D2155" s="1">
        <v>1707215</v>
      </c>
      <c r="E2155" s="12">
        <f t="shared" si="436"/>
        <v>7.8696376049258693E-2</v>
      </c>
      <c r="F2155" s="1">
        <v>1695650</v>
      </c>
      <c r="G2155" s="11">
        <f t="shared" si="437"/>
        <v>7.8792266720278101E-2</v>
      </c>
      <c r="H2155">
        <v>5349008</v>
      </c>
      <c r="I2155" s="12">
        <f t="shared" si="443"/>
        <v>0.31700270405278885</v>
      </c>
      <c r="J2155" s="12">
        <f t="shared" si="433"/>
        <v>0.31916478719044727</v>
      </c>
      <c r="K2155" s="1">
        <v>4691318</v>
      </c>
      <c r="L2155">
        <v>167096</v>
      </c>
      <c r="M2155" s="12">
        <f t="shared" si="434"/>
        <v>3.5618135457881984E-2</v>
      </c>
      <c r="N2155">
        <v>45940</v>
      </c>
      <c r="O2155">
        <v>121156</v>
      </c>
      <c r="P2155" s="12">
        <f t="shared" si="438"/>
        <v>2.5825578227696353E-2</v>
      </c>
      <c r="Q2155" s="12">
        <f t="shared" si="439"/>
        <v>0.72506822425432083</v>
      </c>
      <c r="R2155">
        <v>48702</v>
      </c>
      <c r="S2155">
        <v>9863</v>
      </c>
      <c r="T2155">
        <v>926</v>
      </c>
      <c r="U2155" s="30">
        <v>930.00900000000001</v>
      </c>
      <c r="V2155">
        <f t="shared" si="431"/>
        <v>930009</v>
      </c>
      <c r="W2155">
        <v>26495</v>
      </c>
      <c r="X2155" s="16">
        <v>3164</v>
      </c>
      <c r="Z2155" s="16">
        <v>3164</v>
      </c>
      <c r="AA2155" s="16">
        <v>3164</v>
      </c>
    </row>
    <row r="2156" spans="1:27">
      <c r="B2156" t="s">
        <v>276</v>
      </c>
      <c r="C2156">
        <v>2005</v>
      </c>
      <c r="D2156" s="1">
        <v>1855485</v>
      </c>
      <c r="E2156" s="12">
        <f t="shared" si="436"/>
        <v>8.6849049475315063E-2</v>
      </c>
      <c r="F2156" s="1">
        <v>1842004</v>
      </c>
      <c r="G2156" s="11">
        <f t="shared" si="437"/>
        <v>8.6311443989030762E-2</v>
      </c>
      <c r="H2156">
        <v>5691644</v>
      </c>
      <c r="I2156" s="12">
        <f t="shared" si="443"/>
        <v>0.32363303115936276</v>
      </c>
      <c r="J2156" s="12">
        <f t="shared" si="433"/>
        <v>0.32600159110443311</v>
      </c>
      <c r="K2156" s="1">
        <v>4809120</v>
      </c>
      <c r="L2156">
        <v>178072</v>
      </c>
      <c r="M2156" s="12">
        <f t="shared" si="434"/>
        <v>3.7027980171008418E-2</v>
      </c>
      <c r="N2156">
        <v>53440</v>
      </c>
      <c r="O2156">
        <v>124632</v>
      </c>
      <c r="P2156" s="12">
        <f t="shared" si="438"/>
        <v>2.5915760055893803E-2</v>
      </c>
      <c r="Q2156" s="12">
        <f t="shared" si="439"/>
        <v>0.69989667100947928</v>
      </c>
      <c r="R2156">
        <v>57091</v>
      </c>
      <c r="S2156">
        <v>14633</v>
      </c>
      <c r="T2156">
        <v>936</v>
      </c>
      <c r="U2156" s="30">
        <v>940.10199999999998</v>
      </c>
      <c r="V2156">
        <f t="shared" si="431"/>
        <v>940102</v>
      </c>
      <c r="W2156">
        <v>27309</v>
      </c>
      <c r="X2156" s="16">
        <v>3532</v>
      </c>
      <c r="Z2156" s="16">
        <v>3532</v>
      </c>
      <c r="AA2156" s="16">
        <v>3532</v>
      </c>
    </row>
    <row r="2157" spans="1:27">
      <c r="B2157" t="s">
        <v>276</v>
      </c>
      <c r="C2157">
        <v>2006</v>
      </c>
      <c r="D2157" s="1">
        <v>1825693</v>
      </c>
      <c r="E2157" s="12">
        <f t="shared" si="436"/>
        <v>-1.6056179381671098E-2</v>
      </c>
      <c r="F2157" s="1">
        <v>1819303</v>
      </c>
      <c r="G2157" s="11">
        <f t="shared" si="437"/>
        <v>-1.2324077472144469E-2</v>
      </c>
      <c r="H2157">
        <v>6130467</v>
      </c>
      <c r="I2157" s="12">
        <f t="shared" si="443"/>
        <v>0.29676417799818511</v>
      </c>
      <c r="J2157" s="12">
        <f t="shared" si="433"/>
        <v>0.29780651294591426</v>
      </c>
      <c r="K2157" s="1">
        <v>5194561</v>
      </c>
      <c r="L2157">
        <v>183679</v>
      </c>
      <c r="M2157" s="12">
        <f t="shared" si="434"/>
        <v>3.5359869679073938E-2</v>
      </c>
      <c r="N2157">
        <v>40213</v>
      </c>
      <c r="O2157">
        <v>143466</v>
      </c>
      <c r="P2157" s="12">
        <f t="shared" si="438"/>
        <v>2.7618503276792782E-2</v>
      </c>
      <c r="Q2157" s="12">
        <f t="shared" si="439"/>
        <v>0.78106914780677161</v>
      </c>
      <c r="R2157">
        <v>74186</v>
      </c>
      <c r="S2157">
        <v>11139</v>
      </c>
      <c r="T2157">
        <v>946</v>
      </c>
      <c r="U2157" s="30">
        <v>952.69200000000001</v>
      </c>
      <c r="V2157">
        <f t="shared" ref="V2157:V2167" si="445">(U2157*1000)</f>
        <v>952692</v>
      </c>
      <c r="W2157">
        <v>30447</v>
      </c>
      <c r="X2157" s="16">
        <v>3563</v>
      </c>
      <c r="Z2157" s="16">
        <v>3563</v>
      </c>
      <c r="AA2157" s="16">
        <v>3563</v>
      </c>
    </row>
    <row r="2158" spans="1:27">
      <c r="B2158" t="s">
        <v>235</v>
      </c>
      <c r="C2158">
        <v>2007</v>
      </c>
      <c r="D2158" s="1">
        <v>1813956</v>
      </c>
      <c r="E2158" s="12">
        <f t="shared" si="436"/>
        <v>-6.4287916971801943E-3</v>
      </c>
      <c r="F2158" s="1">
        <v>1805683</v>
      </c>
      <c r="G2158" s="11">
        <f t="shared" si="437"/>
        <v>-7.4863835216014045E-3</v>
      </c>
      <c r="H2158">
        <v>7128138</v>
      </c>
      <c r="I2158" s="12">
        <f t="shared" si="443"/>
        <v>0.25331762656671347</v>
      </c>
      <c r="J2158" s="12">
        <f t="shared" si="433"/>
        <v>0.2544782382159268</v>
      </c>
      <c r="K2158" s="1">
        <v>5553079</v>
      </c>
      <c r="L2158">
        <v>187022</v>
      </c>
      <c r="M2158" s="12">
        <f t="shared" si="434"/>
        <v>3.3678973412767946E-2</v>
      </c>
      <c r="N2158">
        <v>40448</v>
      </c>
      <c r="O2158">
        <v>146574</v>
      </c>
      <c r="P2158" s="12">
        <f t="shared" si="438"/>
        <v>2.6395086401616114E-2</v>
      </c>
      <c r="Q2158" s="12">
        <f t="shared" si="439"/>
        <v>0.7837259787618569</v>
      </c>
      <c r="R2158">
        <v>79365</v>
      </c>
      <c r="S2158">
        <v>15824</v>
      </c>
      <c r="T2158">
        <v>957</v>
      </c>
      <c r="U2158" s="30">
        <v>964.70600000000002</v>
      </c>
      <c r="V2158">
        <f t="shared" si="445"/>
        <v>964706</v>
      </c>
      <c r="W2158">
        <v>32475</v>
      </c>
      <c r="X2158" s="16">
        <v>3462</v>
      </c>
      <c r="Z2158" s="16">
        <v>3462</v>
      </c>
      <c r="AA2158" s="16">
        <v>3462</v>
      </c>
    </row>
    <row r="2159" spans="1:27">
      <c r="B2159" t="s">
        <v>235</v>
      </c>
      <c r="C2159">
        <v>2008</v>
      </c>
      <c r="D2159" s="1">
        <v>1919126</v>
      </c>
      <c r="E2159" s="12">
        <f t="shared" si="436"/>
        <v>5.7978253055752181E-2</v>
      </c>
      <c r="F2159" s="1">
        <v>1908960</v>
      </c>
      <c r="G2159" s="11">
        <f t="shared" si="437"/>
        <v>5.7195532106133803E-2</v>
      </c>
      <c r="H2159">
        <v>6402859</v>
      </c>
      <c r="I2159" s="12">
        <f t="shared" si="443"/>
        <v>0.2981418144613211</v>
      </c>
      <c r="J2159" s="12">
        <f t="shared" si="433"/>
        <v>0.29972954269334995</v>
      </c>
      <c r="K2159" s="1">
        <v>6137669</v>
      </c>
      <c r="L2159">
        <v>215293</v>
      </c>
      <c r="M2159" s="12">
        <f t="shared" si="434"/>
        <v>3.5077323329100997E-2</v>
      </c>
      <c r="N2159">
        <v>47166</v>
      </c>
      <c r="O2159">
        <v>168127</v>
      </c>
      <c r="P2159" s="12">
        <f t="shared" si="438"/>
        <v>2.7392646947888521E-2</v>
      </c>
      <c r="Q2159" s="12">
        <f t="shared" si="439"/>
        <v>0.78092181352854018</v>
      </c>
      <c r="R2159">
        <v>82533</v>
      </c>
      <c r="S2159">
        <v>12354</v>
      </c>
      <c r="T2159">
        <v>968</v>
      </c>
      <c r="U2159" s="30">
        <v>976.41499999999996</v>
      </c>
      <c r="V2159">
        <f t="shared" si="445"/>
        <v>976415</v>
      </c>
      <c r="W2159">
        <v>33516</v>
      </c>
      <c r="X2159" s="16">
        <v>3545</v>
      </c>
      <c r="Z2159" s="16">
        <v>3545</v>
      </c>
      <c r="AA2159" s="16">
        <v>3545</v>
      </c>
    </row>
    <row r="2160" spans="1:27">
      <c r="A2160">
        <v>26</v>
      </c>
      <c r="B2160" t="s">
        <v>178</v>
      </c>
      <c r="C2160">
        <v>2009</v>
      </c>
      <c r="D2160" s="10">
        <v>2097188</v>
      </c>
      <c r="E2160" s="12">
        <f t="shared" si="436"/>
        <v>9.2782860531304356E-2</v>
      </c>
      <c r="F2160" s="4"/>
      <c r="G2160" s="4"/>
      <c r="H2160" s="10">
        <v>4828033</v>
      </c>
      <c r="I2160" s="3"/>
      <c r="J2160" s="12">
        <f t="shared" si="433"/>
        <v>0.43437731266542712</v>
      </c>
      <c r="K2160" s="10">
        <v>6268607</v>
      </c>
      <c r="L2160" s="3"/>
      <c r="M2160" s="3"/>
      <c r="N2160" s="10">
        <v>45213</v>
      </c>
      <c r="O2160" s="10">
        <v>180160</v>
      </c>
      <c r="P2160" s="12">
        <f t="shared" si="438"/>
        <v>2.8740037459678042E-2</v>
      </c>
      <c r="Q2160" s="3"/>
      <c r="R2160" s="3"/>
      <c r="U2160" s="30">
        <v>983.98199999999997</v>
      </c>
      <c r="V2160">
        <f t="shared" si="445"/>
        <v>983982</v>
      </c>
      <c r="X2160" s="16">
        <v>3605</v>
      </c>
      <c r="Z2160" s="16">
        <v>3605</v>
      </c>
      <c r="AA2160" s="16">
        <v>3605</v>
      </c>
    </row>
    <row r="2161" spans="2:28">
      <c r="B2161" t="s">
        <v>178</v>
      </c>
      <c r="C2161">
        <v>2010</v>
      </c>
      <c r="D2161" s="10">
        <v>2504673</v>
      </c>
      <c r="E2161" s="12">
        <f t="shared" si="436"/>
        <v>0.19430065401861921</v>
      </c>
      <c r="F2161" s="4"/>
      <c r="G2161" s="4"/>
      <c r="H2161" s="10">
        <v>7476954</v>
      </c>
      <c r="I2161" s="3"/>
      <c r="J2161" s="12">
        <f t="shared" si="433"/>
        <v>0.33498574419476168</v>
      </c>
      <c r="K2161" s="10">
        <v>7052380</v>
      </c>
      <c r="L2161" s="3"/>
      <c r="M2161" s="3"/>
      <c r="N2161" s="10">
        <v>47282</v>
      </c>
      <c r="O2161" s="10">
        <v>184888</v>
      </c>
      <c r="P2161" s="12">
        <f t="shared" si="438"/>
        <v>2.6216397868520983E-2</v>
      </c>
      <c r="Q2161" s="3"/>
      <c r="R2161" s="3"/>
      <c r="U2161" s="30">
        <v>990.50699999999995</v>
      </c>
      <c r="V2161">
        <f t="shared" si="445"/>
        <v>990507</v>
      </c>
      <c r="X2161" s="16">
        <v>3716</v>
      </c>
      <c r="Z2161" s="16">
        <v>3716</v>
      </c>
      <c r="AA2161" s="16">
        <v>3716</v>
      </c>
    </row>
    <row r="2162" spans="2:28">
      <c r="B2162" t="s">
        <v>178</v>
      </c>
      <c r="C2162">
        <v>2011</v>
      </c>
      <c r="D2162" s="10">
        <v>2414552</v>
      </c>
      <c r="E2162" s="12">
        <f t="shared" si="436"/>
        <v>-3.5981144045550056E-2</v>
      </c>
      <c r="F2162" s="4"/>
      <c r="G2162" s="4"/>
      <c r="H2162" s="10">
        <v>7950510</v>
      </c>
      <c r="I2162" s="3"/>
      <c r="J2162" s="12">
        <f t="shared" ref="J2162:J2167" si="446">D2162/H2162</f>
        <v>0.3036977502072194</v>
      </c>
      <c r="K2162" s="10">
        <v>7105366</v>
      </c>
      <c r="L2162" s="3"/>
      <c r="M2162" s="3"/>
      <c r="N2162" s="10">
        <v>48159</v>
      </c>
      <c r="O2162" s="10">
        <v>188537</v>
      </c>
      <c r="P2162" s="12">
        <f t="shared" si="438"/>
        <v>2.6534452975399157E-2</v>
      </c>
      <c r="Q2162" s="3"/>
      <c r="R2162" s="3"/>
      <c r="U2162" s="30">
        <v>996.86599999999999</v>
      </c>
      <c r="V2162">
        <f t="shared" si="445"/>
        <v>996866</v>
      </c>
      <c r="X2162" s="16">
        <v>3678</v>
      </c>
      <c r="Z2162" s="16">
        <v>3678</v>
      </c>
      <c r="AA2162" s="16">
        <v>3678</v>
      </c>
    </row>
    <row r="2163" spans="2:28">
      <c r="B2163" t="s">
        <v>178</v>
      </c>
      <c r="C2163">
        <v>2012</v>
      </c>
      <c r="D2163" s="21"/>
      <c r="E2163" s="12"/>
      <c r="F2163" s="4"/>
      <c r="G2163" s="4"/>
      <c r="H2163" s="21"/>
      <c r="I2163" s="4"/>
      <c r="J2163" s="12"/>
      <c r="K2163" s="21"/>
      <c r="L2163" s="4"/>
      <c r="M2163" s="4"/>
      <c r="N2163" s="21"/>
      <c r="O2163" s="21"/>
      <c r="P2163" s="12"/>
      <c r="Q2163" s="4"/>
      <c r="R2163" s="4"/>
      <c r="U2163" s="30">
        <v>1003.522</v>
      </c>
      <c r="V2163">
        <f t="shared" si="445"/>
        <v>1003522</v>
      </c>
      <c r="X2163" s="16">
        <v>3609</v>
      </c>
      <c r="Z2163" s="16">
        <v>3609</v>
      </c>
      <c r="AA2163" s="16">
        <v>3609</v>
      </c>
    </row>
    <row r="2164" spans="2:28">
      <c r="B2164" t="s">
        <v>178</v>
      </c>
      <c r="C2164">
        <v>2013</v>
      </c>
      <c r="D2164" s="21">
        <v>2161997</v>
      </c>
      <c r="E2164" s="12"/>
      <c r="F2164" s="21">
        <v>2158227</v>
      </c>
      <c r="G2164" s="4"/>
      <c r="H2164" s="21">
        <v>7982053</v>
      </c>
      <c r="I2164" s="4"/>
      <c r="J2164" s="12">
        <f t="shared" si="446"/>
        <v>0.27085725940431615</v>
      </c>
      <c r="K2164" s="21">
        <v>7075417</v>
      </c>
      <c r="L2164" s="4"/>
      <c r="M2164" s="4"/>
      <c r="N2164" s="21">
        <v>51138</v>
      </c>
      <c r="O2164" s="21">
        <v>191150</v>
      </c>
      <c r="P2164" s="12">
        <f t="shared" si="438"/>
        <v>2.7016075518941144E-2</v>
      </c>
      <c r="Q2164" s="4"/>
      <c r="R2164" s="4"/>
      <c r="U2164" s="30">
        <v>1011.921</v>
      </c>
      <c r="V2164">
        <f t="shared" si="445"/>
        <v>1011921</v>
      </c>
      <c r="X2164" s="16">
        <v>3642</v>
      </c>
      <c r="Z2164" s="16">
        <v>3642</v>
      </c>
      <c r="AA2164" s="16">
        <v>3642</v>
      </c>
    </row>
    <row r="2165" spans="2:28">
      <c r="B2165" t="s">
        <v>178</v>
      </c>
      <c r="C2165">
        <v>2014</v>
      </c>
      <c r="D2165" s="21">
        <v>2341686</v>
      </c>
      <c r="E2165" s="12">
        <f t="shared" ref="E2165:E2167" si="447">(D2165-D2164)/(D2164)</f>
        <v>8.3112511256953639E-2</v>
      </c>
      <c r="F2165" s="21">
        <v>2335571</v>
      </c>
      <c r="G2165" s="4"/>
      <c r="H2165" s="21">
        <v>8939148</v>
      </c>
      <c r="I2165" s="4"/>
      <c r="J2165" s="12">
        <f t="shared" si="446"/>
        <v>0.26195852222158084</v>
      </c>
      <c r="K2165" s="21">
        <v>7218707</v>
      </c>
      <c r="L2165" s="4"/>
      <c r="M2165" s="4"/>
      <c r="N2165" s="21">
        <v>51467</v>
      </c>
      <c r="O2165" s="21">
        <v>196785</v>
      </c>
      <c r="P2165" s="12">
        <f t="shared" si="438"/>
        <v>2.7260422122687623E-2</v>
      </c>
      <c r="Q2165" s="4"/>
      <c r="R2165" s="4"/>
      <c r="U2165" s="30">
        <v>1019.931</v>
      </c>
      <c r="V2165">
        <f t="shared" si="445"/>
        <v>1019931</v>
      </c>
      <c r="X2165" s="16">
        <v>3699</v>
      </c>
      <c r="Z2165" s="16">
        <v>3699</v>
      </c>
      <c r="AA2165" s="16">
        <v>3699</v>
      </c>
    </row>
    <row r="2166" spans="2:28">
      <c r="B2166" t="s">
        <v>178</v>
      </c>
      <c r="C2166">
        <v>2015</v>
      </c>
      <c r="D2166" s="10">
        <v>2468165</v>
      </c>
      <c r="E2166" s="12">
        <f t="shared" si="447"/>
        <v>5.4011938406771876E-2</v>
      </c>
      <c r="F2166" s="3"/>
      <c r="G2166" s="3"/>
      <c r="H2166" s="10">
        <v>7487622</v>
      </c>
      <c r="I2166" s="3"/>
      <c r="J2166" s="12">
        <f t="shared" si="446"/>
        <v>0.32963269246230648</v>
      </c>
      <c r="K2166" s="10">
        <v>7451676</v>
      </c>
      <c r="L2166" s="3"/>
      <c r="M2166" s="3"/>
      <c r="N2166" s="10">
        <v>57872</v>
      </c>
      <c r="O2166" s="10">
        <v>214638</v>
      </c>
      <c r="P2166" s="12">
        <f t="shared" si="438"/>
        <v>2.8803989867514368E-2</v>
      </c>
      <c r="Q2166" s="3"/>
      <c r="R2166" s="3"/>
      <c r="U2166" s="30">
        <v>1028.317</v>
      </c>
      <c r="V2166">
        <f t="shared" si="445"/>
        <v>1028317</v>
      </c>
      <c r="X2166" s="16">
        <v>3685</v>
      </c>
      <c r="Z2166" s="16">
        <v>3685</v>
      </c>
      <c r="AA2166" s="16">
        <v>3685</v>
      </c>
    </row>
    <row r="2167" spans="2:28">
      <c r="B2167" t="s">
        <v>276</v>
      </c>
      <c r="C2167">
        <v>2016</v>
      </c>
      <c r="D2167" s="1">
        <v>2455420</v>
      </c>
      <c r="E2167" s="12">
        <f t="shared" si="447"/>
        <v>-5.1637552594741435E-3</v>
      </c>
      <c r="F2167" s="3"/>
      <c r="G2167" s="3"/>
      <c r="H2167" s="1">
        <v>6878900</v>
      </c>
      <c r="I2167" s="3"/>
      <c r="J2167" s="12">
        <f t="shared" si="446"/>
        <v>0.35694951227667215</v>
      </c>
      <c r="K2167" s="1">
        <v>7316671</v>
      </c>
      <c r="L2167" s="3"/>
      <c r="M2167" s="3"/>
      <c r="N2167" s="1">
        <v>38824</v>
      </c>
      <c r="O2167" s="1">
        <v>215757</v>
      </c>
      <c r="P2167" s="12">
        <f t="shared" ref="P2167" si="448">(O2167/K2167)</f>
        <v>2.9488410781351247E-2</v>
      </c>
      <c r="Q2167" s="3"/>
      <c r="R2167" s="3"/>
      <c r="U2167" s="30">
        <v>1038.6559999999999</v>
      </c>
      <c r="V2167">
        <f t="shared" si="445"/>
        <v>1038656</v>
      </c>
      <c r="X2167" s="16">
        <v>3814</v>
      </c>
      <c r="Z2167" s="16">
        <v>3814</v>
      </c>
      <c r="AA2167" s="16">
        <v>3814</v>
      </c>
    </row>
    <row r="2168" spans="2:28"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U2168" s="30"/>
    </row>
    <row r="2169" spans="2:28"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</row>
    <row r="2170" spans="2:28">
      <c r="B2170" t="s">
        <v>277</v>
      </c>
      <c r="C2170">
        <v>1880</v>
      </c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X2170" s="16">
        <v>256</v>
      </c>
      <c r="Z2170" s="16">
        <v>256</v>
      </c>
      <c r="AA2170" s="16">
        <v>256</v>
      </c>
    </row>
    <row r="2171" spans="2:28">
      <c r="B2171" t="s">
        <v>277</v>
      </c>
      <c r="C2171">
        <v>1890</v>
      </c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X2171" s="16">
        <v>391</v>
      </c>
      <c r="Z2171" s="16">
        <v>391</v>
      </c>
      <c r="AA2171" s="16">
        <v>391</v>
      </c>
    </row>
    <row r="2172" spans="2:28">
      <c r="B2172" t="s">
        <v>277</v>
      </c>
      <c r="C2172">
        <v>1904</v>
      </c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U2172" s="30">
        <v>1119</v>
      </c>
      <c r="V2172">
        <f>(U2172*1000)</f>
        <v>1119000</v>
      </c>
      <c r="X2172" s="16">
        <v>327</v>
      </c>
      <c r="Z2172" s="16">
        <v>327</v>
      </c>
      <c r="AA2172" s="16">
        <v>327</v>
      </c>
    </row>
    <row r="2173" spans="2:28">
      <c r="B2173" t="s">
        <v>277</v>
      </c>
      <c r="C2173">
        <v>1910</v>
      </c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U2173" s="30">
        <v>1198</v>
      </c>
      <c r="V2173">
        <f t="shared" ref="V2173:V2241" si="449">(U2173*1000)</f>
        <v>1198000</v>
      </c>
      <c r="X2173" s="16">
        <v>481</v>
      </c>
      <c r="Z2173" s="16">
        <v>481</v>
      </c>
      <c r="AA2173" s="16">
        <v>481</v>
      </c>
    </row>
    <row r="2174" spans="2:28">
      <c r="B2174" t="s">
        <v>277</v>
      </c>
      <c r="C2174">
        <v>1923</v>
      </c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U2174" s="30">
        <v>1321</v>
      </c>
      <c r="V2174">
        <f t="shared" si="449"/>
        <v>1321000</v>
      </c>
      <c r="X2174" s="16">
        <v>789</v>
      </c>
      <c r="Z2174" s="16">
        <v>789</v>
      </c>
      <c r="AA2174" s="16">
        <v>789</v>
      </c>
    </row>
    <row r="2175" spans="2:28">
      <c r="B2175" t="s">
        <v>277</v>
      </c>
      <c r="C2175">
        <v>1930</v>
      </c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U2175" s="30">
        <v>1380</v>
      </c>
      <c r="V2175">
        <f t="shared" si="449"/>
        <v>1380000</v>
      </c>
      <c r="X2175" s="16">
        <v>1124</v>
      </c>
      <c r="Z2175" s="16">
        <v>1124</v>
      </c>
      <c r="AA2175" s="16">
        <v>1124</v>
      </c>
    </row>
    <row r="2176" spans="2:28">
      <c r="B2176" t="s">
        <v>277</v>
      </c>
      <c r="C2176">
        <v>1940</v>
      </c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U2176" s="30">
        <v>1316</v>
      </c>
      <c r="V2176">
        <f t="shared" si="449"/>
        <v>1316000</v>
      </c>
      <c r="X2176" s="16">
        <v>1064</v>
      </c>
      <c r="Z2176" s="16">
        <v>1064</v>
      </c>
      <c r="AA2176" s="16">
        <v>1064</v>
      </c>
      <c r="AB2176">
        <f>(1162-1064)/5</f>
        <v>19.600000000000001</v>
      </c>
    </row>
    <row r="2177" spans="2:28">
      <c r="B2177" t="s">
        <v>277</v>
      </c>
      <c r="C2177">
        <v>1941</v>
      </c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U2177" s="30">
        <v>1272</v>
      </c>
      <c r="V2177">
        <f t="shared" si="449"/>
        <v>1272000</v>
      </c>
      <c r="Z2177" s="16"/>
      <c r="AA2177" s="16">
        <f>AA2176+(AA2178-AA2176)/2</f>
        <v>1073.5</v>
      </c>
    </row>
    <row r="2178" spans="2:28">
      <c r="B2178" t="s">
        <v>277</v>
      </c>
      <c r="C2178">
        <v>1942</v>
      </c>
      <c r="D2178" s="1">
        <v>10361</v>
      </c>
      <c r="E2178" s="1"/>
      <c r="F2178" s="1">
        <v>9586</v>
      </c>
      <c r="G2178" s="1"/>
      <c r="H2178">
        <v>40447</v>
      </c>
      <c r="I2178" s="12">
        <f t="shared" ref="I2178:I2213" si="450">(F2178/H2178)</f>
        <v>0.23700150814646329</v>
      </c>
      <c r="J2178" s="12">
        <f>D2178/H2178</f>
        <v>0.25616238534378322</v>
      </c>
      <c r="K2178" s="1">
        <v>37388</v>
      </c>
      <c r="L2178">
        <v>905</v>
      </c>
      <c r="M2178" s="12">
        <f>(L2178/K2178)</f>
        <v>2.4205627474055847E-2</v>
      </c>
      <c r="N2178" s="3"/>
      <c r="O2178" s="3"/>
      <c r="P2178" s="3"/>
      <c r="Q2178" s="3"/>
      <c r="R2178" s="3"/>
      <c r="T2178">
        <v>1239</v>
      </c>
      <c r="U2178" s="30">
        <v>1239</v>
      </c>
      <c r="V2178">
        <f t="shared" si="449"/>
        <v>1239000</v>
      </c>
      <c r="W2178">
        <v>1011</v>
      </c>
      <c r="AA2178" s="1">
        <f>AA2176+19</f>
        <v>1083</v>
      </c>
    </row>
    <row r="2179" spans="2:28">
      <c r="B2179" t="s">
        <v>277</v>
      </c>
      <c r="C2179">
        <v>1943</v>
      </c>
      <c r="D2179" s="1"/>
      <c r="E2179" s="1"/>
      <c r="F2179" s="1"/>
      <c r="G2179" s="1"/>
      <c r="I2179" s="12"/>
      <c r="J2179" s="12"/>
      <c r="K2179" s="1"/>
      <c r="M2179" s="12"/>
      <c r="N2179" s="3"/>
      <c r="O2179" s="3"/>
      <c r="P2179" s="3"/>
      <c r="Q2179" s="3"/>
      <c r="R2179" s="3"/>
      <c r="U2179" s="30">
        <v>1241</v>
      </c>
      <c r="V2179">
        <f t="shared" si="449"/>
        <v>1241000</v>
      </c>
      <c r="AA2179" s="1">
        <f>AA2178+(AA2180-AA2178)/2</f>
        <v>1092.5</v>
      </c>
    </row>
    <row r="2180" spans="2:28">
      <c r="B2180" t="s">
        <v>277</v>
      </c>
      <c r="C2180">
        <v>1944</v>
      </c>
      <c r="D2180" s="1">
        <v>10471</v>
      </c>
      <c r="E2180" s="12">
        <f>(D2180-D2178)/(D2178)</f>
        <v>1.0616735836309236E-2</v>
      </c>
      <c r="F2180" s="1">
        <v>9448</v>
      </c>
      <c r="G2180" s="11">
        <f>(F2180-F2178)/(F2178)</f>
        <v>-1.4395994158147298E-2</v>
      </c>
      <c r="H2180">
        <v>43283</v>
      </c>
      <c r="I2180" s="12">
        <f t="shared" si="450"/>
        <v>0.21828431485802741</v>
      </c>
      <c r="J2180" s="12">
        <f t="shared" ref="J2180:J2246" si="451">D2180/H2180</f>
        <v>0.24191946029619019</v>
      </c>
      <c r="K2180" s="1">
        <v>33856</v>
      </c>
      <c r="L2180">
        <v>1216</v>
      </c>
      <c r="M2180" s="12">
        <f t="shared" ref="M2180:M2244" si="452">(L2180/K2180)</f>
        <v>3.5916824196597356E-2</v>
      </c>
      <c r="N2180" s="3"/>
      <c r="O2180" s="3"/>
      <c r="P2180" s="3"/>
      <c r="Q2180" s="3"/>
      <c r="R2180" s="3"/>
      <c r="T2180">
        <v>1313</v>
      </c>
      <c r="U2180" s="30">
        <v>1216</v>
      </c>
      <c r="V2180">
        <f t="shared" si="449"/>
        <v>1216000</v>
      </c>
      <c r="W2180">
        <v>1313</v>
      </c>
      <c r="AA2180" s="1">
        <f>AA2178+19</f>
        <v>1102</v>
      </c>
    </row>
    <row r="2181" spans="2:28">
      <c r="B2181" t="s">
        <v>277</v>
      </c>
      <c r="C2181">
        <v>1945</v>
      </c>
      <c r="D2181" s="1"/>
      <c r="E2181" s="12"/>
      <c r="F2181" s="1"/>
      <c r="G2181" s="11"/>
      <c r="I2181" s="12"/>
      <c r="J2181" s="12"/>
      <c r="K2181" s="1"/>
      <c r="M2181" s="12"/>
      <c r="N2181" s="3"/>
      <c r="O2181" s="3"/>
      <c r="P2181" s="3"/>
      <c r="Q2181" s="3"/>
      <c r="R2181" s="3"/>
      <c r="U2181" s="30">
        <v>1211</v>
      </c>
      <c r="V2181">
        <f t="shared" si="449"/>
        <v>1211000</v>
      </c>
      <c r="AA2181" s="1">
        <f>AA2180+(AA2182-AA2180)/2</f>
        <v>1111.5</v>
      </c>
    </row>
    <row r="2182" spans="2:28">
      <c r="B2182" t="s">
        <v>277</v>
      </c>
      <c r="C2182">
        <v>1946</v>
      </c>
      <c r="D2182" s="1">
        <v>10542</v>
      </c>
      <c r="E2182" s="12">
        <f>(D2182-D2180)/(D2180)</f>
        <v>6.7806322223283354E-3</v>
      </c>
      <c r="F2182" s="1">
        <v>9352</v>
      </c>
      <c r="G2182" s="11">
        <f>(F2182-F2180)/(F2180)</f>
        <v>-1.0160880609652836E-2</v>
      </c>
      <c r="H2182">
        <v>47679</v>
      </c>
      <c r="I2182" s="12">
        <f t="shared" si="450"/>
        <v>0.19614505337779736</v>
      </c>
      <c r="J2182" s="12">
        <f t="shared" si="451"/>
        <v>0.22110363052916379</v>
      </c>
      <c r="K2182" s="1">
        <v>42129</v>
      </c>
      <c r="L2182">
        <v>1243</v>
      </c>
      <c r="M2182" s="12">
        <f t="shared" si="452"/>
        <v>2.9504616772294618E-2</v>
      </c>
      <c r="N2182" s="3"/>
      <c r="O2182" s="3"/>
      <c r="P2182" s="3"/>
      <c r="Q2182" s="3"/>
      <c r="R2182" s="3"/>
      <c r="T2182">
        <v>1256</v>
      </c>
      <c r="U2182" s="30">
        <v>1256</v>
      </c>
      <c r="V2182">
        <f t="shared" si="449"/>
        <v>1256000</v>
      </c>
      <c r="W2182">
        <v>1470</v>
      </c>
      <c r="AA2182" s="1">
        <f>AA2180+19</f>
        <v>1121</v>
      </c>
    </row>
    <row r="2183" spans="2:28">
      <c r="B2183" t="s">
        <v>277</v>
      </c>
      <c r="C2183">
        <v>1947</v>
      </c>
      <c r="D2183" s="1"/>
      <c r="E2183" s="12"/>
      <c r="F2183" s="1"/>
      <c r="G2183" s="11"/>
      <c r="I2183" s="12"/>
      <c r="J2183" s="12"/>
      <c r="K2183" s="1"/>
      <c r="M2183" s="12"/>
      <c r="N2183" s="3"/>
      <c r="O2183" s="3"/>
      <c r="P2183" s="3"/>
      <c r="Q2183" s="3"/>
      <c r="R2183" s="3"/>
      <c r="U2183" s="30">
        <v>1265</v>
      </c>
      <c r="V2183">
        <f t="shared" si="449"/>
        <v>1265000</v>
      </c>
      <c r="AA2183" s="1">
        <f>AA2182+(AA2184-AA2182)/2</f>
        <v>1130.5</v>
      </c>
    </row>
    <row r="2184" spans="2:28">
      <c r="B2184" t="s">
        <v>277</v>
      </c>
      <c r="C2184">
        <v>1948</v>
      </c>
      <c r="D2184" s="1">
        <v>21393</v>
      </c>
      <c r="E2184" s="12">
        <f>(D2184-D2182)/(D2182)</f>
        <v>1.0293113261240752</v>
      </c>
      <c r="F2184" s="1">
        <v>19091</v>
      </c>
      <c r="G2184" s="11">
        <f>(F2184-F2182)/(F2182)</f>
        <v>1.0413815226689478</v>
      </c>
      <c r="H2184">
        <v>78270</v>
      </c>
      <c r="I2184" s="12">
        <f t="shared" si="450"/>
        <v>0.24391209914398876</v>
      </c>
      <c r="J2184" s="12">
        <f t="shared" si="451"/>
        <v>0.2733231123035646</v>
      </c>
      <c r="K2184" s="1">
        <v>76665</v>
      </c>
      <c r="L2184">
        <v>2241</v>
      </c>
      <c r="M2184" s="12">
        <f t="shared" si="452"/>
        <v>2.9231070240657405E-2</v>
      </c>
      <c r="N2184" s="3"/>
      <c r="O2184" s="3"/>
      <c r="P2184" s="3"/>
      <c r="Q2184" s="3"/>
      <c r="R2184" s="3"/>
      <c r="T2184">
        <v>1265</v>
      </c>
      <c r="U2184" s="30">
        <v>1265</v>
      </c>
      <c r="V2184">
        <f t="shared" si="449"/>
        <v>1265000</v>
      </c>
      <c r="W2184">
        <v>1936</v>
      </c>
      <c r="AA2184" s="1">
        <f t="shared" ref="AA2184" si="453">AA2182+19</f>
        <v>1140</v>
      </c>
    </row>
    <row r="2185" spans="2:28">
      <c r="B2185" t="s">
        <v>277</v>
      </c>
      <c r="C2185">
        <v>1949</v>
      </c>
      <c r="D2185" s="1"/>
      <c r="E2185" s="12"/>
      <c r="F2185" s="1"/>
      <c r="G2185" s="11"/>
      <c r="I2185" s="12"/>
      <c r="J2185" s="12"/>
      <c r="K2185" s="1"/>
      <c r="M2185" s="12"/>
      <c r="N2185" s="3"/>
      <c r="O2185" s="3"/>
      <c r="P2185" s="3"/>
      <c r="Q2185" s="3"/>
      <c r="R2185" s="3"/>
      <c r="U2185" s="30">
        <v>1302</v>
      </c>
      <c r="V2185">
        <f t="shared" si="449"/>
        <v>1302000</v>
      </c>
      <c r="AA2185" s="1">
        <f>AA2184+(AA2186-AA2184)/2</f>
        <v>1151</v>
      </c>
    </row>
    <row r="2186" spans="2:28">
      <c r="B2186" t="s">
        <v>277</v>
      </c>
      <c r="C2186">
        <v>1950</v>
      </c>
      <c r="D2186" s="1">
        <v>26980</v>
      </c>
      <c r="E2186" s="12">
        <f>(D2186-D2184)/(D2184)</f>
        <v>0.26116019258636003</v>
      </c>
      <c r="F2186" s="1">
        <v>23112</v>
      </c>
      <c r="G2186" s="11">
        <f>(F2186-F2184)/(F2184)</f>
        <v>0.21062280655806401</v>
      </c>
      <c r="H2186">
        <v>95768</v>
      </c>
      <c r="I2186" s="12">
        <f t="shared" si="450"/>
        <v>0.24133322195305321</v>
      </c>
      <c r="J2186" s="12">
        <f t="shared" si="451"/>
        <v>0.2817224960320775</v>
      </c>
      <c r="K2186" s="1">
        <v>89043</v>
      </c>
      <c r="L2186">
        <v>2971</v>
      </c>
      <c r="M2186" s="12">
        <f t="shared" si="452"/>
        <v>3.3365901867636986E-2</v>
      </c>
      <c r="N2186" s="3"/>
      <c r="O2186" s="3"/>
      <c r="P2186" s="3"/>
      <c r="Q2186" s="3"/>
      <c r="R2186" s="3"/>
      <c r="T2186">
        <v>1327</v>
      </c>
      <c r="U2186" s="30">
        <v>1327</v>
      </c>
      <c r="V2186">
        <f t="shared" si="449"/>
        <v>1327000</v>
      </c>
      <c r="W2186">
        <v>2077</v>
      </c>
      <c r="X2186" s="16">
        <v>1162</v>
      </c>
      <c r="Z2186" s="16">
        <v>1162</v>
      </c>
      <c r="AA2186" s="16">
        <v>1162</v>
      </c>
      <c r="AB2186">
        <f>(1276-1162)/10</f>
        <v>11.4</v>
      </c>
    </row>
    <row r="2187" spans="2:28">
      <c r="B2187" t="s">
        <v>277</v>
      </c>
      <c r="C2187">
        <v>1951</v>
      </c>
      <c r="D2187" s="1">
        <v>28043</v>
      </c>
      <c r="E2187" s="12">
        <f t="shared" ref="E2187:E2247" si="454">(D2187-D2186)/(D2186)</f>
        <v>3.9399555226093404E-2</v>
      </c>
      <c r="F2187" s="1">
        <v>24005</v>
      </c>
      <c r="G2187" s="11">
        <f t="shared" ref="G2187:G2244" si="455">(F2187-F2186)/(F2186)</f>
        <v>3.8637937002422983E-2</v>
      </c>
      <c r="H2187">
        <v>96865</v>
      </c>
      <c r="I2187" s="12">
        <f t="shared" si="450"/>
        <v>0.2478191297166159</v>
      </c>
      <c r="J2187" s="12">
        <f t="shared" si="451"/>
        <v>0.28950601352397665</v>
      </c>
      <c r="K2187" s="1">
        <v>91810</v>
      </c>
      <c r="L2187">
        <v>2871</v>
      </c>
      <c r="M2187" s="12">
        <f t="shared" si="452"/>
        <v>3.1271103365646445E-2</v>
      </c>
      <c r="N2187">
        <v>830</v>
      </c>
      <c r="O2187">
        <v>1801</v>
      </c>
      <c r="P2187" s="12">
        <f>(O2187/K2187)</f>
        <v>1.9616599498965253E-2</v>
      </c>
      <c r="Q2187" s="12">
        <f>(O2187/L2187)</f>
        <v>0.6273075583420411</v>
      </c>
      <c r="R2187" s="2">
        <v>514</v>
      </c>
      <c r="S2187" s="2">
        <v>188</v>
      </c>
      <c r="T2187">
        <v>1316</v>
      </c>
      <c r="U2187" s="30">
        <v>1316</v>
      </c>
      <c r="V2187">
        <f t="shared" si="449"/>
        <v>1316000</v>
      </c>
      <c r="W2187">
        <v>2165</v>
      </c>
      <c r="AA2187" s="1">
        <f>AA2186+11</f>
        <v>1173</v>
      </c>
    </row>
    <row r="2188" spans="2:28">
      <c r="B2188" t="s">
        <v>277</v>
      </c>
      <c r="C2188">
        <v>1952</v>
      </c>
      <c r="D2188" s="1">
        <v>27294</v>
      </c>
      <c r="E2188" s="12">
        <f t="shared" si="454"/>
        <v>-2.6708982633812359E-2</v>
      </c>
      <c r="F2188" s="1">
        <v>22724</v>
      </c>
      <c r="G2188" s="11">
        <f t="shared" si="455"/>
        <v>-5.336388252447407E-2</v>
      </c>
      <c r="H2188">
        <v>106175</v>
      </c>
      <c r="I2188" s="12">
        <f t="shared" si="450"/>
        <v>0.21402401695314341</v>
      </c>
      <c r="J2188" s="12">
        <f t="shared" si="451"/>
        <v>0.2570661643513068</v>
      </c>
      <c r="K2188" s="1">
        <v>101013</v>
      </c>
      <c r="L2188">
        <v>3023</v>
      </c>
      <c r="M2188" s="12">
        <f t="shared" si="452"/>
        <v>2.9926841099660439E-2</v>
      </c>
      <c r="N2188">
        <v>814</v>
      </c>
      <c r="O2188">
        <v>1920</v>
      </c>
      <c r="P2188" s="12">
        <f t="shared" ref="P2188:P2251" si="456">(O2188/K2188)</f>
        <v>1.9007454486056251E-2</v>
      </c>
      <c r="Q2188" s="12">
        <f t="shared" ref="Q2188:Q2244" si="457">(O2188/L2188)</f>
        <v>0.63513066490241477</v>
      </c>
      <c r="R2188" s="2">
        <v>538</v>
      </c>
      <c r="S2188" s="2">
        <v>121</v>
      </c>
      <c r="T2188">
        <v>1311</v>
      </c>
      <c r="U2188" s="30">
        <v>1311</v>
      </c>
      <c r="V2188">
        <f t="shared" si="449"/>
        <v>1311000</v>
      </c>
      <c r="W2188">
        <v>2322</v>
      </c>
      <c r="AA2188" s="1">
        <f t="shared" ref="AA2188:AA2195" si="458">AA2187+11</f>
        <v>1184</v>
      </c>
    </row>
    <row r="2189" spans="2:28">
      <c r="B2189" t="s">
        <v>277</v>
      </c>
      <c r="C2189">
        <v>1953</v>
      </c>
      <c r="D2189" s="1">
        <v>29548</v>
      </c>
      <c r="E2189" s="12">
        <f t="shared" si="454"/>
        <v>8.2582252509709089E-2</v>
      </c>
      <c r="F2189" s="1">
        <v>24111</v>
      </c>
      <c r="G2189" s="11">
        <f t="shared" si="455"/>
        <v>6.1036789297658864E-2</v>
      </c>
      <c r="H2189">
        <v>108478</v>
      </c>
      <c r="I2189" s="12">
        <f t="shared" si="450"/>
        <v>0.22226626597098029</v>
      </c>
      <c r="J2189" s="12">
        <f t="shared" si="451"/>
        <v>0.27238702778443558</v>
      </c>
      <c r="K2189" s="1">
        <v>107797</v>
      </c>
      <c r="L2189">
        <v>3203</v>
      </c>
      <c r="M2189" s="12">
        <f t="shared" si="452"/>
        <v>2.9713257326270677E-2</v>
      </c>
      <c r="N2189">
        <v>904</v>
      </c>
      <c r="O2189">
        <v>1886</v>
      </c>
      <c r="P2189" s="12">
        <f t="shared" si="456"/>
        <v>1.7495848678534653E-2</v>
      </c>
      <c r="Q2189" s="12">
        <f t="shared" si="457"/>
        <v>0.58882297845769593</v>
      </c>
      <c r="R2189" s="2">
        <v>550</v>
      </c>
      <c r="S2189" s="2">
        <v>219</v>
      </c>
      <c r="T2189">
        <v>1318</v>
      </c>
      <c r="U2189" s="30">
        <v>1318</v>
      </c>
      <c r="V2189">
        <f t="shared" si="449"/>
        <v>1318000</v>
      </c>
      <c r="W2189">
        <v>2211</v>
      </c>
      <c r="AA2189" s="1">
        <f t="shared" si="458"/>
        <v>1195</v>
      </c>
    </row>
    <row r="2190" spans="2:28">
      <c r="B2190" t="s">
        <v>277</v>
      </c>
      <c r="C2190">
        <v>1954</v>
      </c>
      <c r="D2190" s="1">
        <v>27412</v>
      </c>
      <c r="E2190" s="12">
        <f t="shared" si="454"/>
        <v>-7.2289156626506021E-2</v>
      </c>
      <c r="F2190" s="1">
        <v>21294</v>
      </c>
      <c r="G2190" s="11">
        <f t="shared" si="455"/>
        <v>-0.11683463979096678</v>
      </c>
      <c r="H2190">
        <v>111497</v>
      </c>
      <c r="I2190" s="12">
        <f t="shared" si="450"/>
        <v>0.19098271702377642</v>
      </c>
      <c r="J2190" s="12">
        <f t="shared" si="451"/>
        <v>0.24585414854211324</v>
      </c>
      <c r="K2190" s="1">
        <v>103926</v>
      </c>
      <c r="L2190">
        <v>3948</v>
      </c>
      <c r="M2190" s="12">
        <f t="shared" si="452"/>
        <v>3.7988568789330872E-2</v>
      </c>
      <c r="N2190">
        <v>947</v>
      </c>
      <c r="O2190">
        <v>2596</v>
      </c>
      <c r="P2190" s="12">
        <f t="shared" si="456"/>
        <v>2.4979312202913613E-2</v>
      </c>
      <c r="Q2190" s="12">
        <f t="shared" si="457"/>
        <v>0.65754812563323206</v>
      </c>
      <c r="R2190" s="2">
        <v>624</v>
      </c>
      <c r="S2190" s="2">
        <v>126</v>
      </c>
      <c r="T2190">
        <v>1340</v>
      </c>
      <c r="U2190" s="30">
        <v>1340</v>
      </c>
      <c r="V2190">
        <f t="shared" si="449"/>
        <v>1340000</v>
      </c>
      <c r="W2190">
        <v>2358</v>
      </c>
      <c r="AA2190" s="1">
        <f t="shared" si="458"/>
        <v>1206</v>
      </c>
    </row>
    <row r="2191" spans="2:28">
      <c r="B2191" t="s">
        <v>277</v>
      </c>
      <c r="C2191">
        <v>1955</v>
      </c>
      <c r="D2191" s="1">
        <v>28999</v>
      </c>
      <c r="E2191" s="12">
        <f t="shared" si="454"/>
        <v>5.7894352838173062E-2</v>
      </c>
      <c r="F2191" s="1">
        <v>23080</v>
      </c>
      <c r="G2191" s="11">
        <f t="shared" si="455"/>
        <v>8.3873391565699257E-2</v>
      </c>
      <c r="H2191">
        <v>118522</v>
      </c>
      <c r="I2191" s="12">
        <f t="shared" si="450"/>
        <v>0.19473177975396971</v>
      </c>
      <c r="J2191" s="12">
        <f t="shared" si="451"/>
        <v>0.24467187526366413</v>
      </c>
      <c r="K2191" s="1">
        <v>113679</v>
      </c>
      <c r="L2191">
        <v>4528</v>
      </c>
      <c r="M2191" s="12">
        <f t="shared" si="452"/>
        <v>3.9831455237994702E-2</v>
      </c>
      <c r="N2191">
        <v>1118</v>
      </c>
      <c r="O2191">
        <v>2578</v>
      </c>
      <c r="P2191" s="12">
        <f t="shared" si="456"/>
        <v>2.267789125520105E-2</v>
      </c>
      <c r="Q2191" s="12">
        <f t="shared" si="457"/>
        <v>0.56934628975265023</v>
      </c>
      <c r="R2191" s="2">
        <v>623</v>
      </c>
      <c r="S2191" s="2">
        <v>414</v>
      </c>
      <c r="T2191">
        <v>1374</v>
      </c>
      <c r="U2191" s="30">
        <v>1374</v>
      </c>
      <c r="V2191">
        <f t="shared" si="449"/>
        <v>1374000</v>
      </c>
      <c r="W2191">
        <v>2268</v>
      </c>
      <c r="AA2191" s="1">
        <f t="shared" si="458"/>
        <v>1217</v>
      </c>
    </row>
    <row r="2192" spans="2:28">
      <c r="B2192" t="s">
        <v>277</v>
      </c>
      <c r="C2192">
        <v>1956</v>
      </c>
      <c r="D2192" s="1">
        <v>39572</v>
      </c>
      <c r="E2192" s="12">
        <f t="shared" si="454"/>
        <v>0.36459877926825063</v>
      </c>
      <c r="F2192" s="1">
        <v>32392</v>
      </c>
      <c r="G2192" s="11">
        <f t="shared" si="455"/>
        <v>0.40346620450606585</v>
      </c>
      <c r="H2192">
        <v>137058</v>
      </c>
      <c r="I2192" s="12">
        <f t="shared" si="450"/>
        <v>0.23633790074275124</v>
      </c>
      <c r="J2192" s="12">
        <f t="shared" si="451"/>
        <v>0.28872448160632724</v>
      </c>
      <c r="K2192" s="1">
        <v>134621</v>
      </c>
      <c r="L2192">
        <v>5014</v>
      </c>
      <c r="M2192" s="12">
        <f t="shared" si="452"/>
        <v>3.7245303481626198E-2</v>
      </c>
      <c r="N2192">
        <v>1243</v>
      </c>
      <c r="O2192">
        <v>2862</v>
      </c>
      <c r="P2192" s="12">
        <f t="shared" si="456"/>
        <v>2.1259684596013996E-2</v>
      </c>
      <c r="Q2192" s="12">
        <f t="shared" si="457"/>
        <v>0.57080175508575992</v>
      </c>
      <c r="R2192" s="2">
        <v>623</v>
      </c>
      <c r="S2192" s="2">
        <v>135</v>
      </c>
      <c r="T2192">
        <v>1397</v>
      </c>
      <c r="U2192" s="30">
        <v>1397</v>
      </c>
      <c r="V2192">
        <f t="shared" si="449"/>
        <v>1397000</v>
      </c>
      <c r="W2192">
        <v>2345</v>
      </c>
      <c r="AA2192" s="1">
        <f t="shared" si="458"/>
        <v>1228</v>
      </c>
    </row>
    <row r="2193" spans="2:28">
      <c r="B2193" t="s">
        <v>277</v>
      </c>
      <c r="C2193">
        <v>1957</v>
      </c>
      <c r="D2193" s="1">
        <v>39161</v>
      </c>
      <c r="E2193" s="12">
        <f t="shared" si="454"/>
        <v>-1.0386131608207824E-2</v>
      </c>
      <c r="F2193" s="1">
        <v>32078</v>
      </c>
      <c r="G2193" s="11">
        <f t="shared" si="455"/>
        <v>-9.6937515435910095E-3</v>
      </c>
      <c r="H2193">
        <v>137243</v>
      </c>
      <c r="I2193" s="12">
        <f t="shared" si="450"/>
        <v>0.23373141070947151</v>
      </c>
      <c r="J2193" s="12">
        <f t="shared" si="451"/>
        <v>0.28534060024919305</v>
      </c>
      <c r="K2193" s="1">
        <v>141048</v>
      </c>
      <c r="L2193">
        <v>5378</v>
      </c>
      <c r="M2193" s="12">
        <f t="shared" si="452"/>
        <v>3.8128863932845557E-2</v>
      </c>
      <c r="N2193">
        <v>1353</v>
      </c>
      <c r="O2193" s="2">
        <v>2838</v>
      </c>
      <c r="P2193" s="12">
        <f t="shared" si="456"/>
        <v>2.0120809937042707E-2</v>
      </c>
      <c r="Q2193" s="12">
        <f t="shared" si="457"/>
        <v>0.5277054667162514</v>
      </c>
      <c r="R2193" s="2">
        <v>693</v>
      </c>
      <c r="S2193" s="2">
        <v>285</v>
      </c>
      <c r="T2193">
        <v>1394</v>
      </c>
      <c r="U2193" s="30">
        <v>1394</v>
      </c>
      <c r="V2193">
        <f t="shared" si="449"/>
        <v>1394000</v>
      </c>
      <c r="W2193">
        <v>2721</v>
      </c>
      <c r="AA2193" s="1">
        <f t="shared" si="458"/>
        <v>1239</v>
      </c>
    </row>
    <row r="2194" spans="2:28">
      <c r="B2194" t="s">
        <v>277</v>
      </c>
      <c r="C2194">
        <v>1958</v>
      </c>
      <c r="D2194" s="1">
        <v>43958</v>
      </c>
      <c r="E2194" s="12">
        <f t="shared" si="454"/>
        <v>0.12249431832690687</v>
      </c>
      <c r="F2194" s="1">
        <v>35757</v>
      </c>
      <c r="G2194" s="11">
        <f t="shared" si="455"/>
        <v>0.1146891950869755</v>
      </c>
      <c r="H2194">
        <v>153870</v>
      </c>
      <c r="I2194" s="12">
        <f t="shared" si="450"/>
        <v>0.23238448040553714</v>
      </c>
      <c r="J2194" s="12">
        <f t="shared" si="451"/>
        <v>0.28568271917852733</v>
      </c>
      <c r="K2194" s="1">
        <v>151361</v>
      </c>
      <c r="L2194">
        <v>5324</v>
      </c>
      <c r="M2194" s="12">
        <f t="shared" si="452"/>
        <v>3.5174186217057236E-2</v>
      </c>
      <c r="N2194">
        <v>1465</v>
      </c>
      <c r="O2194">
        <v>2885</v>
      </c>
      <c r="P2194" s="12">
        <f t="shared" si="456"/>
        <v>1.9060392042864409E-2</v>
      </c>
      <c r="Q2194" s="12">
        <f t="shared" si="457"/>
        <v>0.541885800150263</v>
      </c>
      <c r="R2194">
        <v>757</v>
      </c>
      <c r="S2194">
        <v>165</v>
      </c>
      <c r="T2194">
        <v>1383</v>
      </c>
      <c r="U2194" s="30">
        <v>1383</v>
      </c>
      <c r="V2194">
        <f t="shared" si="449"/>
        <v>1383000</v>
      </c>
      <c r="W2194">
        <v>2855</v>
      </c>
      <c r="AA2194" s="1">
        <f t="shared" si="458"/>
        <v>1250</v>
      </c>
    </row>
    <row r="2195" spans="2:28">
      <c r="B2195" t="s">
        <v>277</v>
      </c>
      <c r="C2195">
        <v>1959</v>
      </c>
      <c r="D2195" s="1">
        <v>56001</v>
      </c>
      <c r="E2195" s="12">
        <f t="shared" si="454"/>
        <v>0.27396605851039629</v>
      </c>
      <c r="F2195" s="1">
        <v>47196</v>
      </c>
      <c r="G2195" s="11">
        <f t="shared" si="455"/>
        <v>0.31990938837150767</v>
      </c>
      <c r="H2195">
        <v>169542</v>
      </c>
      <c r="I2195" s="12">
        <f t="shared" si="450"/>
        <v>0.27837350037158937</v>
      </c>
      <c r="J2195" s="12">
        <f t="shared" si="451"/>
        <v>0.33030753441625083</v>
      </c>
      <c r="K2195" s="1">
        <v>168633</v>
      </c>
      <c r="L2195">
        <v>5429</v>
      </c>
      <c r="M2195" s="12">
        <f t="shared" si="452"/>
        <v>3.2194173145232548E-2</v>
      </c>
      <c r="N2195">
        <v>1523</v>
      </c>
      <c r="O2195">
        <v>3398</v>
      </c>
      <c r="P2195" s="12">
        <f t="shared" si="456"/>
        <v>2.0150267148185706E-2</v>
      </c>
      <c r="Q2195" s="12">
        <f t="shared" si="457"/>
        <v>0.62589795542457172</v>
      </c>
      <c r="R2195">
        <v>745</v>
      </c>
      <c r="S2195">
        <v>503</v>
      </c>
      <c r="T2195">
        <v>1397</v>
      </c>
      <c r="U2195" s="30">
        <v>1397</v>
      </c>
      <c r="V2195">
        <f t="shared" si="449"/>
        <v>1397000</v>
      </c>
      <c r="W2195">
        <v>2875</v>
      </c>
      <c r="AA2195" s="1">
        <f t="shared" si="458"/>
        <v>1261</v>
      </c>
    </row>
    <row r="2196" spans="2:28">
      <c r="B2196" t="s">
        <v>277</v>
      </c>
      <c r="C2196">
        <v>1960</v>
      </c>
      <c r="D2196" s="1">
        <v>59169</v>
      </c>
      <c r="E2196" s="12">
        <f t="shared" si="454"/>
        <v>5.6570418385385977E-2</v>
      </c>
      <c r="F2196" s="1">
        <v>50033</v>
      </c>
      <c r="G2196" s="11">
        <f t="shared" si="455"/>
        <v>6.0111026358165946E-2</v>
      </c>
      <c r="H2196">
        <v>182125</v>
      </c>
      <c r="I2196" s="12">
        <f t="shared" si="450"/>
        <v>0.27471791352093344</v>
      </c>
      <c r="J2196" s="12">
        <f t="shared" si="451"/>
        <v>0.32488126286890873</v>
      </c>
      <c r="K2196" s="1">
        <v>176582</v>
      </c>
      <c r="L2196">
        <v>5275</v>
      </c>
      <c r="M2196" s="12">
        <f t="shared" si="452"/>
        <v>2.9872806967867621E-2</v>
      </c>
      <c r="N2196">
        <v>1871</v>
      </c>
      <c r="O2196">
        <v>3404</v>
      </c>
      <c r="P2196" s="12">
        <f t="shared" si="456"/>
        <v>1.9277163017748129E-2</v>
      </c>
      <c r="Q2196" s="12">
        <f t="shared" si="457"/>
        <v>0.64530805687203796</v>
      </c>
      <c r="R2196">
        <v>816</v>
      </c>
      <c r="S2196">
        <v>380</v>
      </c>
      <c r="T2196">
        <v>1417</v>
      </c>
      <c r="U2196" s="30">
        <v>1417</v>
      </c>
      <c r="V2196">
        <f t="shared" si="449"/>
        <v>1417000</v>
      </c>
      <c r="W2196">
        <v>3062</v>
      </c>
      <c r="X2196" s="16">
        <v>1276</v>
      </c>
      <c r="Z2196" s="16">
        <v>1276</v>
      </c>
      <c r="AA2196" s="16">
        <v>1276</v>
      </c>
      <c r="AB2196">
        <f>(1276-986)/10</f>
        <v>29</v>
      </c>
    </row>
    <row r="2197" spans="2:28">
      <c r="B2197" t="s">
        <v>277</v>
      </c>
      <c r="C2197">
        <v>1961</v>
      </c>
      <c r="D2197" s="1">
        <v>75362</v>
      </c>
      <c r="E2197" s="12">
        <f t="shared" si="454"/>
        <v>0.27367371427605675</v>
      </c>
      <c r="F2197" s="1">
        <v>65829</v>
      </c>
      <c r="G2197" s="11">
        <f t="shared" si="455"/>
        <v>0.31571163032398619</v>
      </c>
      <c r="H2197">
        <v>203749</v>
      </c>
      <c r="I2197" s="12">
        <f t="shared" si="450"/>
        <v>0.32308870227583941</v>
      </c>
      <c r="J2197" s="12">
        <f t="shared" si="451"/>
        <v>0.36987666197134711</v>
      </c>
      <c r="K2197" s="1">
        <v>195900</v>
      </c>
      <c r="L2197">
        <v>5588</v>
      </c>
      <c r="M2197" s="12">
        <f t="shared" si="452"/>
        <v>2.852475752935171E-2</v>
      </c>
      <c r="N2197">
        <v>2068</v>
      </c>
      <c r="O2197">
        <v>3520</v>
      </c>
      <c r="P2197" s="12">
        <f t="shared" si="456"/>
        <v>1.7968351199591628E-2</v>
      </c>
      <c r="Q2197" s="12">
        <f t="shared" si="457"/>
        <v>0.62992125984251968</v>
      </c>
      <c r="R2197">
        <v>849</v>
      </c>
      <c r="S2197">
        <v>384</v>
      </c>
      <c r="T2197">
        <v>1446</v>
      </c>
      <c r="U2197" s="30">
        <v>1446</v>
      </c>
      <c r="V2197">
        <f t="shared" si="449"/>
        <v>1446000</v>
      </c>
      <c r="W2197">
        <v>3129</v>
      </c>
      <c r="AA2197" s="1">
        <f>AA2196-29</f>
        <v>1247</v>
      </c>
    </row>
    <row r="2198" spans="2:28">
      <c r="B2198" t="s">
        <v>277</v>
      </c>
      <c r="C2198">
        <v>1962</v>
      </c>
      <c r="D2198" s="1">
        <v>66545</v>
      </c>
      <c r="E2198" s="12">
        <f t="shared" si="454"/>
        <v>-0.11699530267243438</v>
      </c>
      <c r="F2198" s="1">
        <v>56733</v>
      </c>
      <c r="G2198" s="11">
        <f t="shared" si="455"/>
        <v>-0.13817618374880372</v>
      </c>
      <c r="H2198">
        <v>197439</v>
      </c>
      <c r="I2198" s="12">
        <f t="shared" si="450"/>
        <v>0.28734444562624406</v>
      </c>
      <c r="J2198" s="12">
        <f t="shared" si="451"/>
        <v>0.33704080754055682</v>
      </c>
      <c r="K2198" s="1">
        <v>197449</v>
      </c>
      <c r="L2198">
        <v>5326</v>
      </c>
      <c r="M2198" s="12">
        <f t="shared" si="452"/>
        <v>2.6974054059529295E-2</v>
      </c>
      <c r="N2198">
        <v>1820</v>
      </c>
      <c r="O2198">
        <v>3506</v>
      </c>
      <c r="P2198" s="12">
        <f t="shared" si="456"/>
        <v>1.7756483952818196E-2</v>
      </c>
      <c r="Q2198" s="12">
        <f t="shared" si="457"/>
        <v>0.65828013518588058</v>
      </c>
      <c r="R2198">
        <v>871</v>
      </c>
      <c r="S2198">
        <v>425</v>
      </c>
      <c r="T2198">
        <v>1464</v>
      </c>
      <c r="U2198" s="30">
        <v>1464</v>
      </c>
      <c r="V2198">
        <f t="shared" si="449"/>
        <v>1464000</v>
      </c>
      <c r="W2198">
        <v>3401</v>
      </c>
      <c r="AA2198" s="1">
        <f t="shared" ref="AA2198:AA2205" si="459">AA2197-29</f>
        <v>1218</v>
      </c>
    </row>
    <row r="2199" spans="2:28">
      <c r="B2199" t="s">
        <v>277</v>
      </c>
      <c r="C2199">
        <v>1963</v>
      </c>
      <c r="D2199" s="1">
        <v>76987</v>
      </c>
      <c r="E2199" s="12">
        <f t="shared" si="454"/>
        <v>0.15691637237959274</v>
      </c>
      <c r="F2199" s="1">
        <v>65981</v>
      </c>
      <c r="G2199" s="11">
        <f t="shared" si="455"/>
        <v>0.16300918336770487</v>
      </c>
      <c r="H2199">
        <v>214921</v>
      </c>
      <c r="I2199" s="12">
        <f t="shared" si="450"/>
        <v>0.30700117717673003</v>
      </c>
      <c r="J2199" s="12">
        <f t="shared" si="451"/>
        <v>0.35821069137031747</v>
      </c>
      <c r="K2199" s="1">
        <v>224003</v>
      </c>
      <c r="L2199">
        <v>5446</v>
      </c>
      <c r="M2199" s="12">
        <f t="shared" si="452"/>
        <v>2.4312174390521555E-2</v>
      </c>
      <c r="N2199">
        <v>2044</v>
      </c>
      <c r="O2199">
        <v>3402</v>
      </c>
      <c r="P2199" s="12">
        <f t="shared" si="456"/>
        <v>1.5187296598706268E-2</v>
      </c>
      <c r="Q2199" s="12">
        <f t="shared" si="457"/>
        <v>0.62467866323907451</v>
      </c>
      <c r="R2199">
        <v>875</v>
      </c>
      <c r="S2199">
        <v>537</v>
      </c>
      <c r="T2199">
        <v>1476</v>
      </c>
      <c r="U2199" s="30">
        <v>1476</v>
      </c>
      <c r="V2199">
        <f t="shared" si="449"/>
        <v>1476000</v>
      </c>
      <c r="W2199">
        <v>3494</v>
      </c>
      <c r="AA2199" s="1">
        <f t="shared" si="459"/>
        <v>1189</v>
      </c>
    </row>
    <row r="2200" spans="2:28">
      <c r="B2200" t="s">
        <v>277</v>
      </c>
      <c r="C2200">
        <v>1964</v>
      </c>
      <c r="D2200" s="1">
        <v>84126</v>
      </c>
      <c r="E2200" s="12">
        <f t="shared" si="454"/>
        <v>9.2729941418681072E-2</v>
      </c>
      <c r="F2200" s="1">
        <v>73145</v>
      </c>
      <c r="G2200" s="11">
        <f t="shared" si="455"/>
        <v>0.10857671147754656</v>
      </c>
      <c r="H2200">
        <v>242441</v>
      </c>
      <c r="I2200" s="12">
        <f t="shared" si="450"/>
        <v>0.30170226983059795</v>
      </c>
      <c r="J2200" s="12">
        <f t="shared" si="451"/>
        <v>0.34699576391781917</v>
      </c>
      <c r="K2200" s="1">
        <v>237582</v>
      </c>
      <c r="L2200">
        <v>5436</v>
      </c>
      <c r="M2200" s="12">
        <f t="shared" si="452"/>
        <v>2.288052125160997E-2</v>
      </c>
      <c r="N2200">
        <v>2059</v>
      </c>
      <c r="O2200">
        <v>3377</v>
      </c>
      <c r="P2200" s="12">
        <f t="shared" si="456"/>
        <v>1.4214039784158732E-2</v>
      </c>
      <c r="Q2200" s="12">
        <f t="shared" si="457"/>
        <v>0.62122884473877849</v>
      </c>
      <c r="R2200">
        <v>901</v>
      </c>
      <c r="S2200">
        <v>671</v>
      </c>
      <c r="T2200">
        <v>1482</v>
      </c>
      <c r="U2200" s="30">
        <v>1482</v>
      </c>
      <c r="V2200">
        <f t="shared" si="449"/>
        <v>1482000</v>
      </c>
      <c r="W2200">
        <v>3583</v>
      </c>
      <c r="AA2200" s="1">
        <f t="shared" si="459"/>
        <v>1160</v>
      </c>
    </row>
    <row r="2201" spans="2:28">
      <c r="B2201" t="s">
        <v>277</v>
      </c>
      <c r="C2201">
        <v>1965</v>
      </c>
      <c r="D2201" s="1">
        <v>83528</v>
      </c>
      <c r="E2201" s="12">
        <f t="shared" si="454"/>
        <v>-7.1083850414853907E-3</v>
      </c>
      <c r="F2201" s="1">
        <v>70873</v>
      </c>
      <c r="G2201" s="11">
        <f t="shared" si="455"/>
        <v>-3.1061589992480688E-2</v>
      </c>
      <c r="H2201">
        <v>242298</v>
      </c>
      <c r="I2201" s="12">
        <f t="shared" si="450"/>
        <v>0.29250344616959284</v>
      </c>
      <c r="J2201" s="12">
        <f t="shared" si="451"/>
        <v>0.34473251945950856</v>
      </c>
      <c r="K2201" s="1">
        <v>237538</v>
      </c>
      <c r="L2201">
        <v>5985</v>
      </c>
      <c r="M2201" s="12">
        <f t="shared" si="452"/>
        <v>2.5195968645016796E-2</v>
      </c>
      <c r="N2201">
        <v>2367</v>
      </c>
      <c r="O2201">
        <v>3618</v>
      </c>
      <c r="P2201" s="12">
        <f t="shared" si="456"/>
        <v>1.523124721097256E-2</v>
      </c>
      <c r="Q2201" s="12">
        <f t="shared" si="457"/>
        <v>0.60451127819548878</v>
      </c>
      <c r="R2201">
        <v>1019</v>
      </c>
      <c r="S2201">
        <v>593</v>
      </c>
      <c r="T2201">
        <v>1471</v>
      </c>
      <c r="U2201" s="30">
        <v>1471</v>
      </c>
      <c r="V2201">
        <f t="shared" si="449"/>
        <v>1471000</v>
      </c>
      <c r="W2201">
        <v>3944</v>
      </c>
      <c r="AA2201" s="1">
        <f t="shared" si="459"/>
        <v>1131</v>
      </c>
    </row>
    <row r="2202" spans="2:28">
      <c r="B2202" t="s">
        <v>277</v>
      </c>
      <c r="C2202">
        <v>1966</v>
      </c>
      <c r="D2202" s="1">
        <v>93689</v>
      </c>
      <c r="E2202" s="12">
        <f t="shared" si="454"/>
        <v>0.12164783066756057</v>
      </c>
      <c r="F2202" s="1">
        <v>81051</v>
      </c>
      <c r="G2202" s="11">
        <f t="shared" si="455"/>
        <v>0.14360899072989713</v>
      </c>
      <c r="H2202">
        <v>274836</v>
      </c>
      <c r="I2202" s="12">
        <f t="shared" si="450"/>
        <v>0.29490678077107801</v>
      </c>
      <c r="J2202" s="12">
        <f t="shared" si="451"/>
        <v>0.34089056746568863</v>
      </c>
      <c r="K2202" s="1">
        <v>273357</v>
      </c>
      <c r="L2202">
        <v>6412</v>
      </c>
      <c r="M2202" s="12">
        <f t="shared" si="452"/>
        <v>2.3456505595247239E-2</v>
      </c>
      <c r="N2202">
        <v>2713</v>
      </c>
      <c r="O2202">
        <v>3699</v>
      </c>
      <c r="P2202" s="12">
        <f t="shared" si="456"/>
        <v>1.3531755177295624E-2</v>
      </c>
      <c r="Q2202" s="12">
        <f t="shared" si="457"/>
        <v>0.57688708671241418</v>
      </c>
      <c r="R2202">
        <v>1121</v>
      </c>
      <c r="S2202">
        <v>444</v>
      </c>
      <c r="T2202">
        <v>1456</v>
      </c>
      <c r="U2202" s="30">
        <v>1456</v>
      </c>
      <c r="V2202">
        <f t="shared" si="449"/>
        <v>1456000</v>
      </c>
      <c r="W2202">
        <v>4249</v>
      </c>
      <c r="AA2202" s="1">
        <f t="shared" si="459"/>
        <v>1102</v>
      </c>
    </row>
    <row r="2203" spans="2:28">
      <c r="B2203" t="s">
        <v>277</v>
      </c>
      <c r="C2203">
        <v>1967</v>
      </c>
      <c r="D2203" s="1">
        <v>120517</v>
      </c>
      <c r="E2203" s="12">
        <f t="shared" si="454"/>
        <v>0.2863516528087609</v>
      </c>
      <c r="F2203" s="1">
        <v>106370</v>
      </c>
      <c r="G2203" s="11">
        <f t="shared" si="455"/>
        <v>0.31238356096778569</v>
      </c>
      <c r="H2203">
        <v>314995</v>
      </c>
      <c r="I2203" s="12">
        <f t="shared" si="450"/>
        <v>0.33768789980793346</v>
      </c>
      <c r="J2203" s="12">
        <f t="shared" si="451"/>
        <v>0.38259972380513979</v>
      </c>
      <c r="K2203" s="1">
        <v>317916</v>
      </c>
      <c r="L2203">
        <v>7750</v>
      </c>
      <c r="M2203" s="12">
        <f t="shared" si="452"/>
        <v>2.437750852426427E-2</v>
      </c>
      <c r="N2203">
        <v>3118</v>
      </c>
      <c r="O2203">
        <v>4632</v>
      </c>
      <c r="P2203" s="12">
        <f t="shared" si="456"/>
        <v>1.4569886385082852E-2</v>
      </c>
      <c r="Q2203" s="12">
        <f t="shared" si="457"/>
        <v>0.59767741935483876</v>
      </c>
      <c r="R2203">
        <v>1168</v>
      </c>
      <c r="S2203">
        <v>712</v>
      </c>
      <c r="T2203">
        <v>1457</v>
      </c>
      <c r="U2203" s="30">
        <v>1457</v>
      </c>
      <c r="V2203">
        <f t="shared" si="449"/>
        <v>1457000</v>
      </c>
      <c r="W2203">
        <v>4399</v>
      </c>
      <c r="AA2203" s="1">
        <f t="shared" si="459"/>
        <v>1073</v>
      </c>
    </row>
    <row r="2204" spans="2:28">
      <c r="B2204" t="s">
        <v>277</v>
      </c>
      <c r="C2204">
        <v>1968</v>
      </c>
      <c r="D2204" s="1">
        <v>119753</v>
      </c>
      <c r="E2204" s="12">
        <f t="shared" si="454"/>
        <v>-6.3393546138719023E-3</v>
      </c>
      <c r="F2204" s="1">
        <v>109682</v>
      </c>
      <c r="G2204" s="11">
        <f t="shared" si="455"/>
        <v>3.1136598665037134E-2</v>
      </c>
      <c r="H2204">
        <v>381355</v>
      </c>
      <c r="I2204" s="12">
        <f t="shared" si="450"/>
        <v>0.28761128082757537</v>
      </c>
      <c r="J2204" s="12">
        <f t="shared" si="451"/>
        <v>0.31401974538159982</v>
      </c>
      <c r="K2204" s="1">
        <v>345570</v>
      </c>
      <c r="L2204">
        <v>7843</v>
      </c>
      <c r="M2204" s="12">
        <f t="shared" si="452"/>
        <v>2.2695835865381833E-2</v>
      </c>
      <c r="N2204">
        <v>3558</v>
      </c>
      <c r="O2204">
        <v>4285</v>
      </c>
      <c r="P2204" s="12">
        <f t="shared" si="456"/>
        <v>1.2399803223659462E-2</v>
      </c>
      <c r="Q2204" s="12">
        <f t="shared" si="457"/>
        <v>0.54634706107356878</v>
      </c>
      <c r="R2204">
        <v>1318</v>
      </c>
      <c r="S2204">
        <v>607</v>
      </c>
      <c r="T2204">
        <v>1467</v>
      </c>
      <c r="U2204" s="30">
        <v>1467</v>
      </c>
      <c r="V2204">
        <f t="shared" si="449"/>
        <v>1467000</v>
      </c>
      <c r="W2204">
        <v>4688</v>
      </c>
      <c r="AA2204" s="1">
        <f t="shared" si="459"/>
        <v>1044</v>
      </c>
    </row>
    <row r="2205" spans="2:28">
      <c r="B2205" t="s">
        <v>277</v>
      </c>
      <c r="C2205">
        <v>1969</v>
      </c>
      <c r="D2205" s="1">
        <v>117526</v>
      </c>
      <c r="E2205" s="12">
        <f t="shared" si="454"/>
        <v>-1.8596611358379332E-2</v>
      </c>
      <c r="F2205" s="1">
        <v>100203</v>
      </c>
      <c r="G2205" s="11">
        <f t="shared" si="455"/>
        <v>-8.6422567057493488E-2</v>
      </c>
      <c r="H2205">
        <v>424457</v>
      </c>
      <c r="I2205" s="12">
        <f t="shared" si="450"/>
        <v>0.23607338316955545</v>
      </c>
      <c r="J2205" s="12">
        <f t="shared" si="451"/>
        <v>0.27688552668468186</v>
      </c>
      <c r="K2205" s="1">
        <v>395904</v>
      </c>
      <c r="L2205">
        <v>9702</v>
      </c>
      <c r="M2205" s="12">
        <f t="shared" si="452"/>
        <v>2.450594083414161E-2</v>
      </c>
      <c r="N2205">
        <v>4500</v>
      </c>
      <c r="O2205">
        <v>5202</v>
      </c>
      <c r="P2205" s="12">
        <f t="shared" si="456"/>
        <v>1.313954898157129E-2</v>
      </c>
      <c r="Q2205" s="12">
        <f t="shared" si="457"/>
        <v>0.53617810760667906</v>
      </c>
      <c r="R2205">
        <v>1420</v>
      </c>
      <c r="S2205">
        <v>1051</v>
      </c>
      <c r="T2205">
        <v>1474</v>
      </c>
      <c r="U2205" s="30">
        <v>1474</v>
      </c>
      <c r="V2205">
        <f t="shared" si="449"/>
        <v>1474000</v>
      </c>
      <c r="W2205">
        <v>5264</v>
      </c>
      <c r="AA2205" s="1">
        <f t="shared" si="459"/>
        <v>1015</v>
      </c>
    </row>
    <row r="2206" spans="2:28">
      <c r="B2206" t="s">
        <v>277</v>
      </c>
      <c r="C2206">
        <v>1970</v>
      </c>
      <c r="D2206" s="1">
        <v>135239</v>
      </c>
      <c r="E2206" s="12">
        <f t="shared" si="454"/>
        <v>0.15071558633834214</v>
      </c>
      <c r="F2206" s="1">
        <v>113629</v>
      </c>
      <c r="G2206" s="11">
        <f t="shared" si="455"/>
        <v>0.13398800435116712</v>
      </c>
      <c r="H2206">
        <v>486473</v>
      </c>
      <c r="I2206" s="12">
        <f t="shared" si="450"/>
        <v>0.2335771975011974</v>
      </c>
      <c r="J2206" s="12">
        <f t="shared" si="451"/>
        <v>0.2779989845274044</v>
      </c>
      <c r="K2206" s="1">
        <v>452301</v>
      </c>
      <c r="L2206">
        <v>9796</v>
      </c>
      <c r="M2206" s="12">
        <f t="shared" si="452"/>
        <v>2.1658143581376119E-2</v>
      </c>
      <c r="N2206">
        <v>4588</v>
      </c>
      <c r="O2206">
        <v>5208</v>
      </c>
      <c r="P2206" s="12">
        <f t="shared" si="456"/>
        <v>1.1514456081237936E-2</v>
      </c>
      <c r="Q2206" s="12">
        <f t="shared" si="457"/>
        <v>0.53164556962025311</v>
      </c>
      <c r="R2206">
        <v>1463</v>
      </c>
      <c r="S2206">
        <v>840</v>
      </c>
      <c r="T2206">
        <v>1485</v>
      </c>
      <c r="U2206" s="30">
        <v>1485.3330000000001</v>
      </c>
      <c r="V2206">
        <f t="shared" si="449"/>
        <v>1485333</v>
      </c>
      <c r="W2206">
        <v>5644</v>
      </c>
      <c r="X2206" s="16">
        <v>986</v>
      </c>
      <c r="Z2206" s="16">
        <v>986</v>
      </c>
      <c r="AA2206" s="16">
        <v>986</v>
      </c>
      <c r="AB2206">
        <f>(1425-986)/7</f>
        <v>62.714285714285715</v>
      </c>
    </row>
    <row r="2207" spans="2:28">
      <c r="B2207" t="s">
        <v>277</v>
      </c>
      <c r="C2207">
        <v>1971</v>
      </c>
      <c r="D2207" s="1">
        <v>155586</v>
      </c>
      <c r="E2207" s="12">
        <f t="shared" si="454"/>
        <v>0.15045216246792714</v>
      </c>
      <c r="F2207" s="1">
        <v>144330</v>
      </c>
      <c r="G2207" s="11">
        <f t="shared" si="455"/>
        <v>0.27018630807276312</v>
      </c>
      <c r="H2207">
        <v>550416</v>
      </c>
      <c r="I2207" s="12">
        <f t="shared" si="450"/>
        <v>0.26221984826022499</v>
      </c>
      <c r="J2207" s="12">
        <f t="shared" si="451"/>
        <v>0.28266983517920991</v>
      </c>
      <c r="K2207" s="1">
        <v>536430</v>
      </c>
      <c r="L2207">
        <v>11398</v>
      </c>
      <c r="M2207" s="12">
        <f t="shared" si="452"/>
        <v>2.1247879499655127E-2</v>
      </c>
      <c r="N2207">
        <v>5736</v>
      </c>
      <c r="O2207">
        <v>5662</v>
      </c>
      <c r="P2207" s="12">
        <f t="shared" si="456"/>
        <v>1.0554965233115225E-2</v>
      </c>
      <c r="Q2207" s="12">
        <f t="shared" si="457"/>
        <v>0.49675381645902789</v>
      </c>
      <c r="R2207">
        <v>1778</v>
      </c>
      <c r="S2207">
        <v>1318</v>
      </c>
      <c r="T2207">
        <v>1505</v>
      </c>
      <c r="U2207" s="30">
        <v>1504.604</v>
      </c>
      <c r="V2207">
        <f t="shared" si="449"/>
        <v>1504604</v>
      </c>
      <c r="W2207">
        <v>6196</v>
      </c>
      <c r="AA2207" s="1">
        <f>AA2206+62</f>
        <v>1048</v>
      </c>
    </row>
    <row r="2208" spans="2:28">
      <c r="B2208" t="s">
        <v>277</v>
      </c>
      <c r="C2208">
        <v>1972</v>
      </c>
      <c r="D2208" s="1">
        <v>170381</v>
      </c>
      <c r="E2208" s="12">
        <f t="shared" si="454"/>
        <v>9.5092103402619768E-2</v>
      </c>
      <c r="F2208" s="1">
        <v>152703</v>
      </c>
      <c r="G2208" s="11">
        <f t="shared" si="455"/>
        <v>5.8012887133652047E-2</v>
      </c>
      <c r="H2208">
        <v>602396</v>
      </c>
      <c r="I2208" s="12">
        <f t="shared" si="450"/>
        <v>0.25349271907515986</v>
      </c>
      <c r="J2208" s="12">
        <f t="shared" si="451"/>
        <v>0.28283886347186898</v>
      </c>
      <c r="K2208" s="1">
        <v>575479</v>
      </c>
      <c r="L2208">
        <v>12468</v>
      </c>
      <c r="M2208" s="12">
        <f t="shared" si="452"/>
        <v>2.1665430015691278E-2</v>
      </c>
      <c r="N2208">
        <v>5869</v>
      </c>
      <c r="O2208">
        <v>6599</v>
      </c>
      <c r="P2208" s="12">
        <f t="shared" si="456"/>
        <v>1.1466969255176991E-2</v>
      </c>
      <c r="Q2208" s="12">
        <f t="shared" si="457"/>
        <v>0.52927494385627205</v>
      </c>
      <c r="R2208">
        <v>1854</v>
      </c>
      <c r="S2208">
        <v>1344</v>
      </c>
      <c r="T2208">
        <v>1519</v>
      </c>
      <c r="U2208" s="30">
        <v>1519.0129999999999</v>
      </c>
      <c r="V2208">
        <f t="shared" si="449"/>
        <v>1519013</v>
      </c>
      <c r="W2208">
        <v>6870</v>
      </c>
      <c r="AA2208" s="1">
        <f t="shared" ref="AA2208:AA2212" si="460">AA2207+62</f>
        <v>1110</v>
      </c>
    </row>
    <row r="2209" spans="2:27">
      <c r="B2209" t="s">
        <v>277</v>
      </c>
      <c r="C2209">
        <v>1973</v>
      </c>
      <c r="D2209" s="1">
        <v>191979</v>
      </c>
      <c r="E2209" s="12">
        <f t="shared" si="454"/>
        <v>0.12676296065875889</v>
      </c>
      <c r="F2209" s="1">
        <v>174493</v>
      </c>
      <c r="G2209" s="11">
        <f t="shared" si="455"/>
        <v>0.14269529740738557</v>
      </c>
      <c r="H2209">
        <v>689545</v>
      </c>
      <c r="I2209" s="12">
        <f t="shared" si="450"/>
        <v>0.25305527558027396</v>
      </c>
      <c r="J2209" s="12">
        <f t="shared" si="451"/>
        <v>0.27841402664075587</v>
      </c>
      <c r="K2209" s="1">
        <v>616116</v>
      </c>
      <c r="L2209">
        <v>14581</v>
      </c>
      <c r="M2209" s="12">
        <f t="shared" si="452"/>
        <v>2.3665997961422849E-2</v>
      </c>
      <c r="N2209">
        <v>6470</v>
      </c>
      <c r="O2209">
        <v>8111</v>
      </c>
      <c r="P2209" s="12">
        <f t="shared" si="456"/>
        <v>1.3164728719916379E-2</v>
      </c>
      <c r="Q2209" s="12">
        <f t="shared" si="457"/>
        <v>0.55627186064055967</v>
      </c>
      <c r="R2209">
        <v>3601</v>
      </c>
      <c r="S2209">
        <v>1760</v>
      </c>
      <c r="T2209">
        <v>1530</v>
      </c>
      <c r="U2209" s="30">
        <v>1529.567</v>
      </c>
      <c r="V2209">
        <f t="shared" si="449"/>
        <v>1529567</v>
      </c>
      <c r="W2209">
        <v>8039</v>
      </c>
      <c r="AA2209" s="1">
        <f t="shared" si="460"/>
        <v>1172</v>
      </c>
    </row>
    <row r="2210" spans="2:27">
      <c r="B2210" t="s">
        <v>277</v>
      </c>
      <c r="C2210">
        <v>1974</v>
      </c>
      <c r="D2210" s="1">
        <v>201368</v>
      </c>
      <c r="E2210" s="12">
        <f t="shared" si="454"/>
        <v>4.8906390803160761E-2</v>
      </c>
      <c r="F2210" s="1">
        <v>186189</v>
      </c>
      <c r="G2210" s="11">
        <f t="shared" si="455"/>
        <v>6.7028476787034441E-2</v>
      </c>
      <c r="H2210">
        <v>754832</v>
      </c>
      <c r="I2210" s="12">
        <f t="shared" si="450"/>
        <v>0.24666283358416177</v>
      </c>
      <c r="J2210" s="12">
        <f t="shared" si="451"/>
        <v>0.26677194395574116</v>
      </c>
      <c r="K2210" s="1">
        <v>698260</v>
      </c>
      <c r="L2210">
        <v>17132</v>
      </c>
      <c r="M2210" s="12">
        <f t="shared" si="452"/>
        <v>2.453527339386475E-2</v>
      </c>
      <c r="N2210">
        <v>7626</v>
      </c>
      <c r="O2210">
        <v>9506</v>
      </c>
      <c r="P2210" s="12">
        <f t="shared" si="456"/>
        <v>1.3613840116861915E-2</v>
      </c>
      <c r="Q2210" s="12">
        <f t="shared" si="457"/>
        <v>0.55486808311930891</v>
      </c>
      <c r="R2210">
        <v>5225</v>
      </c>
      <c r="S2210">
        <v>1837</v>
      </c>
      <c r="T2210">
        <v>1539</v>
      </c>
      <c r="U2210" s="30">
        <v>1539.191</v>
      </c>
      <c r="V2210">
        <f t="shared" si="449"/>
        <v>1539191</v>
      </c>
      <c r="W2210">
        <v>8384</v>
      </c>
      <c r="AA2210" s="1">
        <f t="shared" si="460"/>
        <v>1234</v>
      </c>
    </row>
    <row r="2211" spans="2:27">
      <c r="B2211" t="s">
        <v>277</v>
      </c>
      <c r="C2211">
        <v>1975</v>
      </c>
      <c r="D2211" s="1">
        <v>245889</v>
      </c>
      <c r="E2211" s="12">
        <f t="shared" si="454"/>
        <v>0.22109272575583011</v>
      </c>
      <c r="F2211" s="1">
        <v>228118</v>
      </c>
      <c r="G2211" s="11">
        <f t="shared" si="455"/>
        <v>0.22519590308772269</v>
      </c>
      <c r="H2211">
        <v>826055</v>
      </c>
      <c r="I2211" s="12">
        <f t="shared" si="450"/>
        <v>0.27615352488635747</v>
      </c>
      <c r="J2211" s="12">
        <f t="shared" si="451"/>
        <v>0.29766662026136276</v>
      </c>
      <c r="K2211" s="1">
        <v>866032</v>
      </c>
      <c r="L2211">
        <v>21284</v>
      </c>
      <c r="M2211" s="12">
        <f t="shared" si="452"/>
        <v>2.4576459068487076E-2</v>
      </c>
      <c r="N2211">
        <v>8811</v>
      </c>
      <c r="O2211">
        <v>12473</v>
      </c>
      <c r="P2211" s="12">
        <f t="shared" si="456"/>
        <v>1.4402470116577679E-2</v>
      </c>
      <c r="Q2211" s="12">
        <f t="shared" si="457"/>
        <v>0.58602706258222137</v>
      </c>
      <c r="R2211">
        <v>6019</v>
      </c>
      <c r="S2211">
        <v>2695</v>
      </c>
      <c r="T2211">
        <v>1543</v>
      </c>
      <c r="U2211" s="30">
        <v>1543.117</v>
      </c>
      <c r="V2211">
        <f t="shared" si="449"/>
        <v>1543117</v>
      </c>
      <c r="W2211">
        <v>9529</v>
      </c>
      <c r="AA2211" s="1">
        <f t="shared" si="460"/>
        <v>1296</v>
      </c>
    </row>
    <row r="2212" spans="2:27">
      <c r="B2212" t="s">
        <v>277</v>
      </c>
      <c r="C2212">
        <v>1976</v>
      </c>
      <c r="D2212" s="1">
        <v>307902</v>
      </c>
      <c r="E2212" s="12">
        <f t="shared" si="454"/>
        <v>0.25219916303698009</v>
      </c>
      <c r="F2212" s="1">
        <v>288457</v>
      </c>
      <c r="G2212" s="11">
        <f t="shared" si="455"/>
        <v>0.26450784243242531</v>
      </c>
      <c r="H2212">
        <v>1006610</v>
      </c>
      <c r="I2212" s="12">
        <f t="shared" si="450"/>
        <v>0.28656281976137732</v>
      </c>
      <c r="J2212" s="12">
        <f t="shared" si="451"/>
        <v>0.30588013232532957</v>
      </c>
      <c r="K2212" s="1">
        <v>983070</v>
      </c>
      <c r="L2212">
        <v>23551</v>
      </c>
      <c r="M2212" s="12">
        <f t="shared" si="452"/>
        <v>2.3956584983775318E-2</v>
      </c>
      <c r="N2212">
        <v>9215</v>
      </c>
      <c r="O2212">
        <v>14336</v>
      </c>
      <c r="P2212" s="12">
        <f t="shared" si="456"/>
        <v>1.4582888298900384E-2</v>
      </c>
      <c r="Q2212" s="12">
        <f t="shared" si="457"/>
        <v>0.60872149802556152</v>
      </c>
      <c r="R2212">
        <v>6611</v>
      </c>
      <c r="S2212">
        <v>2643</v>
      </c>
      <c r="T2212">
        <v>1551</v>
      </c>
      <c r="U2212" s="30">
        <v>1550.9110000000001</v>
      </c>
      <c r="V2212">
        <f t="shared" si="449"/>
        <v>1550911</v>
      </c>
      <c r="W2212">
        <v>9982</v>
      </c>
      <c r="AA2212" s="1">
        <f t="shared" si="460"/>
        <v>1358</v>
      </c>
    </row>
    <row r="2213" spans="2:27">
      <c r="B2213" t="s">
        <v>277</v>
      </c>
      <c r="C2213">
        <v>1977</v>
      </c>
      <c r="D2213" s="1">
        <v>295568</v>
      </c>
      <c r="E2213" s="12">
        <f t="shared" si="454"/>
        <v>-4.0058200336470694E-2</v>
      </c>
      <c r="F2213" s="1">
        <v>273382</v>
      </c>
      <c r="G2213" s="11">
        <f t="shared" si="455"/>
        <v>-5.2260822236936524E-2</v>
      </c>
      <c r="H2213">
        <v>1119368</v>
      </c>
      <c r="I2213" s="12">
        <f t="shared" si="450"/>
        <v>0.24422888630012651</v>
      </c>
      <c r="J2213" s="12">
        <f t="shared" si="451"/>
        <v>0.26404899907805118</v>
      </c>
      <c r="K2213" s="1">
        <v>783421</v>
      </c>
      <c r="L2213">
        <v>19220</v>
      </c>
      <c r="M2213" s="12">
        <f t="shared" si="452"/>
        <v>2.4533424557166582E-2</v>
      </c>
      <c r="N2213">
        <v>10307</v>
      </c>
      <c r="O2213">
        <v>10984</v>
      </c>
      <c r="P2213" s="12">
        <f t="shared" si="456"/>
        <v>1.4020558550255864E-2</v>
      </c>
      <c r="Q2213" s="12">
        <f t="shared" si="457"/>
        <v>0.57148803329864728</v>
      </c>
      <c r="R2213">
        <v>1343</v>
      </c>
      <c r="S2213">
        <v>4168</v>
      </c>
      <c r="T2213">
        <v>1557</v>
      </c>
      <c r="U2213" s="30">
        <v>1556.8420000000001</v>
      </c>
      <c r="V2213">
        <f t="shared" si="449"/>
        <v>1556842</v>
      </c>
      <c r="W2213">
        <v>10820</v>
      </c>
      <c r="X2213" s="16">
        <v>1425</v>
      </c>
      <c r="Z2213" s="16">
        <v>1425</v>
      </c>
      <c r="AA2213" s="16">
        <v>1425</v>
      </c>
    </row>
    <row r="2214" spans="2:27">
      <c r="B2214" t="s">
        <v>277</v>
      </c>
      <c r="C2214">
        <v>1978</v>
      </c>
      <c r="D2214" s="1">
        <v>331874</v>
      </c>
      <c r="E2214" s="12">
        <f t="shared" si="454"/>
        <v>0.1228346776376333</v>
      </c>
      <c r="F2214" s="1">
        <v>305892</v>
      </c>
      <c r="G2214" s="11">
        <f t="shared" si="455"/>
        <v>0.1189178512118574</v>
      </c>
      <c r="H2214">
        <v>1231626</v>
      </c>
      <c r="I2214" s="12">
        <f t="shared" ref="I2214:I2244" si="461">(F2214/H2214)</f>
        <v>0.24836435736173157</v>
      </c>
      <c r="J2214" s="12">
        <f t="shared" si="451"/>
        <v>0.26946004712469535</v>
      </c>
      <c r="K2214" s="1">
        <v>1144826</v>
      </c>
      <c r="L2214">
        <v>32853</v>
      </c>
      <c r="M2214" s="12">
        <f t="shared" si="452"/>
        <v>2.8696937351178259E-2</v>
      </c>
      <c r="N2214">
        <v>10960</v>
      </c>
      <c r="O2214">
        <v>21893</v>
      </c>
      <c r="P2214" s="12">
        <f t="shared" si="456"/>
        <v>1.9123430110776659E-2</v>
      </c>
      <c r="Q2214" s="12">
        <f t="shared" si="457"/>
        <v>0.66639271908197117</v>
      </c>
      <c r="R2214">
        <v>7732</v>
      </c>
      <c r="S2214">
        <v>3561</v>
      </c>
      <c r="T2214">
        <v>1564</v>
      </c>
      <c r="U2214" s="30">
        <v>1563.884</v>
      </c>
      <c r="V2214">
        <f t="shared" si="449"/>
        <v>1563884</v>
      </c>
      <c r="W2214">
        <v>12533</v>
      </c>
      <c r="X2214" s="16">
        <v>1326</v>
      </c>
      <c r="Z2214" s="16">
        <v>1326</v>
      </c>
      <c r="AA2214" s="16">
        <v>1326</v>
      </c>
    </row>
    <row r="2215" spans="2:27">
      <c r="B2215" t="s">
        <v>277</v>
      </c>
      <c r="C2215">
        <v>1979</v>
      </c>
      <c r="D2215" s="1">
        <v>346528</v>
      </c>
      <c r="E2215" s="12">
        <f t="shared" si="454"/>
        <v>4.4155311955742238E-2</v>
      </c>
      <c r="F2215" s="1">
        <v>318765</v>
      </c>
      <c r="G2215" s="11">
        <f t="shared" si="455"/>
        <v>4.2083480444078301E-2</v>
      </c>
      <c r="H2215">
        <v>1333813</v>
      </c>
      <c r="I2215" s="12">
        <f t="shared" si="461"/>
        <v>0.23898777414825018</v>
      </c>
      <c r="J2215" s="12">
        <f t="shared" si="451"/>
        <v>0.25980253603766046</v>
      </c>
      <c r="K2215" s="1">
        <v>1249578</v>
      </c>
      <c r="L2215">
        <v>41801</v>
      </c>
      <c r="M2215" s="12">
        <f t="shared" si="452"/>
        <v>3.3452093426740867E-2</v>
      </c>
      <c r="N2215">
        <v>12055</v>
      </c>
      <c r="O2215">
        <v>29746</v>
      </c>
      <c r="P2215" s="12">
        <f t="shared" si="456"/>
        <v>2.3804836512806724E-2</v>
      </c>
      <c r="Q2215" s="12">
        <f t="shared" si="457"/>
        <v>0.71160977010119375</v>
      </c>
      <c r="R2215">
        <v>8316</v>
      </c>
      <c r="S2215">
        <v>3504</v>
      </c>
      <c r="T2215">
        <v>1567</v>
      </c>
      <c r="U2215" s="30">
        <v>1567.3440000000001</v>
      </c>
      <c r="V2215">
        <f t="shared" si="449"/>
        <v>1567344</v>
      </c>
      <c r="W2215">
        <v>13526</v>
      </c>
      <c r="X2215" s="16">
        <v>1224</v>
      </c>
      <c r="Z2215" s="16">
        <v>1224</v>
      </c>
      <c r="AA2215" s="16">
        <v>1224</v>
      </c>
    </row>
    <row r="2216" spans="2:27">
      <c r="B2216" t="s">
        <v>277</v>
      </c>
      <c r="C2216">
        <v>1980</v>
      </c>
      <c r="D2216" s="1">
        <v>389420</v>
      </c>
      <c r="E2216" s="12">
        <f t="shared" si="454"/>
        <v>0.12377643365038322</v>
      </c>
      <c r="F2216" s="1">
        <v>361175</v>
      </c>
      <c r="G2216" s="11">
        <f t="shared" si="455"/>
        <v>0.13304471946418209</v>
      </c>
      <c r="H2216">
        <v>1505993</v>
      </c>
      <c r="I2216" s="12">
        <f t="shared" si="461"/>
        <v>0.23982515190973663</v>
      </c>
      <c r="J2216" s="12">
        <f t="shared" si="451"/>
        <v>0.2585802191643653</v>
      </c>
      <c r="K2216" s="1">
        <v>1392220</v>
      </c>
      <c r="L2216">
        <v>47768</v>
      </c>
      <c r="M2216" s="12">
        <f t="shared" si="452"/>
        <v>3.4310669290773012E-2</v>
      </c>
      <c r="N2216">
        <v>14487</v>
      </c>
      <c r="O2216">
        <v>33281</v>
      </c>
      <c r="P2216" s="12">
        <f t="shared" si="456"/>
        <v>2.390498628090388E-2</v>
      </c>
      <c r="Q2216" s="12">
        <f t="shared" si="457"/>
        <v>0.69672165466421032</v>
      </c>
      <c r="R2216">
        <v>8915</v>
      </c>
      <c r="S2216">
        <v>3953</v>
      </c>
      <c r="T2216">
        <v>1570</v>
      </c>
      <c r="U2216" s="30">
        <v>1572.296</v>
      </c>
      <c r="V2216">
        <f t="shared" si="449"/>
        <v>1572296</v>
      </c>
      <c r="W2216">
        <v>14395</v>
      </c>
      <c r="X2216" s="16">
        <v>1430</v>
      </c>
      <c r="Y2216">
        <v>1300</v>
      </c>
      <c r="Z2216" s="1">
        <f>(Y2216+X2216)/2</f>
        <v>1365</v>
      </c>
      <c r="AA2216" s="16">
        <v>1365</v>
      </c>
    </row>
    <row r="2217" spans="2:27">
      <c r="B2217" t="s">
        <v>277</v>
      </c>
      <c r="C2217">
        <v>1981</v>
      </c>
      <c r="D2217" s="1">
        <v>420273</v>
      </c>
      <c r="E2217" s="12">
        <f t="shared" si="454"/>
        <v>7.9228082789789947E-2</v>
      </c>
      <c r="F2217" s="1">
        <v>392823</v>
      </c>
      <c r="G2217" s="11">
        <f t="shared" si="455"/>
        <v>8.7625112480099673E-2</v>
      </c>
      <c r="H2217">
        <v>1582529</v>
      </c>
      <c r="I2217" s="12">
        <f t="shared" si="461"/>
        <v>0.24822483505831489</v>
      </c>
      <c r="J2217" s="12">
        <f t="shared" si="451"/>
        <v>0.26557048875565631</v>
      </c>
      <c r="K2217" s="1">
        <v>1558475</v>
      </c>
      <c r="L2217">
        <v>50978</v>
      </c>
      <c r="M2217" s="12">
        <f t="shared" si="452"/>
        <v>3.271018142735687E-2</v>
      </c>
      <c r="N2217">
        <v>14533</v>
      </c>
      <c r="O2217">
        <v>36445</v>
      </c>
      <c r="P2217" s="12">
        <f t="shared" si="456"/>
        <v>2.338503986268628E-2</v>
      </c>
      <c r="Q2217" s="12">
        <f t="shared" si="457"/>
        <v>0.7149162383773392</v>
      </c>
      <c r="R2217">
        <v>9752</v>
      </c>
      <c r="S2217">
        <v>4120</v>
      </c>
      <c r="T2217">
        <v>1579</v>
      </c>
      <c r="U2217" s="30">
        <v>1578.5150000000001</v>
      </c>
      <c r="V2217">
        <f t="shared" si="449"/>
        <v>1578515</v>
      </c>
      <c r="W2217">
        <v>16699</v>
      </c>
      <c r="X2217" s="16">
        <v>1545</v>
      </c>
      <c r="AA2217" s="16">
        <v>1545</v>
      </c>
    </row>
    <row r="2218" spans="2:27">
      <c r="B2218" t="s">
        <v>277</v>
      </c>
      <c r="C2218">
        <v>1982</v>
      </c>
      <c r="D2218" s="1">
        <v>407237</v>
      </c>
      <c r="E2218" s="12">
        <f t="shared" si="454"/>
        <v>-3.1017933581267414E-2</v>
      </c>
      <c r="F2218" s="1">
        <v>383190</v>
      </c>
      <c r="G2218" s="11">
        <f t="shared" si="455"/>
        <v>-2.4522494864099097E-2</v>
      </c>
      <c r="H2218">
        <v>1658315</v>
      </c>
      <c r="I2218" s="12">
        <f t="shared" si="461"/>
        <v>0.23107190129740127</v>
      </c>
      <c r="J2218" s="12">
        <f t="shared" si="451"/>
        <v>0.24557276512604662</v>
      </c>
      <c r="K2218" s="1">
        <v>1646185</v>
      </c>
      <c r="L2218">
        <v>49874</v>
      </c>
      <c r="M2218" s="12">
        <f t="shared" si="452"/>
        <v>3.0296716347190625E-2</v>
      </c>
      <c r="N2218">
        <v>15379</v>
      </c>
      <c r="O2218">
        <v>34495</v>
      </c>
      <c r="P2218" s="12">
        <f t="shared" si="456"/>
        <v>2.0954509973058921E-2</v>
      </c>
      <c r="Q2218" s="12">
        <f t="shared" si="457"/>
        <v>0.69164294020932748</v>
      </c>
      <c r="R2218">
        <v>10680</v>
      </c>
      <c r="S2218">
        <v>4385</v>
      </c>
      <c r="T2218">
        <v>1582</v>
      </c>
      <c r="U2218" s="30">
        <v>1581.78</v>
      </c>
      <c r="V2218">
        <f t="shared" si="449"/>
        <v>1581780</v>
      </c>
      <c r="W2218">
        <v>17970</v>
      </c>
      <c r="X2218" s="16">
        <v>1721</v>
      </c>
      <c r="AA2218" s="16">
        <v>1721</v>
      </c>
    </row>
    <row r="2219" spans="2:27">
      <c r="B2219" t="s">
        <v>277</v>
      </c>
      <c r="C2219">
        <v>1983</v>
      </c>
      <c r="D2219" s="1">
        <v>461676</v>
      </c>
      <c r="E2219" s="12">
        <f t="shared" si="454"/>
        <v>0.13367891424403971</v>
      </c>
      <c r="F2219" s="1">
        <v>429719</v>
      </c>
      <c r="G2219" s="11">
        <f t="shared" si="455"/>
        <v>0.12142540254181998</v>
      </c>
      <c r="H2219">
        <v>1880771</v>
      </c>
      <c r="I2219" s="12">
        <f t="shared" si="461"/>
        <v>0.22848023496746814</v>
      </c>
      <c r="J2219" s="12">
        <f t="shared" si="451"/>
        <v>0.24547167092644454</v>
      </c>
      <c r="K2219" s="1">
        <v>1806700</v>
      </c>
      <c r="L2219">
        <v>59859</v>
      </c>
      <c r="M2219" s="12">
        <f t="shared" si="452"/>
        <v>3.313167653733326E-2</v>
      </c>
      <c r="N2219">
        <v>17076</v>
      </c>
      <c r="O2219">
        <v>42783</v>
      </c>
      <c r="P2219" s="12">
        <f t="shared" si="456"/>
        <v>2.36801904023911E-2</v>
      </c>
      <c r="Q2219" s="12">
        <f t="shared" si="457"/>
        <v>0.71472961459429663</v>
      </c>
      <c r="R2219">
        <v>12460</v>
      </c>
      <c r="S2219">
        <v>5074</v>
      </c>
      <c r="T2219">
        <v>1584</v>
      </c>
      <c r="U2219" s="30">
        <v>1584.2929999999999</v>
      </c>
      <c r="V2219">
        <f t="shared" si="449"/>
        <v>1584293</v>
      </c>
      <c r="W2219">
        <v>18614</v>
      </c>
      <c r="X2219" s="16">
        <v>1690</v>
      </c>
      <c r="AA2219" s="16">
        <v>1690</v>
      </c>
    </row>
    <row r="2220" spans="2:27">
      <c r="B2220" t="s">
        <v>277</v>
      </c>
      <c r="C2220">
        <v>1984</v>
      </c>
      <c r="D2220" s="1">
        <v>497214</v>
      </c>
      <c r="E2220" s="12">
        <f t="shared" si="454"/>
        <v>7.6976061133782137E-2</v>
      </c>
      <c r="F2220" s="1">
        <v>463465</v>
      </c>
      <c r="G2220" s="11">
        <f t="shared" si="455"/>
        <v>7.8530388463158476E-2</v>
      </c>
      <c r="H2220">
        <v>2047038</v>
      </c>
      <c r="I2220" s="12">
        <f t="shared" si="461"/>
        <v>0.22640761920394248</v>
      </c>
      <c r="J2220" s="12">
        <f t="shared" si="451"/>
        <v>0.24289436737373707</v>
      </c>
      <c r="K2220" s="1">
        <v>1883585</v>
      </c>
      <c r="L2220">
        <v>60122</v>
      </c>
      <c r="M2220" s="12">
        <f t="shared" si="452"/>
        <v>3.1918920569021306E-2</v>
      </c>
      <c r="N2220">
        <v>18577</v>
      </c>
      <c r="O2220">
        <v>41545</v>
      </c>
      <c r="P2220" s="12">
        <f t="shared" si="456"/>
        <v>2.2056344683144109E-2</v>
      </c>
      <c r="Q2220" s="12">
        <f t="shared" si="457"/>
        <v>0.69101160972688869</v>
      </c>
      <c r="R2220">
        <v>13450</v>
      </c>
      <c r="S2220">
        <v>5677</v>
      </c>
      <c r="T2220">
        <v>1589</v>
      </c>
      <c r="U2220" s="30">
        <v>1588.6389999999999</v>
      </c>
      <c r="V2220">
        <f t="shared" si="449"/>
        <v>1588639</v>
      </c>
      <c r="W2220">
        <v>20716</v>
      </c>
      <c r="X2220" s="16">
        <v>1690</v>
      </c>
      <c r="AA2220" s="16">
        <v>1690</v>
      </c>
    </row>
    <row r="2221" spans="2:27">
      <c r="B2221" t="s">
        <v>277</v>
      </c>
      <c r="C2221">
        <v>1985</v>
      </c>
      <c r="D2221" s="1">
        <v>554325</v>
      </c>
      <c r="E2221" s="12">
        <f t="shared" si="454"/>
        <v>0.11486201112599403</v>
      </c>
      <c r="F2221" s="1">
        <v>524963</v>
      </c>
      <c r="G2221" s="11">
        <f t="shared" si="455"/>
        <v>0.1326917890239824</v>
      </c>
      <c r="H2221">
        <v>2143559</v>
      </c>
      <c r="I2221" s="12">
        <f t="shared" si="461"/>
        <v>0.24490251959474874</v>
      </c>
      <c r="J2221" s="12">
        <f t="shared" si="451"/>
        <v>0.25860029978181148</v>
      </c>
      <c r="K2221" s="1">
        <v>2136580</v>
      </c>
      <c r="L2221">
        <v>66035</v>
      </c>
      <c r="M2221" s="12">
        <f t="shared" si="452"/>
        <v>3.0906869857435716E-2</v>
      </c>
      <c r="N2221">
        <v>20207</v>
      </c>
      <c r="O2221">
        <v>45828</v>
      </c>
      <c r="P2221" s="12">
        <f t="shared" si="456"/>
        <v>2.1449231950125901E-2</v>
      </c>
      <c r="Q2221" s="12">
        <f t="shared" si="457"/>
        <v>0.69399560838949037</v>
      </c>
      <c r="R2221">
        <v>14798</v>
      </c>
      <c r="S2221">
        <v>6981</v>
      </c>
      <c r="T2221">
        <v>1585</v>
      </c>
      <c r="U2221" s="30">
        <v>1584.664</v>
      </c>
      <c r="V2221">
        <f t="shared" si="449"/>
        <v>1584664</v>
      </c>
      <c r="W2221">
        <v>21799</v>
      </c>
      <c r="X2221" s="16">
        <v>1886</v>
      </c>
      <c r="AA2221" s="16">
        <v>1886</v>
      </c>
    </row>
    <row r="2222" spans="2:27">
      <c r="B2222" t="s">
        <v>277</v>
      </c>
      <c r="C2222">
        <v>1986</v>
      </c>
      <c r="D2222" s="1">
        <v>590242</v>
      </c>
      <c r="E2222" s="12">
        <f t="shared" si="454"/>
        <v>6.4794118973526355E-2</v>
      </c>
      <c r="F2222" s="1">
        <v>561408</v>
      </c>
      <c r="G2222" s="11">
        <f t="shared" si="455"/>
        <v>6.9423940353891614E-2</v>
      </c>
      <c r="H2222">
        <v>2334278</v>
      </c>
      <c r="I2222" s="12">
        <f t="shared" si="461"/>
        <v>0.24050605797595659</v>
      </c>
      <c r="J2222" s="12">
        <f t="shared" si="451"/>
        <v>0.2528584855788385</v>
      </c>
      <c r="K2222" s="1">
        <v>2205044</v>
      </c>
      <c r="L2222">
        <v>64439</v>
      </c>
      <c r="M2222" s="12">
        <f t="shared" si="452"/>
        <v>2.9223453137443064E-2</v>
      </c>
      <c r="N2222">
        <v>20413</v>
      </c>
      <c r="O2222">
        <v>44026</v>
      </c>
      <c r="P2222" s="12">
        <f t="shared" si="456"/>
        <v>1.9966041493956584E-2</v>
      </c>
      <c r="Q2222" s="12">
        <f t="shared" si="457"/>
        <v>0.68321978925805804</v>
      </c>
      <c r="R2222">
        <v>17807</v>
      </c>
      <c r="S2222">
        <v>7029</v>
      </c>
      <c r="T2222">
        <v>1574</v>
      </c>
      <c r="U2222" s="30">
        <v>1574.3330000000001</v>
      </c>
      <c r="V2222">
        <f t="shared" si="449"/>
        <v>1574333</v>
      </c>
      <c r="W2222">
        <v>22406</v>
      </c>
      <c r="X2222" s="16">
        <v>2093</v>
      </c>
      <c r="AA2222" s="16">
        <v>2093</v>
      </c>
    </row>
    <row r="2223" spans="2:27">
      <c r="B2223" t="s">
        <v>277</v>
      </c>
      <c r="C2223">
        <v>1987</v>
      </c>
      <c r="D2223" s="1">
        <v>585625</v>
      </c>
      <c r="E2223" s="12">
        <f t="shared" si="454"/>
        <v>-7.8222152947435113E-3</v>
      </c>
      <c r="F2223" s="1">
        <v>561528</v>
      </c>
      <c r="G2223" s="11">
        <f t="shared" si="455"/>
        <v>2.1374829001367989E-4</v>
      </c>
      <c r="H2223">
        <v>2474930</v>
      </c>
      <c r="I2223" s="12">
        <f t="shared" si="461"/>
        <v>0.22688641698957143</v>
      </c>
      <c r="J2223" s="12">
        <f t="shared" si="451"/>
        <v>0.23662285397970853</v>
      </c>
      <c r="K2223" s="1">
        <v>2282431</v>
      </c>
      <c r="L2223">
        <v>65819</v>
      </c>
      <c r="M2223" s="12">
        <f t="shared" si="452"/>
        <v>2.8837235386305216E-2</v>
      </c>
      <c r="N2223">
        <v>21658</v>
      </c>
      <c r="O2223">
        <v>44161</v>
      </c>
      <c r="P2223" s="12">
        <f t="shared" si="456"/>
        <v>1.9348230023163899E-2</v>
      </c>
      <c r="Q2223" s="12">
        <f t="shared" si="457"/>
        <v>0.67094607939956552</v>
      </c>
      <c r="R2223">
        <v>18894</v>
      </c>
      <c r="S2223">
        <v>7073</v>
      </c>
      <c r="T2223">
        <v>1567</v>
      </c>
      <c r="U2223" s="30">
        <v>1566.547</v>
      </c>
      <c r="V2223">
        <f t="shared" si="449"/>
        <v>1566547</v>
      </c>
      <c r="W2223">
        <v>23415</v>
      </c>
      <c r="X2223" s="16">
        <v>2224</v>
      </c>
      <c r="AA2223" s="16">
        <v>2224</v>
      </c>
    </row>
    <row r="2224" spans="2:27">
      <c r="B2224" t="s">
        <v>277</v>
      </c>
      <c r="C2224">
        <v>1988</v>
      </c>
      <c r="D2224" s="1">
        <v>595477</v>
      </c>
      <c r="E2224" s="12">
        <f t="shared" si="454"/>
        <v>1.6823052294557096E-2</v>
      </c>
      <c r="F2224" s="1">
        <v>577706</v>
      </c>
      <c r="G2224" s="11">
        <f t="shared" si="455"/>
        <v>2.8810673733099684E-2</v>
      </c>
      <c r="H2224">
        <v>2623731</v>
      </c>
      <c r="I2224" s="12">
        <f t="shared" si="461"/>
        <v>0.22018491987173991</v>
      </c>
      <c r="J2224" s="12">
        <f t="shared" si="451"/>
        <v>0.22695809898194594</v>
      </c>
      <c r="K2224" s="1">
        <v>2347129</v>
      </c>
      <c r="L2224">
        <v>74554</v>
      </c>
      <c r="M2224" s="12">
        <f t="shared" si="452"/>
        <v>3.1763912422367924E-2</v>
      </c>
      <c r="N2224">
        <v>25910</v>
      </c>
      <c r="O2224">
        <v>48644</v>
      </c>
      <c r="P2224" s="12">
        <f t="shared" si="456"/>
        <v>2.0724894115321312E-2</v>
      </c>
      <c r="Q2224" s="12">
        <f t="shared" si="457"/>
        <v>0.6524666684550795</v>
      </c>
      <c r="R2224">
        <v>19640</v>
      </c>
      <c r="S2224">
        <v>7679</v>
      </c>
      <c r="T2224">
        <v>1571</v>
      </c>
      <c r="U2224" s="30">
        <v>1571.4770000000001</v>
      </c>
      <c r="V2224">
        <f t="shared" si="449"/>
        <v>1571477</v>
      </c>
      <c r="W2224">
        <v>25011</v>
      </c>
      <c r="X2224" s="16">
        <v>2161</v>
      </c>
      <c r="AA2224" s="16">
        <v>2161</v>
      </c>
    </row>
    <row r="2225" spans="2:27">
      <c r="B2225" t="s">
        <v>277</v>
      </c>
      <c r="C2225">
        <v>1989</v>
      </c>
      <c r="D2225" s="1">
        <v>638026</v>
      </c>
      <c r="E2225" s="12">
        <f t="shared" si="454"/>
        <v>7.1453641366501147E-2</v>
      </c>
      <c r="F2225" s="1">
        <v>620945</v>
      </c>
      <c r="G2225" s="11">
        <f t="shared" si="455"/>
        <v>7.4846028948980972E-2</v>
      </c>
      <c r="H2225">
        <v>2863543</v>
      </c>
      <c r="I2225" s="12">
        <f t="shared" si="461"/>
        <v>0.21684500634354015</v>
      </c>
      <c r="J2225" s="12">
        <f t="shared" si="451"/>
        <v>0.22280999447188327</v>
      </c>
      <c r="K2225" s="1">
        <v>2558657</v>
      </c>
      <c r="L2225">
        <v>79133</v>
      </c>
      <c r="M2225" s="12">
        <f t="shared" si="452"/>
        <v>3.0927553009254465E-2</v>
      </c>
      <c r="N2225">
        <v>28009</v>
      </c>
      <c r="O2225">
        <v>51124</v>
      </c>
      <c r="P2225" s="12">
        <f t="shared" si="456"/>
        <v>1.9980794612173496E-2</v>
      </c>
      <c r="Q2225" s="12">
        <f t="shared" si="457"/>
        <v>0.64605158404205576</v>
      </c>
      <c r="R2225">
        <v>21395</v>
      </c>
      <c r="S2225">
        <v>8983</v>
      </c>
      <c r="T2225">
        <v>1575</v>
      </c>
      <c r="U2225" s="30">
        <v>1574.864</v>
      </c>
      <c r="V2225">
        <f t="shared" si="449"/>
        <v>1574864</v>
      </c>
      <c r="W2225">
        <v>26443</v>
      </c>
      <c r="X2225" s="16">
        <v>2419</v>
      </c>
      <c r="AA2225" s="16">
        <v>2419</v>
      </c>
    </row>
    <row r="2226" spans="2:27">
      <c r="B2226" t="s">
        <v>277</v>
      </c>
      <c r="C2226">
        <v>1990</v>
      </c>
      <c r="D2226" s="1">
        <v>697920</v>
      </c>
      <c r="E2226" s="12">
        <f t="shared" si="454"/>
        <v>9.3873917363869186E-2</v>
      </c>
      <c r="F2226" s="1">
        <v>681411</v>
      </c>
      <c r="G2226" s="11">
        <f t="shared" si="455"/>
        <v>9.7377384470444237E-2</v>
      </c>
      <c r="H2226">
        <v>3074319</v>
      </c>
      <c r="I2226" s="12">
        <f t="shared" si="461"/>
        <v>0.22164615968609633</v>
      </c>
      <c r="J2226" s="12">
        <f t="shared" si="451"/>
        <v>0.22701612942573623</v>
      </c>
      <c r="K2226" s="1">
        <v>2884730</v>
      </c>
      <c r="L2226">
        <v>86592</v>
      </c>
      <c r="M2226" s="12">
        <f t="shared" si="452"/>
        <v>3.0017367309938887E-2</v>
      </c>
      <c r="N2226">
        <v>29702</v>
      </c>
      <c r="O2226">
        <v>56890</v>
      </c>
      <c r="P2226" s="12">
        <f t="shared" si="456"/>
        <v>1.9721083082298863E-2</v>
      </c>
      <c r="Q2226" s="12">
        <f t="shared" si="457"/>
        <v>0.6569890983000739</v>
      </c>
      <c r="R2226">
        <v>23540</v>
      </c>
      <c r="S2226">
        <v>9402</v>
      </c>
      <c r="T2226">
        <v>1578</v>
      </c>
      <c r="U2226" s="30">
        <v>1580.664</v>
      </c>
      <c r="V2226">
        <f t="shared" si="449"/>
        <v>1580664</v>
      </c>
      <c r="W2226">
        <v>28388</v>
      </c>
      <c r="X2226" s="16">
        <v>2446</v>
      </c>
      <c r="AA2226" s="16">
        <v>2446</v>
      </c>
    </row>
    <row r="2227" spans="2:27">
      <c r="B2227" t="s">
        <v>277</v>
      </c>
      <c r="C2227">
        <v>1991</v>
      </c>
      <c r="D2227" s="1">
        <v>767607</v>
      </c>
      <c r="E2227" s="12">
        <f t="shared" si="454"/>
        <v>9.9849552957359006E-2</v>
      </c>
      <c r="F2227" s="1">
        <v>748876</v>
      </c>
      <c r="G2227" s="11">
        <f t="shared" si="455"/>
        <v>9.9007794121315912E-2</v>
      </c>
      <c r="H2227">
        <v>3435806</v>
      </c>
      <c r="I2227" s="12">
        <f t="shared" si="461"/>
        <v>0.21796224815952939</v>
      </c>
      <c r="J2227" s="12">
        <f t="shared" si="451"/>
        <v>0.2234139529414641</v>
      </c>
      <c r="K2227" s="1">
        <v>3266203</v>
      </c>
      <c r="L2227">
        <v>99708</v>
      </c>
      <c r="M2227" s="12">
        <f t="shared" si="452"/>
        <v>3.0527190134844649E-2</v>
      </c>
      <c r="N2227">
        <v>33610</v>
      </c>
      <c r="O2227">
        <v>66098</v>
      </c>
      <c r="P2227" s="12">
        <f t="shared" si="456"/>
        <v>2.0236954041129716E-2</v>
      </c>
      <c r="Q2227" s="12">
        <f t="shared" si="457"/>
        <v>0.66291571388454285</v>
      </c>
      <c r="R2227">
        <v>25329</v>
      </c>
      <c r="S2227">
        <v>10176</v>
      </c>
      <c r="T2227">
        <v>1591</v>
      </c>
      <c r="U2227" s="30">
        <v>1590.8050000000001</v>
      </c>
      <c r="V2227">
        <f t="shared" si="449"/>
        <v>1590805</v>
      </c>
      <c r="W2227">
        <v>29562</v>
      </c>
      <c r="X2227" s="16">
        <v>2591</v>
      </c>
      <c r="AA2227" s="16">
        <v>2591</v>
      </c>
    </row>
    <row r="2228" spans="2:27">
      <c r="B2228" t="s">
        <v>277</v>
      </c>
      <c r="C2228">
        <v>1992</v>
      </c>
      <c r="D2228" s="1">
        <v>897151</v>
      </c>
      <c r="E2228" s="12">
        <f t="shared" si="454"/>
        <v>0.16876344275130373</v>
      </c>
      <c r="F2228" s="1">
        <v>877464</v>
      </c>
      <c r="G2228" s="11">
        <f t="shared" si="455"/>
        <v>0.17170799972225043</v>
      </c>
      <c r="H2228">
        <v>3752607</v>
      </c>
      <c r="I2228" s="12">
        <f t="shared" si="461"/>
        <v>0.23382784288362729</v>
      </c>
      <c r="J2228" s="12">
        <f t="shared" si="451"/>
        <v>0.23907406237850112</v>
      </c>
      <c r="K2228" s="1">
        <v>3623768</v>
      </c>
      <c r="L2228">
        <v>108982</v>
      </c>
      <c r="M2228" s="12">
        <f t="shared" si="452"/>
        <v>3.0074221087001154E-2</v>
      </c>
      <c r="N2228">
        <v>35646</v>
      </c>
      <c r="O2228">
        <v>73336</v>
      </c>
      <c r="P2228" s="12">
        <f t="shared" si="456"/>
        <v>2.0237498647816307E-2</v>
      </c>
      <c r="Q2228" s="12">
        <f t="shared" si="457"/>
        <v>0.67291846359949348</v>
      </c>
      <c r="R2228">
        <v>27338</v>
      </c>
      <c r="S2228">
        <v>10471</v>
      </c>
      <c r="T2228">
        <v>1602</v>
      </c>
      <c r="U2228" s="30">
        <v>1602.4059999999999</v>
      </c>
      <c r="V2228">
        <f t="shared" si="449"/>
        <v>1602406</v>
      </c>
      <c r="W2228">
        <v>31272</v>
      </c>
      <c r="X2228" s="16">
        <v>2670</v>
      </c>
      <c r="AA2228" s="16">
        <v>2670</v>
      </c>
    </row>
    <row r="2229" spans="2:27">
      <c r="B2229" t="s">
        <v>277</v>
      </c>
      <c r="C2229">
        <v>1993</v>
      </c>
      <c r="D2229" s="1">
        <v>967907</v>
      </c>
      <c r="E2229" s="12">
        <f t="shared" si="454"/>
        <v>7.8867437031224397E-2</v>
      </c>
      <c r="F2229" s="1">
        <v>946074</v>
      </c>
      <c r="G2229" s="11">
        <f t="shared" si="455"/>
        <v>7.8191242033861214E-2</v>
      </c>
      <c r="H2229">
        <v>3890233</v>
      </c>
      <c r="I2229" s="12">
        <f t="shared" si="461"/>
        <v>0.24319211728449169</v>
      </c>
      <c r="J2229" s="12">
        <f t="shared" si="451"/>
        <v>0.2488043775270016</v>
      </c>
      <c r="K2229" s="1">
        <v>3822975</v>
      </c>
      <c r="L2229">
        <v>122255</v>
      </c>
      <c r="M2229" s="12">
        <f t="shared" si="452"/>
        <v>3.1979021573512775E-2</v>
      </c>
      <c r="N2229">
        <v>38488</v>
      </c>
      <c r="O2229">
        <v>83767</v>
      </c>
      <c r="P2229" s="12">
        <f t="shared" si="456"/>
        <v>2.1911469470765568E-2</v>
      </c>
      <c r="Q2229" s="12">
        <f t="shared" si="457"/>
        <v>0.68518261011819559</v>
      </c>
      <c r="R2229">
        <v>29367</v>
      </c>
      <c r="S2229">
        <v>11274</v>
      </c>
      <c r="T2229">
        <v>1612</v>
      </c>
      <c r="U2229" s="30">
        <v>1612.1489999999999</v>
      </c>
      <c r="V2229">
        <f t="shared" si="449"/>
        <v>1612149</v>
      </c>
      <c r="W2229">
        <v>32246</v>
      </c>
      <c r="X2229" s="16">
        <v>2483</v>
      </c>
      <c r="AA2229" s="16">
        <v>2483</v>
      </c>
    </row>
    <row r="2230" spans="2:27">
      <c r="B2230" t="s">
        <v>277</v>
      </c>
      <c r="C2230">
        <v>1994</v>
      </c>
      <c r="D2230" s="1">
        <v>1078254</v>
      </c>
      <c r="E2230" s="12">
        <f t="shared" si="454"/>
        <v>0.11400578774613676</v>
      </c>
      <c r="F2230" s="1">
        <v>1053987</v>
      </c>
      <c r="G2230" s="11">
        <f t="shared" si="455"/>
        <v>0.11406401613404449</v>
      </c>
      <c r="H2230">
        <v>4371734</v>
      </c>
      <c r="I2230" s="12">
        <f t="shared" si="461"/>
        <v>0.241091292379637</v>
      </c>
      <c r="J2230" s="12">
        <f t="shared" si="451"/>
        <v>0.24664217905297989</v>
      </c>
      <c r="K2230" s="1">
        <v>3990927</v>
      </c>
      <c r="L2230">
        <v>118092</v>
      </c>
      <c r="M2230" s="12">
        <f t="shared" si="452"/>
        <v>2.9590117784665068E-2</v>
      </c>
      <c r="N2230">
        <v>39074</v>
      </c>
      <c r="O2230">
        <v>79018</v>
      </c>
      <c r="P2230" s="12">
        <f t="shared" si="456"/>
        <v>1.9799410011759173E-2</v>
      </c>
      <c r="Q2230" s="12">
        <f t="shared" si="457"/>
        <v>0.66912237916200923</v>
      </c>
      <c r="R2230">
        <v>30591</v>
      </c>
      <c r="S2230">
        <v>10732</v>
      </c>
      <c r="T2230">
        <v>1622</v>
      </c>
      <c r="U2230" s="30">
        <v>1621.5509999999999</v>
      </c>
      <c r="V2230">
        <f t="shared" si="449"/>
        <v>1621551</v>
      </c>
      <c r="W2230">
        <v>34459</v>
      </c>
      <c r="X2230" s="16">
        <v>2711</v>
      </c>
      <c r="Y2230" s="2">
        <v>2701</v>
      </c>
      <c r="Z2230" s="7">
        <f>(Y2230+X2230)/2</f>
        <v>2706</v>
      </c>
      <c r="AA2230" s="16">
        <v>2706</v>
      </c>
    </row>
    <row r="2231" spans="2:27">
      <c r="B2231" t="s">
        <v>277</v>
      </c>
      <c r="C2231">
        <v>1995</v>
      </c>
      <c r="D2231" s="1">
        <v>1114224</v>
      </c>
      <c r="E2231" s="12">
        <f t="shared" si="454"/>
        <v>3.3359486725762201E-2</v>
      </c>
      <c r="F2231" s="1">
        <v>1091331</v>
      </c>
      <c r="G2231" s="11">
        <f t="shared" si="455"/>
        <v>3.5431177044878165E-2</v>
      </c>
      <c r="H2231">
        <v>4614629</v>
      </c>
      <c r="I2231" s="12">
        <f t="shared" si="461"/>
        <v>0.23649376797137972</v>
      </c>
      <c r="J2231" s="12">
        <f t="shared" si="451"/>
        <v>0.24145473016357327</v>
      </c>
      <c r="K2231" s="1">
        <v>4250378</v>
      </c>
      <c r="L2231">
        <v>125529</v>
      </c>
      <c r="M2231" s="12">
        <f t="shared" si="452"/>
        <v>2.9533608540228656E-2</v>
      </c>
      <c r="N2231">
        <v>40542</v>
      </c>
      <c r="O2231">
        <v>84987</v>
      </c>
      <c r="P2231" s="12">
        <f t="shared" si="456"/>
        <v>1.9995162783168933E-2</v>
      </c>
      <c r="Q2231" s="12">
        <f t="shared" si="457"/>
        <v>0.67703080563057139</v>
      </c>
      <c r="R2231">
        <v>31987</v>
      </c>
      <c r="S2231">
        <v>12118</v>
      </c>
      <c r="T2231">
        <v>1635</v>
      </c>
      <c r="U2231" s="30">
        <v>1635.1420000000001</v>
      </c>
      <c r="V2231">
        <f t="shared" si="449"/>
        <v>1635142</v>
      </c>
      <c r="W2231">
        <v>36468</v>
      </c>
      <c r="X2231" s="17">
        <v>3074</v>
      </c>
      <c r="Y2231">
        <v>3051</v>
      </c>
      <c r="Z2231" s="7">
        <f t="shared" ref="Z2231:Z2234" si="462">(Y2231+X2231)/2</f>
        <v>3062.5</v>
      </c>
      <c r="AA2231" s="16">
        <v>3063</v>
      </c>
    </row>
    <row r="2232" spans="2:27">
      <c r="B2232" t="s">
        <v>277</v>
      </c>
      <c r="C2232">
        <v>1996</v>
      </c>
      <c r="D2232" s="1">
        <v>1189563</v>
      </c>
      <c r="E2232" s="12">
        <f t="shared" si="454"/>
        <v>6.7615667944686167E-2</v>
      </c>
      <c r="F2232" s="1">
        <v>1163815</v>
      </c>
      <c r="G2232" s="11">
        <f t="shared" si="455"/>
        <v>6.6417979513089975E-2</v>
      </c>
      <c r="H2232">
        <v>4998908</v>
      </c>
      <c r="I2232" s="12">
        <f t="shared" si="461"/>
        <v>0.23281384654408524</v>
      </c>
      <c r="J2232" s="12">
        <f t="shared" si="451"/>
        <v>0.23796457146240738</v>
      </c>
      <c r="K2232" s="1">
        <v>4489725</v>
      </c>
      <c r="L2232">
        <v>136396</v>
      </c>
      <c r="M2232" s="12">
        <f t="shared" si="452"/>
        <v>3.0379588950325467E-2</v>
      </c>
      <c r="N2232">
        <v>42758</v>
      </c>
      <c r="O2232">
        <v>93638</v>
      </c>
      <c r="P2232" s="12">
        <f t="shared" si="456"/>
        <v>2.085606579467562E-2</v>
      </c>
      <c r="Q2232" s="12">
        <f t="shared" si="457"/>
        <v>0.6865157335992258</v>
      </c>
      <c r="R2232">
        <v>32638</v>
      </c>
      <c r="S2232">
        <v>11086</v>
      </c>
      <c r="T2232">
        <v>1648</v>
      </c>
      <c r="U2232" s="30">
        <v>1647.6569999999999</v>
      </c>
      <c r="V2232">
        <f t="shared" si="449"/>
        <v>1647657</v>
      </c>
      <c r="W2232">
        <v>39923</v>
      </c>
      <c r="X2232" s="17">
        <v>3287</v>
      </c>
      <c r="Y2232">
        <v>3216</v>
      </c>
      <c r="Z2232" s="7">
        <f t="shared" si="462"/>
        <v>3251.5</v>
      </c>
      <c r="AA2232" s="16">
        <v>3252</v>
      </c>
    </row>
    <row r="2233" spans="2:27">
      <c r="B2233" t="s">
        <v>277</v>
      </c>
      <c r="C2233">
        <v>1997</v>
      </c>
      <c r="D2233" s="1">
        <v>1164360</v>
      </c>
      <c r="E2233" s="12">
        <f t="shared" si="454"/>
        <v>-2.1186771949026659E-2</v>
      </c>
      <c r="F2233" s="1">
        <v>1141336</v>
      </c>
      <c r="G2233" s="11">
        <f t="shared" si="455"/>
        <v>-1.9314925482142781E-2</v>
      </c>
      <c r="H2233">
        <v>5537331</v>
      </c>
      <c r="I2233" s="12">
        <f t="shared" si="461"/>
        <v>0.20611662911247314</v>
      </c>
      <c r="J2233" s="12">
        <f t="shared" si="451"/>
        <v>0.21027458896713958</v>
      </c>
      <c r="K2233" s="1">
        <v>4801745</v>
      </c>
      <c r="L2233">
        <v>151181</v>
      </c>
      <c r="M2233" s="12">
        <f t="shared" si="452"/>
        <v>3.1484595704270008E-2</v>
      </c>
      <c r="N2233">
        <v>45551</v>
      </c>
      <c r="O2233">
        <v>105630</v>
      </c>
      <c r="P2233" s="12">
        <f t="shared" si="456"/>
        <v>2.1998252718542947E-2</v>
      </c>
      <c r="Q2233" s="12">
        <f t="shared" si="457"/>
        <v>0.69869891057738742</v>
      </c>
      <c r="R2233">
        <v>34209</v>
      </c>
      <c r="S2233">
        <v>12475</v>
      </c>
      <c r="T2233">
        <v>1656</v>
      </c>
      <c r="U2233" s="30">
        <v>1656.0419999999999</v>
      </c>
      <c r="V2233">
        <f t="shared" si="449"/>
        <v>1656042</v>
      </c>
      <c r="W2233">
        <v>41080</v>
      </c>
      <c r="X2233" s="16">
        <v>3402</v>
      </c>
      <c r="Y2233">
        <v>3348</v>
      </c>
      <c r="Z2233" s="7">
        <f t="shared" si="462"/>
        <v>3375</v>
      </c>
      <c r="AA2233" s="16">
        <v>3375</v>
      </c>
    </row>
    <row r="2234" spans="2:27">
      <c r="B2234" t="s">
        <v>277</v>
      </c>
      <c r="C2234">
        <v>1998</v>
      </c>
      <c r="D2234" s="1">
        <v>1282063</v>
      </c>
      <c r="E2234" s="12">
        <f t="shared" si="454"/>
        <v>0.10108815143082896</v>
      </c>
      <c r="F2234" s="1">
        <v>1261213</v>
      </c>
      <c r="G2234" s="11">
        <f t="shared" si="455"/>
        <v>0.10503217282202612</v>
      </c>
      <c r="H2234">
        <v>5635696</v>
      </c>
      <c r="I2234" s="12">
        <f t="shared" si="461"/>
        <v>0.22379010507309124</v>
      </c>
      <c r="J2234" s="12">
        <f t="shared" si="451"/>
        <v>0.22748973684882931</v>
      </c>
      <c r="K2234" s="1">
        <v>4753513</v>
      </c>
      <c r="L2234">
        <v>165759</v>
      </c>
      <c r="M2234" s="12">
        <f t="shared" si="452"/>
        <v>3.4870841838446638E-2</v>
      </c>
      <c r="N2234">
        <v>46980</v>
      </c>
      <c r="O2234">
        <v>118779</v>
      </c>
      <c r="P2234" s="12">
        <f t="shared" si="456"/>
        <v>2.4987624941806195E-2</v>
      </c>
      <c r="Q2234" s="12">
        <f t="shared" si="457"/>
        <v>0.71657647548549397</v>
      </c>
      <c r="R2234">
        <v>35544</v>
      </c>
      <c r="S2234">
        <v>11711</v>
      </c>
      <c r="T2234">
        <v>1661</v>
      </c>
      <c r="U2234" s="30">
        <v>1660.7719999999999</v>
      </c>
      <c r="V2234">
        <f t="shared" si="449"/>
        <v>1660772</v>
      </c>
      <c r="W2234">
        <v>43852</v>
      </c>
      <c r="X2234" s="16">
        <v>3676</v>
      </c>
      <c r="Y2234">
        <v>3612</v>
      </c>
      <c r="Z2234" s="7">
        <f t="shared" si="462"/>
        <v>3644</v>
      </c>
      <c r="AA2234" s="16">
        <v>3644</v>
      </c>
    </row>
    <row r="2235" spans="2:27">
      <c r="B2235" t="s">
        <v>43</v>
      </c>
      <c r="C2235">
        <v>1999</v>
      </c>
      <c r="D2235" s="1">
        <v>1420373</v>
      </c>
      <c r="E2235" s="12">
        <f t="shared" si="454"/>
        <v>0.10788081396936032</v>
      </c>
      <c r="F2235" s="1">
        <v>1400002</v>
      </c>
      <c r="G2235" s="11">
        <f t="shared" si="455"/>
        <v>0.11004406075738198</v>
      </c>
      <c r="H2235">
        <v>5575535</v>
      </c>
      <c r="I2235" s="12">
        <f t="shared" si="461"/>
        <v>0.25109733864104522</v>
      </c>
      <c r="J2235" s="12">
        <f t="shared" si="451"/>
        <v>0.25475097905402799</v>
      </c>
      <c r="K2235" s="1">
        <v>5183613</v>
      </c>
      <c r="L2235">
        <v>181013</v>
      </c>
      <c r="M2235" s="12">
        <f t="shared" si="452"/>
        <v>3.4920238065611765E-2</v>
      </c>
      <c r="N2235">
        <v>56554</v>
      </c>
      <c r="O2235">
        <v>124459</v>
      </c>
      <c r="P2235" s="12">
        <f t="shared" si="456"/>
        <v>2.4010087172788554E-2</v>
      </c>
      <c r="Q2235" s="12">
        <f t="shared" si="457"/>
        <v>0.68756940109273923</v>
      </c>
      <c r="R2235">
        <v>38533</v>
      </c>
      <c r="S2235">
        <v>12587</v>
      </c>
      <c r="T2235">
        <v>1666</v>
      </c>
      <c r="U2235" s="30">
        <v>1666.028</v>
      </c>
      <c r="V2235">
        <f t="shared" si="449"/>
        <v>1666028</v>
      </c>
      <c r="W2235">
        <v>46057</v>
      </c>
      <c r="X2235" s="16">
        <v>3688</v>
      </c>
      <c r="AA2235" s="16">
        <v>3688</v>
      </c>
    </row>
    <row r="2236" spans="2:27">
      <c r="B2236" t="s">
        <v>216</v>
      </c>
      <c r="C2236">
        <v>2000</v>
      </c>
      <c r="D2236" s="1">
        <v>1568402</v>
      </c>
      <c r="E2236" s="12">
        <f t="shared" si="454"/>
        <v>0.10421839896984807</v>
      </c>
      <c r="F2236" s="1">
        <v>1540781</v>
      </c>
      <c r="G2236" s="11">
        <f t="shared" si="455"/>
        <v>0.10055628491959297</v>
      </c>
      <c r="H2236">
        <v>6184982</v>
      </c>
      <c r="I2236" s="12">
        <f t="shared" si="461"/>
        <v>0.24911648894046903</v>
      </c>
      <c r="J2236" s="12">
        <f t="shared" si="451"/>
        <v>0.2535823063025891</v>
      </c>
      <c r="K2236" s="1">
        <v>5772418</v>
      </c>
      <c r="L2236">
        <v>233959</v>
      </c>
      <c r="M2236" s="12">
        <f t="shared" si="452"/>
        <v>4.0530502122334174E-2</v>
      </c>
      <c r="N2236">
        <v>61331</v>
      </c>
      <c r="O2236">
        <v>172628</v>
      </c>
      <c r="P2236" s="12">
        <f t="shared" si="456"/>
        <v>2.9905665182251181E-2</v>
      </c>
      <c r="Q2236" s="12">
        <f t="shared" si="457"/>
        <v>0.73785577814916292</v>
      </c>
      <c r="R2236">
        <v>40010</v>
      </c>
      <c r="S2236">
        <v>12217</v>
      </c>
      <c r="T2236">
        <v>1711</v>
      </c>
      <c r="U2236" s="30">
        <v>1713.82</v>
      </c>
      <c r="V2236">
        <f t="shared" si="449"/>
        <v>1713820</v>
      </c>
      <c r="W2236">
        <v>48998</v>
      </c>
      <c r="X2236" s="16">
        <v>3895</v>
      </c>
      <c r="AA2236" s="16">
        <v>3895</v>
      </c>
    </row>
    <row r="2237" spans="2:27">
      <c r="B2237" t="s">
        <v>110</v>
      </c>
      <c r="C2237">
        <v>2001</v>
      </c>
      <c r="D2237" s="1">
        <v>1626621</v>
      </c>
      <c r="E2237" s="12">
        <f t="shared" si="454"/>
        <v>3.7119947564463705E-2</v>
      </c>
      <c r="F2237" s="1">
        <v>1602326</v>
      </c>
      <c r="G2237" s="11">
        <f t="shared" si="455"/>
        <v>3.9944028385604444E-2</v>
      </c>
      <c r="H2237">
        <v>5943922</v>
      </c>
      <c r="I2237" s="12">
        <f t="shared" si="461"/>
        <v>0.26957386049143983</v>
      </c>
      <c r="J2237" s="12">
        <f t="shared" si="451"/>
        <v>0.27366122906727242</v>
      </c>
      <c r="K2237" s="1">
        <v>6111217</v>
      </c>
      <c r="L2237">
        <v>243514</v>
      </c>
      <c r="M2237" s="12">
        <f t="shared" si="452"/>
        <v>3.984705501375585E-2</v>
      </c>
      <c r="N2237">
        <v>67378</v>
      </c>
      <c r="O2237">
        <v>176136</v>
      </c>
      <c r="P2237" s="12">
        <f t="shared" si="456"/>
        <v>2.8821755143042704E-2</v>
      </c>
      <c r="Q2237" s="12">
        <f t="shared" si="457"/>
        <v>0.723309542777828</v>
      </c>
      <c r="R2237">
        <v>43902</v>
      </c>
      <c r="S2237">
        <v>13253</v>
      </c>
      <c r="T2237">
        <v>1718</v>
      </c>
      <c r="U2237" s="30">
        <v>1719.836</v>
      </c>
      <c r="V2237">
        <f t="shared" si="449"/>
        <v>1719836</v>
      </c>
      <c r="W2237">
        <v>51371</v>
      </c>
      <c r="X2237" s="16">
        <v>3937</v>
      </c>
      <c r="AA2237" s="16">
        <v>3937</v>
      </c>
    </row>
    <row r="2238" spans="2:27">
      <c r="B2238" t="s">
        <v>332</v>
      </c>
      <c r="C2238">
        <v>2002</v>
      </c>
      <c r="D2238" s="1">
        <v>1822661</v>
      </c>
      <c r="E2238" s="12">
        <f t="shared" si="454"/>
        <v>0.12051977688717901</v>
      </c>
      <c r="F2238" s="1">
        <v>1780050</v>
      </c>
      <c r="G2238" s="11">
        <f t="shared" si="455"/>
        <v>0.11091625549357621</v>
      </c>
      <c r="H2238">
        <v>6001930</v>
      </c>
      <c r="I2238" s="12">
        <f t="shared" si="461"/>
        <v>0.29657960022859314</v>
      </c>
      <c r="J2238" s="12">
        <f t="shared" si="451"/>
        <v>0.30367914987345734</v>
      </c>
      <c r="K2238" s="1">
        <v>6536970</v>
      </c>
      <c r="L2238">
        <v>243283</v>
      </c>
      <c r="M2238" s="12">
        <f t="shared" si="452"/>
        <v>3.7216477970680603E-2</v>
      </c>
      <c r="N2238">
        <v>66750</v>
      </c>
      <c r="O2238">
        <v>176533</v>
      </c>
      <c r="P2238" s="12">
        <f t="shared" si="456"/>
        <v>2.7005325097101563E-2</v>
      </c>
      <c r="Q2238" s="12">
        <f t="shared" si="457"/>
        <v>0.72562817788337042</v>
      </c>
      <c r="R2238">
        <v>47535</v>
      </c>
      <c r="S2238">
        <v>13763</v>
      </c>
      <c r="T2238">
        <v>1725</v>
      </c>
      <c r="U2238" s="30">
        <v>1728.2919999999999</v>
      </c>
      <c r="V2238">
        <f t="shared" si="449"/>
        <v>1728292</v>
      </c>
      <c r="W2238">
        <v>52294</v>
      </c>
      <c r="X2238" s="16">
        <v>4058</v>
      </c>
      <c r="AA2238" s="16">
        <v>4058</v>
      </c>
    </row>
    <row r="2239" spans="2:27">
      <c r="B2239" t="s">
        <v>277</v>
      </c>
      <c r="C2239">
        <v>2003</v>
      </c>
      <c r="D2239" s="1">
        <v>2139810</v>
      </c>
      <c r="E2239" s="12">
        <f t="shared" si="454"/>
        <v>0.17400328420918645</v>
      </c>
      <c r="F2239" s="1">
        <v>2126239</v>
      </c>
      <c r="G2239" s="11">
        <f t="shared" si="455"/>
        <v>0.1944827392488975</v>
      </c>
      <c r="H2239">
        <v>7285210</v>
      </c>
      <c r="I2239" s="12">
        <f t="shared" si="461"/>
        <v>0.29185692656766243</v>
      </c>
      <c r="J2239" s="12">
        <f t="shared" si="451"/>
        <v>0.29371974177820542</v>
      </c>
      <c r="K2239" s="1">
        <v>6823849</v>
      </c>
      <c r="L2239">
        <v>252085</v>
      </c>
      <c r="M2239" s="12">
        <f t="shared" si="452"/>
        <v>3.6941761167341186E-2</v>
      </c>
      <c r="N2239">
        <v>69707</v>
      </c>
      <c r="O2239">
        <v>182378</v>
      </c>
      <c r="P2239" s="12">
        <f t="shared" si="456"/>
        <v>2.6726558574200573E-2</v>
      </c>
      <c r="Q2239" s="12">
        <f t="shared" si="457"/>
        <v>0.72347819187972306</v>
      </c>
      <c r="R2239">
        <v>49479</v>
      </c>
      <c r="S2239">
        <v>14252</v>
      </c>
      <c r="T2239">
        <v>1734</v>
      </c>
      <c r="U2239" s="30">
        <v>1738.643</v>
      </c>
      <c r="V2239">
        <f t="shared" si="449"/>
        <v>1738643</v>
      </c>
      <c r="W2239">
        <v>55696</v>
      </c>
      <c r="X2239" s="16">
        <v>4040</v>
      </c>
      <c r="AA2239" s="16">
        <v>4040</v>
      </c>
    </row>
    <row r="2240" spans="2:27">
      <c r="B2240" t="s">
        <v>277</v>
      </c>
      <c r="C2240">
        <v>2004</v>
      </c>
      <c r="D2240" s="1">
        <v>2383391</v>
      </c>
      <c r="E2240" s="12">
        <f t="shared" si="454"/>
        <v>0.11383300386482913</v>
      </c>
      <c r="F2240" s="1">
        <v>2361660</v>
      </c>
      <c r="G2240" s="11">
        <f t="shared" si="455"/>
        <v>0.11072179562128247</v>
      </c>
      <c r="H2240">
        <v>8348696</v>
      </c>
      <c r="I2240" s="12">
        <f t="shared" si="461"/>
        <v>0.2828777092853782</v>
      </c>
      <c r="J2240" s="12">
        <f t="shared" si="451"/>
        <v>0.28548063074760416</v>
      </c>
      <c r="K2240" s="1">
        <v>6974335</v>
      </c>
      <c r="L2240">
        <v>258108</v>
      </c>
      <c r="M2240" s="12">
        <f t="shared" si="452"/>
        <v>3.7008259568833447E-2</v>
      </c>
      <c r="N2240">
        <v>69651</v>
      </c>
      <c r="O2240">
        <v>188457</v>
      </c>
      <c r="P2240" s="12">
        <f t="shared" si="456"/>
        <v>2.7021500974644893E-2</v>
      </c>
      <c r="Q2240" s="12">
        <f t="shared" si="457"/>
        <v>0.73014784508810271</v>
      </c>
      <c r="R2240">
        <v>52225</v>
      </c>
      <c r="S2240">
        <v>13392</v>
      </c>
      <c r="T2240">
        <v>1742</v>
      </c>
      <c r="U2240" s="30">
        <v>1749.37</v>
      </c>
      <c r="V2240">
        <f t="shared" si="449"/>
        <v>1749370</v>
      </c>
      <c r="W2240">
        <v>57953</v>
      </c>
      <c r="X2240" s="16">
        <v>4130</v>
      </c>
      <c r="AA2240" s="16">
        <v>4130</v>
      </c>
    </row>
    <row r="2241" spans="1:27">
      <c r="B2241" t="s">
        <v>277</v>
      </c>
      <c r="C2241">
        <v>2005</v>
      </c>
      <c r="D2241" s="1">
        <v>2502664</v>
      </c>
      <c r="E2241" s="12">
        <f t="shared" si="454"/>
        <v>5.0043404544197742E-2</v>
      </c>
      <c r="F2241" s="1">
        <v>2471549</v>
      </c>
      <c r="G2241" s="11">
        <f t="shared" si="455"/>
        <v>4.6530406578423653E-2</v>
      </c>
      <c r="H2241">
        <v>8739537</v>
      </c>
      <c r="I2241" s="12">
        <f t="shared" si="461"/>
        <v>0.28280090810302649</v>
      </c>
      <c r="J2241" s="12">
        <f t="shared" si="451"/>
        <v>0.28636116535692907</v>
      </c>
      <c r="K2241" s="1">
        <v>7239796</v>
      </c>
      <c r="L2241">
        <v>268023</v>
      </c>
      <c r="M2241" s="12">
        <f t="shared" si="452"/>
        <v>3.7020794508574553E-2</v>
      </c>
      <c r="N2241">
        <v>73314</v>
      </c>
      <c r="O2241">
        <v>194709</v>
      </c>
      <c r="P2241" s="12">
        <f t="shared" si="456"/>
        <v>2.6894266081530473E-2</v>
      </c>
      <c r="Q2241" s="12">
        <f t="shared" si="457"/>
        <v>0.72646377363136749</v>
      </c>
      <c r="R2241">
        <v>53810</v>
      </c>
      <c r="S2241">
        <v>14009</v>
      </c>
      <c r="T2241">
        <v>1754</v>
      </c>
      <c r="U2241" s="30">
        <v>1761.4970000000001</v>
      </c>
      <c r="V2241">
        <f t="shared" si="449"/>
        <v>1761497</v>
      </c>
      <c r="W2241">
        <v>57677</v>
      </c>
      <c r="X2241" s="16">
        <v>4455</v>
      </c>
      <c r="AA2241" s="16">
        <v>4455</v>
      </c>
    </row>
    <row r="2242" spans="1:27">
      <c r="B2242" t="s">
        <v>277</v>
      </c>
      <c r="C2242">
        <v>2006</v>
      </c>
      <c r="D2242" s="1">
        <v>2472030</v>
      </c>
      <c r="E2242" s="12">
        <f t="shared" si="454"/>
        <v>-1.2240556463032992E-2</v>
      </c>
      <c r="F2242" s="1">
        <v>2416906</v>
      </c>
      <c r="G2242" s="11">
        <f t="shared" si="455"/>
        <v>-2.210880706795617E-2</v>
      </c>
      <c r="H2242">
        <v>9109719</v>
      </c>
      <c r="I2242" s="12">
        <f t="shared" si="461"/>
        <v>0.26531070826663261</v>
      </c>
      <c r="J2242" s="12">
        <f t="shared" si="451"/>
        <v>0.27136182795539576</v>
      </c>
      <c r="K2242" s="1">
        <v>7708701</v>
      </c>
      <c r="L2242">
        <v>275792</v>
      </c>
      <c r="M2242" s="12">
        <f t="shared" si="452"/>
        <v>3.5776715169001883E-2</v>
      </c>
      <c r="N2242">
        <v>76945</v>
      </c>
      <c r="O2242">
        <v>198847</v>
      </c>
      <c r="P2242" s="12">
        <f t="shared" si="456"/>
        <v>2.5795137209239274E-2</v>
      </c>
      <c r="Q2242" s="12">
        <f t="shared" si="457"/>
        <v>0.72100350989151241</v>
      </c>
      <c r="R2242">
        <v>56189</v>
      </c>
      <c r="S2242">
        <v>14638</v>
      </c>
      <c r="T2242">
        <v>1760</v>
      </c>
      <c r="U2242" s="30">
        <v>1772.693</v>
      </c>
      <c r="V2242">
        <f t="shared" ref="V2242:V2252" si="463">(U2242*1000)</f>
        <v>1772693</v>
      </c>
      <c r="W2242">
        <v>62871</v>
      </c>
      <c r="X2242" s="16">
        <v>4407</v>
      </c>
      <c r="AA2242" s="16">
        <v>4407</v>
      </c>
    </row>
    <row r="2243" spans="1:27">
      <c r="B2243" t="s">
        <v>236</v>
      </c>
      <c r="C2243">
        <v>2007</v>
      </c>
      <c r="D2243" s="1">
        <v>2532557</v>
      </c>
      <c r="E2243" s="12">
        <f t="shared" si="454"/>
        <v>2.4484735217614673E-2</v>
      </c>
      <c r="F2243" s="1">
        <v>2471102</v>
      </c>
      <c r="G2243" s="11">
        <f t="shared" si="455"/>
        <v>2.2423710313930291E-2</v>
      </c>
      <c r="H2243">
        <v>9792790</v>
      </c>
      <c r="I2243" s="12">
        <f t="shared" si="461"/>
        <v>0.25233891465047242</v>
      </c>
      <c r="J2243" s="12">
        <f t="shared" si="451"/>
        <v>0.25861445001884037</v>
      </c>
      <c r="K2243" s="1">
        <v>7834295</v>
      </c>
      <c r="L2243">
        <v>293080</v>
      </c>
      <c r="M2243" s="12">
        <f t="shared" si="452"/>
        <v>3.740987542593175E-2</v>
      </c>
      <c r="N2243">
        <v>80482</v>
      </c>
      <c r="O2243">
        <v>212598</v>
      </c>
      <c r="P2243" s="12">
        <f t="shared" si="456"/>
        <v>2.713683873277685E-2</v>
      </c>
      <c r="Q2243" s="12">
        <f t="shared" si="457"/>
        <v>0.72539238433192299</v>
      </c>
      <c r="R2243">
        <v>59395</v>
      </c>
      <c r="S2243">
        <v>15942</v>
      </c>
      <c r="T2243">
        <v>1770</v>
      </c>
      <c r="U2243" s="30">
        <v>1783.44</v>
      </c>
      <c r="V2243">
        <f t="shared" si="463"/>
        <v>1783440</v>
      </c>
      <c r="W2243">
        <v>67078</v>
      </c>
      <c r="X2243" s="16">
        <v>4505</v>
      </c>
      <c r="AA2243" s="16">
        <v>4505</v>
      </c>
    </row>
    <row r="2244" spans="1:27">
      <c r="B2244" t="s">
        <v>236</v>
      </c>
      <c r="C2244">
        <v>2008</v>
      </c>
      <c r="D2244" s="1">
        <v>2560819</v>
      </c>
      <c r="E2244" s="12">
        <f t="shared" si="454"/>
        <v>1.1159472422535802E-2</v>
      </c>
      <c r="F2244" s="1">
        <v>2496652</v>
      </c>
      <c r="G2244" s="11">
        <f t="shared" si="455"/>
        <v>1.0339516539584363E-2</v>
      </c>
      <c r="H2244">
        <v>8387599</v>
      </c>
      <c r="I2244" s="12">
        <f t="shared" si="461"/>
        <v>0.29765991435689759</v>
      </c>
      <c r="J2244" s="12">
        <f t="shared" si="451"/>
        <v>0.30531013702491022</v>
      </c>
      <c r="K2244" s="1">
        <v>8443129</v>
      </c>
      <c r="L2244">
        <v>303976</v>
      </c>
      <c r="M2244" s="12">
        <f t="shared" si="452"/>
        <v>3.600276627302508E-2</v>
      </c>
      <c r="N2244">
        <v>84698</v>
      </c>
      <c r="O2244">
        <v>219278</v>
      </c>
      <c r="P2244" s="12">
        <f t="shared" si="456"/>
        <v>2.5971177273259712E-2</v>
      </c>
      <c r="Q2244" s="12">
        <f t="shared" si="457"/>
        <v>0.72136616048635416</v>
      </c>
      <c r="R2244">
        <v>63080</v>
      </c>
      <c r="S2244">
        <v>15834</v>
      </c>
      <c r="T2244">
        <v>1782</v>
      </c>
      <c r="U2244" s="30">
        <v>1796.3779999999999</v>
      </c>
      <c r="V2244">
        <f t="shared" si="463"/>
        <v>1796378</v>
      </c>
      <c r="W2244">
        <v>69821</v>
      </c>
      <c r="X2244" s="16">
        <v>4520</v>
      </c>
      <c r="AA2244" s="16">
        <v>4520</v>
      </c>
    </row>
    <row r="2245" spans="1:27">
      <c r="A2245">
        <v>27</v>
      </c>
      <c r="B2245" t="s">
        <v>179</v>
      </c>
      <c r="C2245">
        <v>2009</v>
      </c>
      <c r="D2245" s="10">
        <v>2770131</v>
      </c>
      <c r="E2245" s="12">
        <f t="shared" si="454"/>
        <v>8.1736350753411305E-2</v>
      </c>
      <c r="F2245" s="4"/>
      <c r="G2245" s="4"/>
      <c r="H2245" s="10">
        <v>7248209</v>
      </c>
      <c r="I2245" s="3"/>
      <c r="J2245" s="12">
        <f t="shared" si="451"/>
        <v>0.38218144647870944</v>
      </c>
      <c r="K2245" s="10">
        <v>9110284</v>
      </c>
      <c r="L2245" s="3"/>
      <c r="M2245" s="3"/>
      <c r="N2245" s="10">
        <v>89722</v>
      </c>
      <c r="O2245" s="10">
        <v>228871</v>
      </c>
      <c r="P2245" s="12">
        <f t="shared" si="456"/>
        <v>2.5122268416659679E-2</v>
      </c>
      <c r="Q2245" s="3"/>
      <c r="R2245" s="3"/>
      <c r="U2245" s="30">
        <v>1812.683</v>
      </c>
      <c r="V2245">
        <f t="shared" si="463"/>
        <v>1812683</v>
      </c>
      <c r="X2245" s="16">
        <v>4474</v>
      </c>
      <c r="AA2245" s="16">
        <v>4474</v>
      </c>
    </row>
    <row r="2246" spans="1:27">
      <c r="B2246" t="s">
        <v>179</v>
      </c>
      <c r="C2246">
        <v>2010</v>
      </c>
      <c r="D2246" s="10">
        <v>3202752</v>
      </c>
      <c r="E2246" s="12">
        <f t="shared" si="454"/>
        <v>0.15617348060434688</v>
      </c>
      <c r="F2246" s="4"/>
      <c r="G2246" s="4"/>
      <c r="H2246" s="10">
        <v>10221332</v>
      </c>
      <c r="I2246" s="3"/>
      <c r="J2246" s="12">
        <f t="shared" si="451"/>
        <v>0.31333998347769154</v>
      </c>
      <c r="K2246" s="10">
        <v>9456753</v>
      </c>
      <c r="L2246" s="3"/>
      <c r="M2246" s="3"/>
      <c r="N2246" s="10">
        <v>89027</v>
      </c>
      <c r="O2246" s="10">
        <v>237884</v>
      </c>
      <c r="P2246" s="12">
        <f t="shared" si="456"/>
        <v>2.5154934257033044E-2</v>
      </c>
      <c r="Q2246" s="3"/>
      <c r="R2246" s="3"/>
      <c r="U2246" s="30">
        <v>1829.9559999999999</v>
      </c>
      <c r="V2246">
        <f t="shared" si="463"/>
        <v>1829956</v>
      </c>
      <c r="X2246" s="16">
        <v>4587</v>
      </c>
      <c r="AA2246" s="16">
        <v>4587</v>
      </c>
    </row>
    <row r="2247" spans="1:27">
      <c r="B2247" t="s">
        <v>179</v>
      </c>
      <c r="C2247">
        <v>2011</v>
      </c>
      <c r="D2247" s="10">
        <v>3401587</v>
      </c>
      <c r="E2247" s="12">
        <f t="shared" si="454"/>
        <v>6.2082546510001398E-2</v>
      </c>
      <c r="F2247" s="4"/>
      <c r="G2247" s="4"/>
      <c r="H2247" s="10">
        <v>11561118</v>
      </c>
      <c r="I2247" s="3"/>
      <c r="J2247" s="12">
        <f t="shared" ref="J2247:J2252" si="464">D2247/H2247</f>
        <v>0.29422647532877011</v>
      </c>
      <c r="K2247" s="10">
        <v>9356473</v>
      </c>
      <c r="L2247" s="3"/>
      <c r="M2247" s="3"/>
      <c r="N2247" s="10">
        <v>96200</v>
      </c>
      <c r="O2247" s="10">
        <v>241829</v>
      </c>
      <c r="P2247" s="12">
        <f t="shared" si="456"/>
        <v>2.5846170880843667E-2</v>
      </c>
      <c r="Q2247" s="3"/>
      <c r="R2247" s="3"/>
      <c r="U2247" s="30">
        <v>1841.6410000000001</v>
      </c>
      <c r="V2247">
        <f t="shared" si="463"/>
        <v>1841641</v>
      </c>
      <c r="X2247" s="16">
        <v>4616</v>
      </c>
      <c r="AA2247" s="16">
        <v>4616</v>
      </c>
    </row>
    <row r="2248" spans="1:27">
      <c r="B2248" t="s">
        <v>179</v>
      </c>
      <c r="C2248">
        <v>2012</v>
      </c>
      <c r="D2248" s="21"/>
      <c r="E2248" s="12"/>
      <c r="F2248" s="4"/>
      <c r="G2248" s="4"/>
      <c r="H2248" s="21"/>
      <c r="I2248" s="4"/>
      <c r="J2248" s="12"/>
      <c r="K2248" s="21"/>
      <c r="L2248" s="4"/>
      <c r="M2248" s="4"/>
      <c r="N2248" s="21"/>
      <c r="O2248" s="21"/>
      <c r="P2248" s="12"/>
      <c r="Q2248" s="4"/>
      <c r="R2248" s="4"/>
      <c r="U2248" s="30">
        <v>1854.8620000000001</v>
      </c>
      <c r="V2248">
        <f t="shared" si="463"/>
        <v>1854862</v>
      </c>
      <c r="X2248" s="16">
        <v>4705</v>
      </c>
      <c r="AA2248" s="16">
        <v>4705</v>
      </c>
    </row>
    <row r="2249" spans="1:27">
      <c r="B2249" t="s">
        <v>179</v>
      </c>
      <c r="C2249">
        <v>2013</v>
      </c>
      <c r="D2249" s="21">
        <v>3212304</v>
      </c>
      <c r="E2249" s="12"/>
      <c r="F2249" s="21">
        <v>3154670</v>
      </c>
      <c r="G2249" s="4"/>
      <c r="H2249" s="21">
        <v>11484492</v>
      </c>
      <c r="I2249" s="4"/>
      <c r="J2249" s="12">
        <f t="shared" si="464"/>
        <v>0.27970797489344762</v>
      </c>
      <c r="K2249" s="21">
        <v>9880837</v>
      </c>
      <c r="L2249" s="4"/>
      <c r="M2249" s="4"/>
      <c r="N2249" s="21">
        <v>86623</v>
      </c>
      <c r="O2249" s="21">
        <v>246519</v>
      </c>
      <c r="P2249" s="12">
        <f t="shared" si="456"/>
        <v>2.494920217791266E-2</v>
      </c>
      <c r="Q2249" s="4"/>
      <c r="R2249" s="4"/>
      <c r="U2249" s="30">
        <v>1867.414</v>
      </c>
      <c r="V2249">
        <f t="shared" si="463"/>
        <v>1867414</v>
      </c>
      <c r="X2249" s="16">
        <v>5026</v>
      </c>
      <c r="AA2249" s="16">
        <v>5026</v>
      </c>
    </row>
    <row r="2250" spans="1:27">
      <c r="B2250" t="s">
        <v>179</v>
      </c>
      <c r="C2250">
        <v>2014</v>
      </c>
      <c r="D2250" s="21">
        <v>3094850</v>
      </c>
      <c r="E2250" s="12">
        <f t="shared" ref="E2250:E2252" si="465">(D2250-D2249)/(D2249)</f>
        <v>-3.656378723806962E-2</v>
      </c>
      <c r="F2250" s="21">
        <v>3034031</v>
      </c>
      <c r="G2250" s="4"/>
      <c r="H2250" s="21">
        <v>12112397</v>
      </c>
      <c r="I2250" s="4"/>
      <c r="J2250" s="12">
        <f t="shared" si="464"/>
        <v>0.25551094469575264</v>
      </c>
      <c r="K2250" s="21">
        <v>10046378</v>
      </c>
      <c r="L2250" s="4"/>
      <c r="M2250" s="4"/>
      <c r="N2250" s="21">
        <v>82128</v>
      </c>
      <c r="O2250" s="21">
        <v>280999</v>
      </c>
      <c r="P2250" s="12">
        <f t="shared" si="456"/>
        <v>2.797017989966135E-2</v>
      </c>
      <c r="Q2250" s="4"/>
      <c r="R2250" s="4"/>
      <c r="U2250" s="30">
        <v>1880.92</v>
      </c>
      <c r="V2250">
        <f t="shared" si="463"/>
        <v>1880920</v>
      </c>
      <c r="X2250" s="16">
        <v>5441</v>
      </c>
      <c r="AA2250" s="16">
        <v>5441</v>
      </c>
    </row>
    <row r="2251" spans="1:27">
      <c r="B2251" t="s">
        <v>179</v>
      </c>
      <c r="C2251">
        <v>2015</v>
      </c>
      <c r="D2251" s="10">
        <v>3033641</v>
      </c>
      <c r="E2251" s="12">
        <f t="shared" si="465"/>
        <v>-1.9777695203321646E-2</v>
      </c>
      <c r="F2251" s="3"/>
      <c r="G2251" s="3"/>
      <c r="H2251" s="10">
        <v>11361675</v>
      </c>
      <c r="I2251" s="3"/>
      <c r="J2251" s="12">
        <f t="shared" si="464"/>
        <v>0.26700649332074716</v>
      </c>
      <c r="K2251" s="10">
        <v>10850904</v>
      </c>
      <c r="L2251" s="3"/>
      <c r="M2251" s="3"/>
      <c r="N2251" s="10">
        <v>87628</v>
      </c>
      <c r="O2251" s="10">
        <v>349151</v>
      </c>
      <c r="P2251" s="12">
        <f t="shared" si="456"/>
        <v>3.2177134734580642E-2</v>
      </c>
      <c r="Q2251" s="3"/>
      <c r="R2251" s="3"/>
      <c r="U2251" s="30">
        <v>1893.5640000000001</v>
      </c>
      <c r="V2251">
        <f t="shared" si="463"/>
        <v>1893564</v>
      </c>
      <c r="X2251" s="16">
        <v>5372</v>
      </c>
      <c r="AA2251" s="16">
        <v>5372</v>
      </c>
    </row>
    <row r="2252" spans="1:27">
      <c r="B2252" t="s">
        <v>277</v>
      </c>
      <c r="C2252">
        <v>2016</v>
      </c>
      <c r="D2252" s="1">
        <v>3162157</v>
      </c>
      <c r="E2252" s="12">
        <f t="shared" si="465"/>
        <v>4.2363615206941097E-2</v>
      </c>
      <c r="F2252" s="3"/>
      <c r="G2252" s="3"/>
      <c r="H2252" s="1">
        <v>10881575</v>
      </c>
      <c r="I2252" s="3"/>
      <c r="J2252" s="12">
        <f t="shared" si="464"/>
        <v>0.29059736297365041</v>
      </c>
      <c r="K2252" s="1">
        <v>11026935</v>
      </c>
      <c r="L2252" s="3"/>
      <c r="M2252" s="3"/>
      <c r="N2252" s="1">
        <v>94821</v>
      </c>
      <c r="O2252" s="1">
        <v>362811</v>
      </c>
      <c r="P2252" s="12">
        <f t="shared" ref="P2252" si="466">(O2252/K2252)</f>
        <v>3.2902252529828098E-2</v>
      </c>
      <c r="Q2252" s="3"/>
      <c r="R2252" s="3"/>
      <c r="U2252" s="30">
        <v>1907.6030000000001</v>
      </c>
      <c r="V2252">
        <f t="shared" si="463"/>
        <v>1907603</v>
      </c>
      <c r="X2252" s="16">
        <v>5302</v>
      </c>
      <c r="AA2252" s="16">
        <v>5302</v>
      </c>
    </row>
    <row r="2253" spans="1:27"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U2253" s="30"/>
    </row>
    <row r="2254" spans="1:27"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</row>
    <row r="2255" spans="1:27">
      <c r="B2255" t="s">
        <v>278</v>
      </c>
      <c r="C2255">
        <v>1880</v>
      </c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X2255" s="16">
        <v>150</v>
      </c>
      <c r="Z2255" s="16">
        <v>150</v>
      </c>
      <c r="AA2255" s="16">
        <v>150</v>
      </c>
    </row>
    <row r="2256" spans="1:27">
      <c r="B2256" t="s">
        <v>278</v>
      </c>
      <c r="C2256">
        <v>1890</v>
      </c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X2256" s="16">
        <v>96</v>
      </c>
      <c r="Z2256" s="16">
        <v>96</v>
      </c>
      <c r="AA2256" s="16">
        <v>96</v>
      </c>
    </row>
    <row r="2257" spans="2:28">
      <c r="B2257" t="s">
        <v>278</v>
      </c>
      <c r="C2257">
        <v>1904</v>
      </c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U2257" s="30">
        <v>56</v>
      </c>
      <c r="V2257">
        <f>(U2257*1000)</f>
        <v>56000</v>
      </c>
      <c r="X2257" s="16">
        <v>91</v>
      </c>
      <c r="Z2257" s="16">
        <v>91</v>
      </c>
      <c r="AA2257" s="16">
        <v>91</v>
      </c>
    </row>
    <row r="2258" spans="2:28">
      <c r="B2258" t="s">
        <v>278</v>
      </c>
      <c r="C2258">
        <v>1910</v>
      </c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U2258" s="30">
        <v>82</v>
      </c>
      <c r="V2258">
        <f t="shared" ref="V2258:V2326" si="467">(U2258*1000)</f>
        <v>82000</v>
      </c>
      <c r="X2258" s="16">
        <v>199</v>
      </c>
      <c r="Z2258" s="16">
        <v>199</v>
      </c>
      <c r="AA2258" s="16">
        <v>199</v>
      </c>
    </row>
    <row r="2259" spans="2:28">
      <c r="B2259" t="s">
        <v>278</v>
      </c>
      <c r="C2259">
        <v>1923</v>
      </c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U2259" s="30">
        <v>82</v>
      </c>
      <c r="V2259">
        <f t="shared" si="467"/>
        <v>82000</v>
      </c>
      <c r="X2259" s="16">
        <v>174</v>
      </c>
      <c r="Z2259" s="16">
        <v>174</v>
      </c>
      <c r="AA2259" s="16">
        <v>174</v>
      </c>
    </row>
    <row r="2260" spans="2:28">
      <c r="B2260" t="s">
        <v>278</v>
      </c>
      <c r="C2260">
        <v>1930</v>
      </c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U2260" s="30">
        <v>92</v>
      </c>
      <c r="V2260">
        <f t="shared" si="467"/>
        <v>92000</v>
      </c>
      <c r="X2260" s="16">
        <v>245</v>
      </c>
      <c r="Z2260" s="16">
        <v>245</v>
      </c>
      <c r="AA2260" s="16">
        <v>245</v>
      </c>
    </row>
    <row r="2261" spans="2:28">
      <c r="B2261" t="s">
        <v>278</v>
      </c>
      <c r="C2261">
        <v>1940</v>
      </c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U2261" s="30">
        <v>113</v>
      </c>
      <c r="V2261">
        <f t="shared" si="467"/>
        <v>113000</v>
      </c>
      <c r="X2261" s="16">
        <v>255</v>
      </c>
      <c r="Z2261" s="16">
        <v>255</v>
      </c>
      <c r="AA2261" s="16">
        <v>255</v>
      </c>
      <c r="AB2261">
        <f>(352-255)/5</f>
        <v>19.399999999999999</v>
      </c>
    </row>
    <row r="2262" spans="2:28">
      <c r="B2262" t="s">
        <v>278</v>
      </c>
      <c r="C2262">
        <v>1941</v>
      </c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U2262" s="30">
        <v>120</v>
      </c>
      <c r="V2262">
        <f t="shared" si="467"/>
        <v>120000</v>
      </c>
      <c r="Z2262" s="16"/>
      <c r="AA2262" s="16">
        <f>AA2261+(AA2263-AA2261)/2</f>
        <v>264.5</v>
      </c>
    </row>
    <row r="2263" spans="2:28">
      <c r="B2263" t="s">
        <v>278</v>
      </c>
      <c r="C2263">
        <v>1942</v>
      </c>
      <c r="D2263" s="1">
        <v>4655</v>
      </c>
      <c r="E2263" s="1"/>
      <c r="F2263" s="1">
        <v>4335</v>
      </c>
      <c r="G2263" s="1"/>
      <c r="H2263">
        <v>13220</v>
      </c>
      <c r="I2263" s="12">
        <f t="shared" ref="I2263:I2298" si="468">(F2263/H2263)</f>
        <v>0.32791225416036307</v>
      </c>
      <c r="J2263" s="12">
        <f>D2263/H2263</f>
        <v>0.35211800302571861</v>
      </c>
      <c r="K2263" s="1">
        <v>10031</v>
      </c>
      <c r="L2263">
        <v>169</v>
      </c>
      <c r="M2263" s="12">
        <f>(L2263/K2263)</f>
        <v>1.6847771907088027E-2</v>
      </c>
      <c r="N2263" s="3"/>
      <c r="O2263" s="3"/>
      <c r="P2263" s="3"/>
      <c r="Q2263" s="3"/>
      <c r="R2263" s="3"/>
      <c r="T2263">
        <v>137</v>
      </c>
      <c r="U2263" s="30">
        <v>137</v>
      </c>
      <c r="V2263">
        <f t="shared" si="467"/>
        <v>137000</v>
      </c>
      <c r="W2263">
        <v>216</v>
      </c>
      <c r="AA2263" s="1">
        <f>AA2261+19</f>
        <v>274</v>
      </c>
    </row>
    <row r="2264" spans="2:28">
      <c r="B2264" t="s">
        <v>278</v>
      </c>
      <c r="C2264">
        <v>1943</v>
      </c>
      <c r="D2264" s="1"/>
      <c r="E2264" s="1"/>
      <c r="F2264" s="1"/>
      <c r="G2264" s="1"/>
      <c r="I2264" s="12"/>
      <c r="J2264" s="12"/>
      <c r="K2264" s="1"/>
      <c r="M2264" s="12"/>
      <c r="N2264" s="3"/>
      <c r="O2264" s="3"/>
      <c r="P2264" s="3"/>
      <c r="Q2264" s="3"/>
      <c r="R2264" s="3"/>
      <c r="U2264" s="30">
        <v>151</v>
      </c>
      <c r="V2264">
        <f t="shared" si="467"/>
        <v>151000</v>
      </c>
      <c r="AA2264" s="1">
        <f>AA2263+(AA2265-AA2263)/2</f>
        <v>283.5</v>
      </c>
    </row>
    <row r="2265" spans="2:28">
      <c r="B2265" t="s">
        <v>278</v>
      </c>
      <c r="C2265">
        <v>1944</v>
      </c>
      <c r="D2265" s="1">
        <v>4006</v>
      </c>
      <c r="E2265" s="12">
        <f>(D2265-D2263)/(D2263)</f>
        <v>-0.13941997851772289</v>
      </c>
      <c r="F2265" s="1">
        <v>3660</v>
      </c>
      <c r="G2265" s="11">
        <f>(F2265-F2263)/(F2263)</f>
        <v>-0.15570934256055363</v>
      </c>
      <c r="H2265">
        <v>13901</v>
      </c>
      <c r="I2265" s="12">
        <f t="shared" si="468"/>
        <v>0.2632904107618157</v>
      </c>
      <c r="J2265" s="12">
        <f t="shared" ref="J2265:J2331" si="469">D2265/H2265</f>
        <v>0.28818070642399829</v>
      </c>
      <c r="K2265" s="1">
        <v>9182</v>
      </c>
      <c r="L2265">
        <v>182</v>
      </c>
      <c r="M2265" s="12">
        <f t="shared" ref="M2265:M2329" si="470">(L2265/K2265)</f>
        <v>1.982138967545197E-2</v>
      </c>
      <c r="N2265" s="3"/>
      <c r="O2265" s="3"/>
      <c r="P2265" s="3"/>
      <c r="Q2265" s="3"/>
      <c r="R2265" s="3"/>
      <c r="T2265">
        <v>153</v>
      </c>
      <c r="U2265" s="30">
        <v>153</v>
      </c>
      <c r="V2265">
        <f t="shared" si="467"/>
        <v>153000</v>
      </c>
      <c r="W2265">
        <v>229</v>
      </c>
      <c r="AA2265" s="1">
        <f>AA2263+19</f>
        <v>293</v>
      </c>
    </row>
    <row r="2266" spans="2:28">
      <c r="B2266" t="s">
        <v>278</v>
      </c>
      <c r="C2266">
        <v>1945</v>
      </c>
      <c r="D2266" s="1"/>
      <c r="E2266" s="12"/>
      <c r="F2266" s="1"/>
      <c r="G2266" s="11"/>
      <c r="I2266" s="12"/>
      <c r="J2266" s="12"/>
      <c r="K2266" s="1"/>
      <c r="M2266" s="12"/>
      <c r="N2266" s="3"/>
      <c r="O2266" s="3"/>
      <c r="P2266" s="3"/>
      <c r="Q2266" s="3"/>
      <c r="R2266" s="3"/>
      <c r="U2266" s="30">
        <v>149</v>
      </c>
      <c r="V2266">
        <f t="shared" si="467"/>
        <v>149000</v>
      </c>
      <c r="AA2266" s="1">
        <f>AA2265+(AA2267-AA2265)/2</f>
        <v>302.5</v>
      </c>
    </row>
    <row r="2267" spans="2:28">
      <c r="B2267" t="s">
        <v>278</v>
      </c>
      <c r="C2267">
        <v>1946</v>
      </c>
      <c r="D2267" s="1">
        <v>2596</v>
      </c>
      <c r="E2267" s="12">
        <f>(D2267-D2265)/(D2265)</f>
        <v>-0.35197204193709436</v>
      </c>
      <c r="F2267" s="1">
        <v>2221</v>
      </c>
      <c r="G2267" s="11">
        <f>(F2267-F2265)/(F2265)</f>
        <v>-0.39316939890710384</v>
      </c>
      <c r="H2267">
        <v>12973</v>
      </c>
      <c r="I2267" s="12">
        <f t="shared" si="468"/>
        <v>0.17120172666306946</v>
      </c>
      <c r="J2267" s="12">
        <f t="shared" si="469"/>
        <v>0.20010791644184076</v>
      </c>
      <c r="K2267" s="1">
        <v>9618</v>
      </c>
      <c r="L2267">
        <v>223</v>
      </c>
      <c r="M2267" s="12">
        <f t="shared" si="470"/>
        <v>2.3185693491370347E-2</v>
      </c>
      <c r="N2267" s="3"/>
      <c r="O2267" s="3"/>
      <c r="P2267" s="3"/>
      <c r="Q2267" s="3"/>
      <c r="R2267" s="3"/>
      <c r="T2267">
        <v>143</v>
      </c>
      <c r="U2267" s="30">
        <v>143</v>
      </c>
      <c r="V2267">
        <f t="shared" si="467"/>
        <v>143000</v>
      </c>
      <c r="W2267">
        <v>254</v>
      </c>
      <c r="AA2267" s="1">
        <f>AA2265+19</f>
        <v>312</v>
      </c>
    </row>
    <row r="2268" spans="2:28">
      <c r="B2268" t="s">
        <v>278</v>
      </c>
      <c r="C2268">
        <v>1947</v>
      </c>
      <c r="D2268" s="1"/>
      <c r="E2268" s="12"/>
      <c r="F2268" s="1"/>
      <c r="G2268" s="11"/>
      <c r="I2268" s="12"/>
      <c r="J2268" s="12"/>
      <c r="K2268" s="1"/>
      <c r="M2268" s="12"/>
      <c r="N2268" s="3"/>
      <c r="O2268" s="3"/>
      <c r="P2268" s="3"/>
      <c r="Q2268" s="3"/>
      <c r="R2268" s="3"/>
      <c r="U2268" s="30">
        <v>149</v>
      </c>
      <c r="V2268">
        <f t="shared" si="467"/>
        <v>149000</v>
      </c>
      <c r="AA2268" s="1">
        <f>AA2267+(AA2269-AA2267)/2</f>
        <v>321.5</v>
      </c>
    </row>
    <row r="2269" spans="2:28">
      <c r="B2269" t="s">
        <v>278</v>
      </c>
      <c r="C2269">
        <v>1948</v>
      </c>
      <c r="D2269" s="1">
        <v>5781</v>
      </c>
      <c r="E2269" s="12">
        <f>(D2269-D2267)/(D2267)</f>
        <v>1.2268875192604005</v>
      </c>
      <c r="F2269" s="1">
        <v>5352</v>
      </c>
      <c r="G2269" s="11">
        <f>(F2269-F2267)/(F2267)</f>
        <v>1.4097253489419181</v>
      </c>
      <c r="H2269">
        <v>20929</v>
      </c>
      <c r="I2269" s="12">
        <f t="shared" si="468"/>
        <v>0.25572172583496583</v>
      </c>
      <c r="J2269" s="12">
        <f t="shared" si="469"/>
        <v>0.27621959959864301</v>
      </c>
      <c r="K2269" s="1">
        <v>20325</v>
      </c>
      <c r="L2269">
        <v>645</v>
      </c>
      <c r="M2269" s="12">
        <f t="shared" si="470"/>
        <v>3.1734317343173432E-2</v>
      </c>
      <c r="N2269" s="3"/>
      <c r="O2269" s="3"/>
      <c r="P2269" s="3"/>
      <c r="Q2269" s="3"/>
      <c r="R2269" s="3"/>
      <c r="T2269">
        <v>273</v>
      </c>
      <c r="U2269" s="30">
        <v>156</v>
      </c>
      <c r="V2269">
        <f t="shared" si="467"/>
        <v>156000</v>
      </c>
      <c r="W2269">
        <v>273</v>
      </c>
      <c r="AA2269" s="1">
        <f t="shared" ref="AA2269" si="471">AA2267+19</f>
        <v>331</v>
      </c>
    </row>
    <row r="2270" spans="2:28">
      <c r="B2270" t="s">
        <v>278</v>
      </c>
      <c r="C2270">
        <v>1949</v>
      </c>
      <c r="D2270" s="1"/>
      <c r="E2270" s="12"/>
      <c r="F2270" s="1"/>
      <c r="G2270" s="11"/>
      <c r="I2270" s="12"/>
      <c r="J2270" s="12"/>
      <c r="K2270" s="1"/>
      <c r="M2270" s="12"/>
      <c r="N2270" s="3"/>
      <c r="O2270" s="3"/>
      <c r="P2270" s="3"/>
      <c r="Q2270" s="3"/>
      <c r="R2270" s="3"/>
      <c r="U2270" s="30">
        <v>157</v>
      </c>
      <c r="V2270">
        <f t="shared" si="467"/>
        <v>157000</v>
      </c>
      <c r="AA2270" s="1">
        <f>AA2269+(AA2271-AA2269)/2</f>
        <v>341.5</v>
      </c>
    </row>
    <row r="2271" spans="2:28">
      <c r="B2271" t="s">
        <v>278</v>
      </c>
      <c r="C2271">
        <v>1950</v>
      </c>
      <c r="D2271" s="1">
        <v>7786</v>
      </c>
      <c r="E2271" s="12">
        <f>(D2271-D2269)/(D2269)</f>
        <v>0.34682580868361873</v>
      </c>
      <c r="F2271" s="1">
        <v>7258</v>
      </c>
      <c r="G2271" s="11">
        <f>(F2271-F2269)/(F2269)</f>
        <v>0.35612855007473843</v>
      </c>
      <c r="H2271">
        <v>27976</v>
      </c>
      <c r="I2271" s="12">
        <f t="shared" si="468"/>
        <v>0.25943665999428084</v>
      </c>
      <c r="J2271" s="12">
        <f t="shared" si="469"/>
        <v>0.27830997998284246</v>
      </c>
      <c r="K2271" s="1">
        <v>27487</v>
      </c>
      <c r="L2271">
        <v>631</v>
      </c>
      <c r="M2271" s="12">
        <f t="shared" si="470"/>
        <v>2.2956306617673811E-2</v>
      </c>
      <c r="N2271" s="3"/>
      <c r="O2271" s="3"/>
      <c r="P2271" s="3"/>
      <c r="Q2271" s="3"/>
      <c r="R2271" s="3"/>
      <c r="T2271">
        <v>162</v>
      </c>
      <c r="U2271" s="30">
        <v>162</v>
      </c>
      <c r="V2271">
        <f t="shared" si="467"/>
        <v>162000</v>
      </c>
      <c r="W2271">
        <v>322</v>
      </c>
      <c r="X2271" s="16">
        <v>352</v>
      </c>
      <c r="Z2271" s="16">
        <v>352</v>
      </c>
      <c r="AA2271" s="16">
        <v>352</v>
      </c>
      <c r="AB2271">
        <f>(412-352)/10</f>
        <v>6</v>
      </c>
    </row>
    <row r="2272" spans="2:28">
      <c r="B2272" t="s">
        <v>278</v>
      </c>
      <c r="C2272">
        <v>1951</v>
      </c>
      <c r="D2272" s="1">
        <v>8189</v>
      </c>
      <c r="E2272" s="12">
        <f t="shared" ref="E2272:E2332" si="472">(D2272-D2271)/(D2271)</f>
        <v>5.1759568456203442E-2</v>
      </c>
      <c r="F2272" s="1">
        <v>7617</v>
      </c>
      <c r="G2272" s="11">
        <f t="shared" ref="G2272:G2329" si="473">(F2272-F2271)/(F2271)</f>
        <v>4.9462661890327914E-2</v>
      </c>
      <c r="H2272">
        <v>31715</v>
      </c>
      <c r="I2272" s="12">
        <f t="shared" si="468"/>
        <v>0.24017026643544065</v>
      </c>
      <c r="J2272" s="12">
        <f t="shared" si="469"/>
        <v>0.25820589626359769</v>
      </c>
      <c r="K2272" s="1">
        <v>28864</v>
      </c>
      <c r="L2272">
        <v>639</v>
      </c>
      <c r="M2272" s="12">
        <f t="shared" si="470"/>
        <v>2.2138303769401329E-2</v>
      </c>
      <c r="N2272">
        <v>195</v>
      </c>
      <c r="O2272">
        <v>412</v>
      </c>
      <c r="P2272" s="12">
        <f>(O2272/K2272)</f>
        <v>1.4273835920177384E-2</v>
      </c>
      <c r="Q2272" s="12">
        <f>(O2272/L2272)</f>
        <v>0.64475743348982784</v>
      </c>
      <c r="R2272" s="2">
        <v>140</v>
      </c>
      <c r="S2272" s="2">
        <v>112</v>
      </c>
      <c r="T2272">
        <v>168</v>
      </c>
      <c r="U2272" s="30">
        <v>168</v>
      </c>
      <c r="V2272">
        <f t="shared" si="467"/>
        <v>168000</v>
      </c>
      <c r="W2272">
        <v>371</v>
      </c>
      <c r="AA2272" s="1">
        <f>AA2271+6</f>
        <v>358</v>
      </c>
    </row>
    <row r="2273" spans="2:28">
      <c r="B2273" t="s">
        <v>278</v>
      </c>
      <c r="C2273">
        <v>1952</v>
      </c>
      <c r="D2273" s="1">
        <v>7375</v>
      </c>
      <c r="E2273" s="12">
        <f t="shared" si="472"/>
        <v>-9.9401636341433633E-2</v>
      </c>
      <c r="F2273" s="1">
        <v>6784</v>
      </c>
      <c r="G2273" s="11">
        <f t="shared" si="473"/>
        <v>-0.10936064067218065</v>
      </c>
      <c r="H2273">
        <v>34818</v>
      </c>
      <c r="I2273" s="12">
        <f t="shared" si="468"/>
        <v>0.19484174852088001</v>
      </c>
      <c r="J2273" s="12">
        <f t="shared" si="469"/>
        <v>0.21181572749727154</v>
      </c>
      <c r="K2273" s="1">
        <v>32435</v>
      </c>
      <c r="L2273">
        <v>608</v>
      </c>
      <c r="M2273" s="12">
        <f t="shared" si="470"/>
        <v>1.8745182673038385E-2</v>
      </c>
      <c r="N2273">
        <v>173</v>
      </c>
      <c r="O2273">
        <v>397</v>
      </c>
      <c r="P2273" s="12">
        <f t="shared" ref="P2273:P2336" si="474">(O2273/K2273)</f>
        <v>1.2239864344072761E-2</v>
      </c>
      <c r="Q2273" s="12">
        <f t="shared" ref="Q2273:Q2329" si="475">(O2273/L2273)</f>
        <v>0.65296052631578949</v>
      </c>
      <c r="R2273" s="2">
        <v>156</v>
      </c>
      <c r="S2273" s="2">
        <v>44</v>
      </c>
      <c r="T2273">
        <v>181</v>
      </c>
      <c r="U2273" s="30">
        <v>181</v>
      </c>
      <c r="V2273">
        <f t="shared" si="467"/>
        <v>181000</v>
      </c>
      <c r="W2273">
        <v>433</v>
      </c>
      <c r="AA2273" s="1">
        <f t="shared" ref="AA2273:AA2280" si="476">AA2272+6</f>
        <v>364</v>
      </c>
    </row>
    <row r="2274" spans="2:28">
      <c r="B2274" t="s">
        <v>278</v>
      </c>
      <c r="C2274">
        <v>1953</v>
      </c>
      <c r="D2274" s="1">
        <v>9952</v>
      </c>
      <c r="E2274" s="12">
        <f t="shared" si="472"/>
        <v>0.34942372881355932</v>
      </c>
      <c r="F2274" s="1">
        <v>9402</v>
      </c>
      <c r="G2274" s="11">
        <f t="shared" si="473"/>
        <v>0.38590801886792453</v>
      </c>
      <c r="H2274">
        <v>38233</v>
      </c>
      <c r="I2274" s="12">
        <f t="shared" si="468"/>
        <v>0.24591321633144142</v>
      </c>
      <c r="J2274" s="12">
        <f t="shared" si="469"/>
        <v>0.26029869484476759</v>
      </c>
      <c r="K2274" s="1">
        <v>32703</v>
      </c>
      <c r="L2274">
        <v>614</v>
      </c>
      <c r="M2274" s="12">
        <f t="shared" si="470"/>
        <v>1.8775035929425435E-2</v>
      </c>
      <c r="N2274">
        <v>177</v>
      </c>
      <c r="O2274">
        <v>388</v>
      </c>
      <c r="P2274" s="12">
        <f t="shared" si="474"/>
        <v>1.1864354952145063E-2</v>
      </c>
      <c r="Q2274" s="12">
        <f t="shared" si="475"/>
        <v>0.63192182410423448</v>
      </c>
      <c r="R2274" s="2">
        <v>155</v>
      </c>
      <c r="S2274" s="2">
        <v>195</v>
      </c>
      <c r="T2274">
        <v>195</v>
      </c>
      <c r="U2274" s="30">
        <v>195</v>
      </c>
      <c r="V2274">
        <f t="shared" si="467"/>
        <v>195000</v>
      </c>
      <c r="W2274">
        <v>476</v>
      </c>
      <c r="AA2274" s="1">
        <f t="shared" si="476"/>
        <v>370</v>
      </c>
    </row>
    <row r="2275" spans="2:28">
      <c r="B2275" t="s">
        <v>278</v>
      </c>
      <c r="C2275">
        <v>1954</v>
      </c>
      <c r="D2275" s="1">
        <v>9380</v>
      </c>
      <c r="E2275" s="12">
        <f t="shared" si="472"/>
        <v>-5.7475884244372992E-2</v>
      </c>
      <c r="F2275" s="1">
        <v>8824</v>
      </c>
      <c r="G2275" s="11">
        <f t="shared" si="473"/>
        <v>-6.1476281642203784E-2</v>
      </c>
      <c r="H2275">
        <v>41090</v>
      </c>
      <c r="I2275" s="12">
        <f t="shared" si="468"/>
        <v>0.21474811389632514</v>
      </c>
      <c r="J2275" s="12">
        <f t="shared" si="469"/>
        <v>0.22827938671209541</v>
      </c>
      <c r="K2275" s="1">
        <v>38550</v>
      </c>
      <c r="L2275">
        <v>813</v>
      </c>
      <c r="M2275" s="12">
        <f t="shared" si="470"/>
        <v>2.1089494163424125E-2</v>
      </c>
      <c r="N2275">
        <v>311</v>
      </c>
      <c r="O2275">
        <v>448</v>
      </c>
      <c r="P2275" s="12">
        <f t="shared" si="474"/>
        <v>1.1621271076523994E-2</v>
      </c>
      <c r="Q2275" s="12">
        <f t="shared" si="475"/>
        <v>0.55104551045510453</v>
      </c>
      <c r="R2275" s="2">
        <v>175</v>
      </c>
      <c r="S2275" s="2">
        <v>96</v>
      </c>
      <c r="T2275">
        <v>213</v>
      </c>
      <c r="U2275" s="30">
        <v>213</v>
      </c>
      <c r="V2275">
        <f t="shared" si="467"/>
        <v>213000</v>
      </c>
      <c r="W2275">
        <v>513</v>
      </c>
      <c r="AA2275" s="1">
        <f t="shared" si="476"/>
        <v>376</v>
      </c>
    </row>
    <row r="2276" spans="2:28">
      <c r="B2276" t="s">
        <v>278</v>
      </c>
      <c r="C2276">
        <v>1955</v>
      </c>
      <c r="D2276" s="1">
        <v>10366</v>
      </c>
      <c r="E2276" s="12">
        <f t="shared" si="472"/>
        <v>0.10511727078891259</v>
      </c>
      <c r="F2276" s="1">
        <v>9796</v>
      </c>
      <c r="G2276" s="11">
        <f t="shared" si="473"/>
        <v>0.11015412511332728</v>
      </c>
      <c r="H2276">
        <v>48642</v>
      </c>
      <c r="I2276" s="12">
        <f t="shared" si="468"/>
        <v>0.20138974548743885</v>
      </c>
      <c r="J2276" s="12">
        <f t="shared" si="469"/>
        <v>0.21310801365075449</v>
      </c>
      <c r="K2276" s="1">
        <v>44531</v>
      </c>
      <c r="L2276">
        <v>846</v>
      </c>
      <c r="M2276" s="12">
        <f t="shared" si="470"/>
        <v>1.8998001392288518E-2</v>
      </c>
      <c r="N2276">
        <v>308</v>
      </c>
      <c r="O2276">
        <v>465</v>
      </c>
      <c r="P2276" s="12">
        <f t="shared" si="474"/>
        <v>1.0442163885832342E-2</v>
      </c>
      <c r="Q2276" s="12">
        <f t="shared" si="475"/>
        <v>0.54964539007092195</v>
      </c>
      <c r="R2276" s="2">
        <v>225</v>
      </c>
      <c r="S2276" s="2">
        <v>279</v>
      </c>
      <c r="T2276">
        <v>237</v>
      </c>
      <c r="U2276" s="30">
        <v>237</v>
      </c>
      <c r="V2276">
        <f t="shared" si="467"/>
        <v>237000</v>
      </c>
      <c r="W2276">
        <v>597</v>
      </c>
      <c r="AA2276" s="1">
        <f t="shared" si="476"/>
        <v>382</v>
      </c>
    </row>
    <row r="2277" spans="2:28">
      <c r="B2277" t="s">
        <v>278</v>
      </c>
      <c r="C2277">
        <v>1956</v>
      </c>
      <c r="D2277" s="1">
        <v>13857</v>
      </c>
      <c r="E2277" s="12">
        <f t="shared" si="472"/>
        <v>0.33677406907196605</v>
      </c>
      <c r="F2277" s="1">
        <v>13212</v>
      </c>
      <c r="G2277" s="11">
        <f t="shared" si="473"/>
        <v>0.34871376071866067</v>
      </c>
      <c r="H2277">
        <v>61750</v>
      </c>
      <c r="I2277" s="12">
        <f t="shared" si="468"/>
        <v>0.2139595141700405</v>
      </c>
      <c r="J2277" s="12">
        <f t="shared" si="469"/>
        <v>0.22440485829959514</v>
      </c>
      <c r="K2277" s="1">
        <v>52022</v>
      </c>
      <c r="L2277">
        <v>919</v>
      </c>
      <c r="M2277" s="12">
        <f t="shared" si="470"/>
        <v>1.7665603014109417E-2</v>
      </c>
      <c r="N2277">
        <v>331</v>
      </c>
      <c r="O2277">
        <v>515</v>
      </c>
      <c r="P2277" s="12">
        <f t="shared" si="474"/>
        <v>9.8996578370689325E-3</v>
      </c>
      <c r="Q2277" s="12">
        <f t="shared" si="475"/>
        <v>0.56039173014145816</v>
      </c>
      <c r="R2277" s="2">
        <v>278</v>
      </c>
      <c r="S2277" s="2">
        <v>186</v>
      </c>
      <c r="T2277">
        <v>250</v>
      </c>
      <c r="U2277" s="30">
        <v>250</v>
      </c>
      <c r="V2277">
        <f t="shared" si="467"/>
        <v>250000</v>
      </c>
      <c r="W2277">
        <v>621</v>
      </c>
      <c r="AA2277" s="1">
        <f t="shared" si="476"/>
        <v>388</v>
      </c>
    </row>
    <row r="2278" spans="2:28">
      <c r="B2278" t="s">
        <v>278</v>
      </c>
      <c r="C2278">
        <v>1957</v>
      </c>
      <c r="D2278" s="1">
        <v>15886</v>
      </c>
      <c r="E2278" s="12">
        <f t="shared" si="472"/>
        <v>0.14642418994010248</v>
      </c>
      <c r="F2278" s="1">
        <v>15358</v>
      </c>
      <c r="G2278" s="11">
        <f t="shared" si="473"/>
        <v>0.16242809567060248</v>
      </c>
      <c r="H2278">
        <v>70572</v>
      </c>
      <c r="I2278" s="12">
        <f t="shared" si="468"/>
        <v>0.21762171966218896</v>
      </c>
      <c r="J2278" s="12">
        <f t="shared" si="469"/>
        <v>0.22510344045797201</v>
      </c>
      <c r="K2278" s="1">
        <v>64463</v>
      </c>
      <c r="L2278">
        <v>1126</v>
      </c>
      <c r="M2278" s="12">
        <f t="shared" si="470"/>
        <v>1.7467384391046028E-2</v>
      </c>
      <c r="N2278">
        <v>358</v>
      </c>
      <c r="O2278" s="2">
        <v>582</v>
      </c>
      <c r="P2278" s="12">
        <f t="shared" si="474"/>
        <v>9.0284349161534518E-3</v>
      </c>
      <c r="Q2278" s="12">
        <f t="shared" si="475"/>
        <v>0.51687388987566607</v>
      </c>
      <c r="R2278" s="2">
        <v>286</v>
      </c>
      <c r="S2278" s="2">
        <v>457</v>
      </c>
      <c r="T2278">
        <v>260</v>
      </c>
      <c r="U2278" s="30">
        <v>260</v>
      </c>
      <c r="V2278">
        <f t="shared" si="467"/>
        <v>260000</v>
      </c>
      <c r="W2278">
        <v>665</v>
      </c>
      <c r="AA2278" s="1">
        <f t="shared" si="476"/>
        <v>394</v>
      </c>
    </row>
    <row r="2279" spans="2:28">
      <c r="B2279" t="s">
        <v>278</v>
      </c>
      <c r="C2279">
        <v>1958</v>
      </c>
      <c r="D2279" s="1">
        <v>21458</v>
      </c>
      <c r="E2279" s="12">
        <f t="shared" si="472"/>
        <v>0.35074908724663223</v>
      </c>
      <c r="F2279" s="1">
        <v>20979</v>
      </c>
      <c r="G2279" s="11">
        <f t="shared" si="473"/>
        <v>0.36599817684594349</v>
      </c>
      <c r="H2279">
        <v>78283</v>
      </c>
      <c r="I2279" s="12">
        <f t="shared" si="468"/>
        <v>0.2679892186042947</v>
      </c>
      <c r="J2279" s="12">
        <f t="shared" si="469"/>
        <v>0.27410804389203275</v>
      </c>
      <c r="K2279" s="1">
        <v>73742</v>
      </c>
      <c r="L2279">
        <v>1299</v>
      </c>
      <c r="M2279" s="12">
        <f t="shared" si="470"/>
        <v>1.7615470152694528E-2</v>
      </c>
      <c r="N2279">
        <v>447</v>
      </c>
      <c r="O2279">
        <v>687</v>
      </c>
      <c r="P2279" s="12">
        <f t="shared" si="474"/>
        <v>9.3162648151663904E-3</v>
      </c>
      <c r="Q2279" s="12">
        <f t="shared" si="475"/>
        <v>0.52886836027713624</v>
      </c>
      <c r="R2279">
        <v>324</v>
      </c>
      <c r="S2279">
        <v>231</v>
      </c>
      <c r="T2279">
        <v>269</v>
      </c>
      <c r="U2279" s="30">
        <v>269</v>
      </c>
      <c r="V2279">
        <f t="shared" si="467"/>
        <v>269000</v>
      </c>
      <c r="W2279">
        <v>705</v>
      </c>
      <c r="AA2279" s="1">
        <f t="shared" si="476"/>
        <v>400</v>
      </c>
    </row>
    <row r="2280" spans="2:28">
      <c r="B2280" t="s">
        <v>278</v>
      </c>
      <c r="C2280">
        <v>1959</v>
      </c>
      <c r="D2280" s="1">
        <v>22543</v>
      </c>
      <c r="E2280" s="12">
        <f t="shared" si="472"/>
        <v>5.0563892254636963E-2</v>
      </c>
      <c r="F2280" s="1">
        <v>22075</v>
      </c>
      <c r="G2280" s="11">
        <f t="shared" si="473"/>
        <v>5.2242718909385574E-2</v>
      </c>
      <c r="H2280">
        <v>81462</v>
      </c>
      <c r="I2280" s="12">
        <f t="shared" si="468"/>
        <v>0.27098524465394908</v>
      </c>
      <c r="J2280" s="12">
        <f t="shared" si="469"/>
        <v>0.27673025459723555</v>
      </c>
      <c r="K2280" s="1">
        <v>78484</v>
      </c>
      <c r="L2280">
        <v>1981</v>
      </c>
      <c r="M2280" s="12">
        <f t="shared" si="470"/>
        <v>2.5240813414199072E-2</v>
      </c>
      <c r="N2280">
        <v>430</v>
      </c>
      <c r="O2280">
        <v>1306</v>
      </c>
      <c r="P2280" s="12">
        <f t="shared" si="474"/>
        <v>1.6640334335660773E-2</v>
      </c>
      <c r="Q2280" s="12">
        <f t="shared" si="475"/>
        <v>0.65926299848561332</v>
      </c>
      <c r="R2280">
        <v>348</v>
      </c>
      <c r="S2280">
        <v>513</v>
      </c>
      <c r="T2280">
        <v>775</v>
      </c>
      <c r="U2280" s="30">
        <v>279</v>
      </c>
      <c r="V2280">
        <f t="shared" si="467"/>
        <v>279000</v>
      </c>
      <c r="W2280">
        <v>775</v>
      </c>
      <c r="AA2280" s="1">
        <f t="shared" si="476"/>
        <v>406</v>
      </c>
    </row>
    <row r="2281" spans="2:28">
      <c r="B2281" t="s">
        <v>278</v>
      </c>
      <c r="C2281">
        <v>1960</v>
      </c>
      <c r="D2281" s="1">
        <v>18822</v>
      </c>
      <c r="E2281" s="12">
        <f t="shared" si="472"/>
        <v>-0.16506232533380649</v>
      </c>
      <c r="F2281" s="1">
        <v>18341</v>
      </c>
      <c r="G2281" s="11">
        <f t="shared" si="473"/>
        <v>-0.16915062287655719</v>
      </c>
      <c r="H2281">
        <v>87239</v>
      </c>
      <c r="I2281" s="12">
        <f t="shared" si="468"/>
        <v>0.21023854010247711</v>
      </c>
      <c r="J2281" s="12">
        <f t="shared" si="469"/>
        <v>0.21575212920826695</v>
      </c>
      <c r="K2281" s="1">
        <v>80186</v>
      </c>
      <c r="L2281">
        <v>1635</v>
      </c>
      <c r="M2281" s="12">
        <f t="shared" si="470"/>
        <v>2.0390093033696655E-2</v>
      </c>
      <c r="N2281">
        <v>636</v>
      </c>
      <c r="O2281">
        <v>999</v>
      </c>
      <c r="P2281" s="12">
        <f t="shared" si="474"/>
        <v>1.245853390866236E-2</v>
      </c>
      <c r="Q2281" s="12">
        <f t="shared" si="475"/>
        <v>0.61100917431192658</v>
      </c>
      <c r="R2281">
        <v>366</v>
      </c>
      <c r="S2281">
        <v>539</v>
      </c>
      <c r="T2281">
        <v>291</v>
      </c>
      <c r="U2281" s="30">
        <v>291</v>
      </c>
      <c r="V2281">
        <f t="shared" si="467"/>
        <v>291000</v>
      </c>
      <c r="W2281">
        <v>850</v>
      </c>
      <c r="X2281" s="16">
        <v>412</v>
      </c>
      <c r="Z2281" s="16">
        <v>412</v>
      </c>
      <c r="AA2281" s="16">
        <v>412</v>
      </c>
      <c r="AB2281">
        <f>(675-412)/10</f>
        <v>26.3</v>
      </c>
    </row>
    <row r="2282" spans="2:28">
      <c r="B2282" t="s">
        <v>278</v>
      </c>
      <c r="C2282">
        <v>1961</v>
      </c>
      <c r="D2282" s="1">
        <v>20320</v>
      </c>
      <c r="E2282" s="12">
        <f t="shared" si="472"/>
        <v>7.9587716501965791E-2</v>
      </c>
      <c r="F2282" s="1">
        <v>20190</v>
      </c>
      <c r="G2282" s="11">
        <f t="shared" si="473"/>
        <v>0.10081238754702579</v>
      </c>
      <c r="H2282">
        <v>94910</v>
      </c>
      <c r="I2282" s="12">
        <f t="shared" si="468"/>
        <v>0.21272784743441156</v>
      </c>
      <c r="J2282" s="12">
        <f t="shared" si="469"/>
        <v>0.21409756611526709</v>
      </c>
      <c r="K2282" s="1">
        <v>89188</v>
      </c>
      <c r="L2282">
        <v>1908</v>
      </c>
      <c r="M2282" s="12">
        <f t="shared" si="470"/>
        <v>2.1393012512894112E-2</v>
      </c>
      <c r="N2282">
        <v>660</v>
      </c>
      <c r="O2282">
        <v>1248</v>
      </c>
      <c r="P2282" s="12">
        <f t="shared" si="474"/>
        <v>1.3992913844911872E-2</v>
      </c>
      <c r="Q2282" s="12">
        <f t="shared" si="475"/>
        <v>0.65408805031446537</v>
      </c>
      <c r="R2282">
        <v>385</v>
      </c>
      <c r="S2282">
        <v>594</v>
      </c>
      <c r="T2282">
        <v>315</v>
      </c>
      <c r="U2282" s="30">
        <v>315</v>
      </c>
      <c r="V2282">
        <f t="shared" si="467"/>
        <v>315000</v>
      </c>
      <c r="W2282">
        <v>941</v>
      </c>
      <c r="AA2282" s="1">
        <f>AA2281+26</f>
        <v>438</v>
      </c>
    </row>
    <row r="2283" spans="2:28">
      <c r="B2283" t="s">
        <v>278</v>
      </c>
      <c r="C2283">
        <v>1962</v>
      </c>
      <c r="D2283" s="1">
        <v>24861</v>
      </c>
      <c r="E2283" s="12">
        <f t="shared" si="472"/>
        <v>0.22347440944881891</v>
      </c>
      <c r="F2283" s="1">
        <v>24636</v>
      </c>
      <c r="G2283" s="11">
        <f t="shared" si="473"/>
        <v>0.22020802377414561</v>
      </c>
      <c r="H2283">
        <v>112433</v>
      </c>
      <c r="I2283" s="12">
        <f t="shared" si="468"/>
        <v>0.21911716311047469</v>
      </c>
      <c r="J2283" s="12">
        <f t="shared" si="469"/>
        <v>0.22111835493138135</v>
      </c>
      <c r="K2283" s="1">
        <v>106756</v>
      </c>
      <c r="L2283">
        <v>3932</v>
      </c>
      <c r="M2283" s="12">
        <f t="shared" si="470"/>
        <v>3.6831653490201954E-2</v>
      </c>
      <c r="N2283">
        <v>687</v>
      </c>
      <c r="O2283">
        <v>3245</v>
      </c>
      <c r="P2283" s="12">
        <f t="shared" si="474"/>
        <v>3.0396417999925061E-2</v>
      </c>
      <c r="Q2283" s="12">
        <f t="shared" si="475"/>
        <v>0.82527975584944047</v>
      </c>
      <c r="R2283">
        <v>402</v>
      </c>
      <c r="S2283">
        <v>357</v>
      </c>
      <c r="T2283">
        <v>352</v>
      </c>
      <c r="U2283" s="30">
        <v>352</v>
      </c>
      <c r="V2283">
        <f t="shared" si="467"/>
        <v>352000</v>
      </c>
      <c r="W2283">
        <v>1134</v>
      </c>
      <c r="AA2283" s="1">
        <f t="shared" ref="AA2283:AA2290" si="477">AA2282+26</f>
        <v>464</v>
      </c>
    </row>
    <row r="2284" spans="2:28">
      <c r="B2284" t="s">
        <v>278</v>
      </c>
      <c r="C2284">
        <v>1963</v>
      </c>
      <c r="D2284" s="1">
        <v>28843</v>
      </c>
      <c r="E2284" s="12">
        <f t="shared" si="472"/>
        <v>0.16017054824826032</v>
      </c>
      <c r="F2284" s="1">
        <v>28643</v>
      </c>
      <c r="G2284" s="11">
        <f t="shared" si="473"/>
        <v>0.1626481571683715</v>
      </c>
      <c r="H2284">
        <v>131145</v>
      </c>
      <c r="I2284" s="12">
        <f t="shared" si="468"/>
        <v>0.21840710663769111</v>
      </c>
      <c r="J2284" s="12">
        <f t="shared" si="469"/>
        <v>0.2199321361851386</v>
      </c>
      <c r="K2284" s="1">
        <v>120772</v>
      </c>
      <c r="L2284">
        <v>3424</v>
      </c>
      <c r="M2284" s="12">
        <f t="shared" si="470"/>
        <v>2.8350942271387406E-2</v>
      </c>
      <c r="N2284">
        <v>757</v>
      </c>
      <c r="O2284">
        <v>2667</v>
      </c>
      <c r="P2284" s="12">
        <f t="shared" si="474"/>
        <v>2.2082933130195742E-2</v>
      </c>
      <c r="Q2284" s="12">
        <f t="shared" si="475"/>
        <v>0.77891355140186913</v>
      </c>
      <c r="R2284">
        <v>416</v>
      </c>
      <c r="S2284">
        <v>695</v>
      </c>
      <c r="T2284">
        <v>397</v>
      </c>
      <c r="U2284" s="30">
        <v>397</v>
      </c>
      <c r="V2284">
        <f t="shared" si="467"/>
        <v>397000</v>
      </c>
      <c r="W2284">
        <v>1276</v>
      </c>
      <c r="AA2284" s="1">
        <f t="shared" si="477"/>
        <v>490</v>
      </c>
    </row>
    <row r="2285" spans="2:28">
      <c r="B2285" t="s">
        <v>278</v>
      </c>
      <c r="C2285">
        <v>1964</v>
      </c>
      <c r="D2285" s="1">
        <v>47467</v>
      </c>
      <c r="E2285" s="12">
        <f t="shared" si="472"/>
        <v>0.64570259681725206</v>
      </c>
      <c r="F2285" s="1">
        <v>47163</v>
      </c>
      <c r="G2285" s="11">
        <f t="shared" si="473"/>
        <v>0.64658031630764934</v>
      </c>
      <c r="H2285">
        <v>161754</v>
      </c>
      <c r="I2285" s="12">
        <f t="shared" si="468"/>
        <v>0.29157238769984051</v>
      </c>
      <c r="J2285" s="12">
        <f t="shared" si="469"/>
        <v>0.293451784809031</v>
      </c>
      <c r="K2285" s="1">
        <v>151264</v>
      </c>
      <c r="L2285">
        <v>4964</v>
      </c>
      <c r="M2285" s="12">
        <f t="shared" si="470"/>
        <v>3.281679712291094E-2</v>
      </c>
      <c r="N2285">
        <v>754</v>
      </c>
      <c r="O2285">
        <v>4210</v>
      </c>
      <c r="P2285" s="12">
        <f t="shared" si="474"/>
        <v>2.7832134546223821E-2</v>
      </c>
      <c r="Q2285" s="12">
        <f t="shared" si="475"/>
        <v>0.84810636583400478</v>
      </c>
      <c r="R2285">
        <v>450</v>
      </c>
      <c r="S2285">
        <v>546</v>
      </c>
      <c r="T2285">
        <v>426</v>
      </c>
      <c r="U2285" s="30">
        <v>426</v>
      </c>
      <c r="V2285">
        <f t="shared" si="467"/>
        <v>426000</v>
      </c>
      <c r="W2285">
        <v>1388</v>
      </c>
      <c r="AA2285" s="1">
        <f t="shared" si="477"/>
        <v>516</v>
      </c>
    </row>
    <row r="2286" spans="2:28">
      <c r="B2286" t="s">
        <v>278</v>
      </c>
      <c r="C2286">
        <v>1965</v>
      </c>
      <c r="D2286" s="1">
        <v>58970</v>
      </c>
      <c r="E2286" s="12">
        <f t="shared" si="472"/>
        <v>0.24233678134282766</v>
      </c>
      <c r="F2286" s="1">
        <v>58565</v>
      </c>
      <c r="G2286" s="11">
        <f t="shared" si="473"/>
        <v>0.2417573097555287</v>
      </c>
      <c r="H2286">
        <v>178467</v>
      </c>
      <c r="I2286" s="12">
        <f t="shared" si="468"/>
        <v>0.32815590557357943</v>
      </c>
      <c r="J2286" s="12">
        <f t="shared" si="469"/>
        <v>0.33042523267606899</v>
      </c>
      <c r="K2286" s="1">
        <v>166981</v>
      </c>
      <c r="L2286">
        <v>3520</v>
      </c>
      <c r="M2286" s="12">
        <f t="shared" si="470"/>
        <v>2.1080242662338829E-2</v>
      </c>
      <c r="N2286">
        <v>775</v>
      </c>
      <c r="O2286">
        <v>2745</v>
      </c>
      <c r="P2286" s="12">
        <f t="shared" si="474"/>
        <v>1.6438996053443206E-2</v>
      </c>
      <c r="Q2286" s="12">
        <f t="shared" si="475"/>
        <v>0.77982954545454541</v>
      </c>
      <c r="R2286">
        <v>458</v>
      </c>
      <c r="S2286">
        <v>906</v>
      </c>
      <c r="T2286">
        <v>444</v>
      </c>
      <c r="U2286" s="30">
        <v>444</v>
      </c>
      <c r="V2286">
        <f t="shared" si="467"/>
        <v>444000</v>
      </c>
      <c r="W2286">
        <v>1487</v>
      </c>
      <c r="AA2286" s="1">
        <f t="shared" si="477"/>
        <v>542</v>
      </c>
    </row>
    <row r="2287" spans="2:28">
      <c r="B2287" t="s">
        <v>278</v>
      </c>
      <c r="C2287">
        <v>1966</v>
      </c>
      <c r="D2287" s="1">
        <v>52156</v>
      </c>
      <c r="E2287" s="12">
        <f t="shared" si="472"/>
        <v>-0.1155502798032898</v>
      </c>
      <c r="F2287" s="1">
        <v>51830</v>
      </c>
      <c r="G2287" s="11">
        <f t="shared" si="473"/>
        <v>-0.11500042687612055</v>
      </c>
      <c r="H2287" s="3">
        <v>180166</v>
      </c>
      <c r="I2287" s="12">
        <f t="shared" si="468"/>
        <v>0.28767914034834541</v>
      </c>
      <c r="J2287" s="12">
        <f t="shared" si="469"/>
        <v>0.28948858275146255</v>
      </c>
      <c r="K2287" s="1">
        <v>177263</v>
      </c>
      <c r="L2287">
        <v>4266</v>
      </c>
      <c r="M2287" s="12">
        <f t="shared" si="470"/>
        <v>2.4065935925714897E-2</v>
      </c>
      <c r="N2287">
        <v>798</v>
      </c>
      <c r="O2287">
        <v>3468</v>
      </c>
      <c r="P2287" s="12">
        <f t="shared" si="474"/>
        <v>1.9564150443126878E-2</v>
      </c>
      <c r="Q2287" s="12">
        <f t="shared" si="475"/>
        <v>0.81293952180028128</v>
      </c>
      <c r="R2287">
        <v>552</v>
      </c>
      <c r="S2287">
        <v>783</v>
      </c>
      <c r="T2287">
        <v>446</v>
      </c>
      <c r="U2287" s="30">
        <v>446</v>
      </c>
      <c r="V2287">
        <f t="shared" si="467"/>
        <v>446000</v>
      </c>
      <c r="W2287">
        <v>1571</v>
      </c>
      <c r="AA2287" s="1">
        <f t="shared" si="477"/>
        <v>568</v>
      </c>
    </row>
    <row r="2288" spans="2:28">
      <c r="B2288" t="s">
        <v>278</v>
      </c>
      <c r="C2288">
        <v>1967</v>
      </c>
      <c r="D2288" s="1">
        <v>64800</v>
      </c>
      <c r="E2288" s="12">
        <f t="shared" si="472"/>
        <v>0.24242656645448271</v>
      </c>
      <c r="F2288" s="1">
        <v>64415</v>
      </c>
      <c r="G2288" s="11">
        <f t="shared" si="473"/>
        <v>0.24281304263939804</v>
      </c>
      <c r="H2288">
        <v>200561</v>
      </c>
      <c r="I2288" s="12">
        <f t="shared" si="468"/>
        <v>0.32117410663090035</v>
      </c>
      <c r="J2288" s="12">
        <f t="shared" si="469"/>
        <v>0.32309372210948289</v>
      </c>
      <c r="K2288" s="1">
        <v>193881</v>
      </c>
      <c r="L2288">
        <v>6420</v>
      </c>
      <c r="M2288" s="12">
        <f t="shared" si="470"/>
        <v>3.3113095145991617E-2</v>
      </c>
      <c r="N2288">
        <v>2065</v>
      </c>
      <c r="O2288">
        <v>4355</v>
      </c>
      <c r="P2288" s="12">
        <f t="shared" si="474"/>
        <v>2.2462231987662534E-2</v>
      </c>
      <c r="Q2288" s="12">
        <f t="shared" si="475"/>
        <v>0.67834890965732086</v>
      </c>
      <c r="R2288">
        <v>529</v>
      </c>
      <c r="S2288">
        <v>1264</v>
      </c>
      <c r="T2288">
        <v>449</v>
      </c>
      <c r="U2288" s="30">
        <v>449</v>
      </c>
      <c r="V2288">
        <f t="shared" si="467"/>
        <v>449000</v>
      </c>
      <c r="W2288">
        <v>1668</v>
      </c>
      <c r="AA2288" s="1">
        <f t="shared" si="477"/>
        <v>594</v>
      </c>
    </row>
    <row r="2289" spans="2:28">
      <c r="B2289" t="s">
        <v>278</v>
      </c>
      <c r="C2289">
        <v>1968</v>
      </c>
      <c r="D2289" s="1">
        <v>55207</v>
      </c>
      <c r="E2289" s="12">
        <f t="shared" si="472"/>
        <v>-0.14804012345679013</v>
      </c>
      <c r="F2289" s="1">
        <v>52802</v>
      </c>
      <c r="G2289" s="11">
        <f t="shared" si="473"/>
        <v>-0.18028409531941317</v>
      </c>
      <c r="H2289">
        <v>213967</v>
      </c>
      <c r="I2289" s="12">
        <f t="shared" si="468"/>
        <v>0.24677637205737332</v>
      </c>
      <c r="J2289" s="12">
        <f t="shared" si="469"/>
        <v>0.25801642309328077</v>
      </c>
      <c r="K2289" s="1">
        <v>210901</v>
      </c>
      <c r="L2289">
        <v>6789</v>
      </c>
      <c r="M2289" s="12">
        <f t="shared" si="470"/>
        <v>3.2190459030540394E-2</v>
      </c>
      <c r="N2289">
        <v>2404</v>
      </c>
      <c r="O2289">
        <v>4385</v>
      </c>
      <c r="P2289" s="12">
        <f t="shared" si="474"/>
        <v>2.0791745890251824E-2</v>
      </c>
      <c r="Q2289" s="12">
        <f t="shared" si="475"/>
        <v>0.64589777581381647</v>
      </c>
      <c r="R2289">
        <v>693</v>
      </c>
      <c r="S2289">
        <v>688</v>
      </c>
      <c r="T2289">
        <v>464</v>
      </c>
      <c r="U2289" s="30">
        <v>464</v>
      </c>
      <c r="V2289">
        <f t="shared" si="467"/>
        <v>464000</v>
      </c>
      <c r="W2289">
        <v>1935</v>
      </c>
      <c r="AA2289" s="1">
        <f t="shared" si="477"/>
        <v>620</v>
      </c>
    </row>
    <row r="2290" spans="2:28">
      <c r="B2290" t="s">
        <v>278</v>
      </c>
      <c r="C2290">
        <v>1969</v>
      </c>
      <c r="D2290" s="1">
        <v>65532</v>
      </c>
      <c r="E2290" s="12">
        <f t="shared" si="472"/>
        <v>0.18702338471570634</v>
      </c>
      <c r="F2290" s="1">
        <v>63049</v>
      </c>
      <c r="G2290" s="11">
        <f t="shared" si="473"/>
        <v>0.19406461876444073</v>
      </c>
      <c r="H2290">
        <v>255211</v>
      </c>
      <c r="I2290" s="12">
        <f t="shared" si="468"/>
        <v>0.24704656147266379</v>
      </c>
      <c r="J2290" s="12">
        <f t="shared" si="469"/>
        <v>0.25677576593485391</v>
      </c>
      <c r="K2290" s="1">
        <v>226316</v>
      </c>
      <c r="L2290">
        <v>6724</v>
      </c>
      <c r="M2290" s="12">
        <f t="shared" si="470"/>
        <v>2.9710670036586014E-2</v>
      </c>
      <c r="N2290">
        <v>2606</v>
      </c>
      <c r="O2290">
        <v>4118</v>
      </c>
      <c r="P2290" s="12">
        <f t="shared" si="474"/>
        <v>1.8195797027165558E-2</v>
      </c>
      <c r="Q2290" s="12">
        <f t="shared" si="475"/>
        <v>0.61243307555026771</v>
      </c>
      <c r="R2290">
        <v>679</v>
      </c>
      <c r="S2290">
        <v>1184</v>
      </c>
      <c r="T2290">
        <v>480</v>
      </c>
      <c r="U2290" s="30">
        <v>480</v>
      </c>
      <c r="V2290">
        <f t="shared" si="467"/>
        <v>480000</v>
      </c>
      <c r="W2290">
        <v>2174</v>
      </c>
      <c r="AA2290" s="1">
        <f t="shared" si="477"/>
        <v>646</v>
      </c>
    </row>
    <row r="2291" spans="2:28">
      <c r="B2291" t="s">
        <v>278</v>
      </c>
      <c r="C2291">
        <v>1970</v>
      </c>
      <c r="D2291" s="1">
        <v>69231</v>
      </c>
      <c r="E2291" s="12">
        <f t="shared" si="472"/>
        <v>5.6445705914667646E-2</v>
      </c>
      <c r="F2291" s="1">
        <v>66233</v>
      </c>
      <c r="G2291" s="11">
        <f t="shared" si="473"/>
        <v>5.0500404447334613E-2</v>
      </c>
      <c r="H2291">
        <v>287822</v>
      </c>
      <c r="I2291" s="12">
        <f t="shared" si="468"/>
        <v>0.23011792010339724</v>
      </c>
      <c r="J2291" s="12">
        <f t="shared" si="469"/>
        <v>0.24053408009116745</v>
      </c>
      <c r="K2291" s="1">
        <v>266500</v>
      </c>
      <c r="L2291">
        <v>8617</v>
      </c>
      <c r="M2291" s="12">
        <f t="shared" si="470"/>
        <v>3.2333958724202624E-2</v>
      </c>
      <c r="N2291">
        <v>3411</v>
      </c>
      <c r="O2291">
        <v>5206</v>
      </c>
      <c r="P2291" s="12">
        <f t="shared" si="474"/>
        <v>1.9534709193245778E-2</v>
      </c>
      <c r="Q2291" s="12">
        <f t="shared" si="475"/>
        <v>0.60415457815945228</v>
      </c>
      <c r="R2291">
        <v>740</v>
      </c>
      <c r="S2291">
        <v>567</v>
      </c>
      <c r="T2291">
        <v>489</v>
      </c>
      <c r="U2291" s="30">
        <v>488.738</v>
      </c>
      <c r="V2291">
        <f t="shared" si="467"/>
        <v>488738</v>
      </c>
      <c r="W2291">
        <v>2432</v>
      </c>
      <c r="X2291" s="16">
        <v>675</v>
      </c>
      <c r="Z2291" s="16">
        <v>675</v>
      </c>
      <c r="AA2291" s="16">
        <v>675</v>
      </c>
      <c r="AB2291">
        <f>(1187-675)/6</f>
        <v>85.333333333333329</v>
      </c>
    </row>
    <row r="2292" spans="2:28">
      <c r="B2292" t="s">
        <v>278</v>
      </c>
      <c r="C2292">
        <v>1971</v>
      </c>
      <c r="D2292" s="1">
        <v>73030</v>
      </c>
      <c r="E2292" s="12">
        <f t="shared" si="472"/>
        <v>5.4874261530239346E-2</v>
      </c>
      <c r="F2292" s="1">
        <v>69906</v>
      </c>
      <c r="G2292" s="11">
        <f t="shared" si="473"/>
        <v>5.5455739586006976E-2</v>
      </c>
      <c r="H2292">
        <v>323588</v>
      </c>
      <c r="I2292" s="12">
        <f t="shared" si="468"/>
        <v>0.21603396912122824</v>
      </c>
      <c r="J2292" s="12">
        <f t="shared" si="469"/>
        <v>0.22568822082401077</v>
      </c>
      <c r="K2292" s="1">
        <v>295026</v>
      </c>
      <c r="L2292">
        <v>9945</v>
      </c>
      <c r="M2292" s="12">
        <f t="shared" si="470"/>
        <v>3.3708893453458337E-2</v>
      </c>
      <c r="N2292">
        <v>4186</v>
      </c>
      <c r="O2292">
        <v>5759</v>
      </c>
      <c r="P2292" s="12">
        <f t="shared" si="474"/>
        <v>1.9520313463898098E-2</v>
      </c>
      <c r="Q2292" s="12">
        <f t="shared" si="475"/>
        <v>0.57908496732026149</v>
      </c>
      <c r="R2292">
        <v>868</v>
      </c>
      <c r="S2292">
        <v>1319</v>
      </c>
      <c r="T2292">
        <v>520</v>
      </c>
      <c r="U2292" s="30">
        <v>520.01800000000003</v>
      </c>
      <c r="V2292">
        <f t="shared" si="467"/>
        <v>520018</v>
      </c>
      <c r="W2292">
        <v>2713</v>
      </c>
      <c r="AA2292" s="1">
        <f>AA2291+85</f>
        <v>760</v>
      </c>
    </row>
    <row r="2293" spans="2:28">
      <c r="B2293" t="s">
        <v>278</v>
      </c>
      <c r="C2293">
        <v>1972</v>
      </c>
      <c r="D2293" s="1">
        <v>83996</v>
      </c>
      <c r="E2293" s="12">
        <f t="shared" si="472"/>
        <v>0.1501574695330686</v>
      </c>
      <c r="F2293" s="1">
        <v>80366</v>
      </c>
      <c r="G2293" s="11">
        <f t="shared" si="473"/>
        <v>0.14962950247475182</v>
      </c>
      <c r="H2293">
        <v>366739</v>
      </c>
      <c r="I2293" s="12">
        <f t="shared" si="468"/>
        <v>0.21913677029167883</v>
      </c>
      <c r="J2293" s="12">
        <f t="shared" si="469"/>
        <v>0.22903481767687647</v>
      </c>
      <c r="K2293" s="1">
        <v>340562</v>
      </c>
      <c r="L2293">
        <v>10985</v>
      </c>
      <c r="M2293" s="12">
        <f t="shared" si="470"/>
        <v>3.225550707360187E-2</v>
      </c>
      <c r="N2293">
        <v>4196</v>
      </c>
      <c r="O2293">
        <v>6789</v>
      </c>
      <c r="P2293" s="12">
        <f t="shared" si="474"/>
        <v>1.9934696178669376E-2</v>
      </c>
      <c r="Q2293" s="12">
        <f t="shared" si="475"/>
        <v>0.61802457897132457</v>
      </c>
      <c r="R2293">
        <v>1065</v>
      </c>
      <c r="S2293">
        <v>1007</v>
      </c>
      <c r="T2293">
        <v>547</v>
      </c>
      <c r="U2293" s="30">
        <v>546.78899999999999</v>
      </c>
      <c r="V2293">
        <f t="shared" si="467"/>
        <v>546789</v>
      </c>
      <c r="W2293">
        <v>3036</v>
      </c>
      <c r="AA2293" s="1">
        <f t="shared" ref="AA2293:AA2296" si="478">AA2292+85</f>
        <v>845</v>
      </c>
    </row>
    <row r="2294" spans="2:28">
      <c r="B2294" t="s">
        <v>278</v>
      </c>
      <c r="C2294">
        <v>1973</v>
      </c>
      <c r="D2294" s="1">
        <v>101537</v>
      </c>
      <c r="E2294" s="12">
        <f t="shared" si="472"/>
        <v>0.20883137292252013</v>
      </c>
      <c r="F2294" s="1">
        <v>97735</v>
      </c>
      <c r="G2294" s="11">
        <f t="shared" si="473"/>
        <v>0.21612373391732823</v>
      </c>
      <c r="H2294">
        <v>442489</v>
      </c>
      <c r="I2294" s="12">
        <f t="shared" si="468"/>
        <v>0.22087554718874366</v>
      </c>
      <c r="J2294" s="12">
        <f t="shared" si="469"/>
        <v>0.22946785117822138</v>
      </c>
      <c r="K2294" s="1">
        <v>382151</v>
      </c>
      <c r="L2294">
        <v>12137</v>
      </c>
      <c r="M2294" s="12">
        <f t="shared" si="470"/>
        <v>3.1759697083090191E-2</v>
      </c>
      <c r="N2294">
        <v>4593</v>
      </c>
      <c r="O2294">
        <v>7544</v>
      </c>
      <c r="P2294" s="12">
        <f t="shared" si="474"/>
        <v>1.9740887764260723E-2</v>
      </c>
      <c r="Q2294" s="12">
        <f t="shared" si="475"/>
        <v>0.62157040454807611</v>
      </c>
      <c r="R2294">
        <v>1314</v>
      </c>
      <c r="S2294">
        <v>2388</v>
      </c>
      <c r="T2294">
        <v>569</v>
      </c>
      <c r="U2294" s="30">
        <v>568.99099999999999</v>
      </c>
      <c r="V2294">
        <f t="shared" si="467"/>
        <v>568991</v>
      </c>
      <c r="W2294">
        <v>3466</v>
      </c>
      <c r="AA2294" s="1">
        <f t="shared" si="478"/>
        <v>930</v>
      </c>
    </row>
    <row r="2295" spans="2:28">
      <c r="B2295" t="s">
        <v>278</v>
      </c>
      <c r="C2295">
        <v>1974</v>
      </c>
      <c r="D2295" s="1">
        <v>95175</v>
      </c>
      <c r="E2295" s="12">
        <f t="shared" si="472"/>
        <v>-6.2656962486581244E-2</v>
      </c>
      <c r="F2295" s="1">
        <v>91423</v>
      </c>
      <c r="G2295" s="11">
        <f t="shared" si="473"/>
        <v>-6.4582800429733467E-2</v>
      </c>
      <c r="H2295">
        <v>502240</v>
      </c>
      <c r="I2295" s="12">
        <f t="shared" si="468"/>
        <v>0.18203050334501433</v>
      </c>
      <c r="J2295" s="12">
        <f t="shared" si="469"/>
        <v>0.18950103536158011</v>
      </c>
      <c r="K2295" s="1">
        <v>420890</v>
      </c>
      <c r="L2295">
        <v>13936</v>
      </c>
      <c r="M2295" s="12">
        <f t="shared" si="470"/>
        <v>3.3110789042267573E-2</v>
      </c>
      <c r="N2295">
        <v>5026</v>
      </c>
      <c r="O2295">
        <v>8910</v>
      </c>
      <c r="P2295" s="12">
        <f t="shared" si="474"/>
        <v>2.1169426691059423E-2</v>
      </c>
      <c r="Q2295" s="12">
        <f t="shared" si="475"/>
        <v>0.63935132032146957</v>
      </c>
      <c r="R2295">
        <v>1178</v>
      </c>
      <c r="S2295">
        <v>1355</v>
      </c>
      <c r="T2295">
        <v>597</v>
      </c>
      <c r="U2295" s="30">
        <v>596.822</v>
      </c>
      <c r="V2295">
        <f t="shared" si="467"/>
        <v>596822</v>
      </c>
      <c r="W2295">
        <v>3866</v>
      </c>
      <c r="AA2295" s="1">
        <f t="shared" si="478"/>
        <v>1015</v>
      </c>
    </row>
    <row r="2296" spans="2:28">
      <c r="B2296" t="s">
        <v>278</v>
      </c>
      <c r="C2296">
        <v>1975</v>
      </c>
      <c r="D2296" s="1">
        <v>109888</v>
      </c>
      <c r="E2296" s="12">
        <f t="shared" si="472"/>
        <v>0.15458891515629103</v>
      </c>
      <c r="F2296" s="1">
        <v>105244</v>
      </c>
      <c r="G2296" s="11">
        <f t="shared" si="473"/>
        <v>0.15117639981186354</v>
      </c>
      <c r="H2296">
        <v>570665</v>
      </c>
      <c r="I2296" s="12">
        <f t="shared" si="468"/>
        <v>0.18442343581610929</v>
      </c>
      <c r="J2296" s="12">
        <f t="shared" si="469"/>
        <v>0.19256131005055505</v>
      </c>
      <c r="K2296" s="1">
        <v>499259</v>
      </c>
      <c r="L2296">
        <v>18297</v>
      </c>
      <c r="M2296" s="12">
        <f t="shared" si="470"/>
        <v>3.6648312799568962E-2</v>
      </c>
      <c r="N2296">
        <v>6118</v>
      </c>
      <c r="O2296">
        <v>12179</v>
      </c>
      <c r="P2296" s="12">
        <f t="shared" si="474"/>
        <v>2.4394152133461789E-2</v>
      </c>
      <c r="Q2296" s="12">
        <f t="shared" si="475"/>
        <v>0.6656282450674974</v>
      </c>
      <c r="R2296">
        <v>1319</v>
      </c>
      <c r="S2296">
        <v>2953</v>
      </c>
      <c r="T2296">
        <v>620</v>
      </c>
      <c r="U2296" s="30">
        <v>619.97199999999998</v>
      </c>
      <c r="V2296">
        <f t="shared" si="467"/>
        <v>619972</v>
      </c>
      <c r="W2296">
        <v>4357</v>
      </c>
      <c r="AA2296" s="1">
        <f t="shared" si="478"/>
        <v>1100</v>
      </c>
    </row>
    <row r="2297" spans="2:28">
      <c r="B2297" t="s">
        <v>278</v>
      </c>
      <c r="C2297">
        <v>1976</v>
      </c>
      <c r="D2297" s="1">
        <v>141240</v>
      </c>
      <c r="E2297" s="12">
        <f t="shared" si="472"/>
        <v>0.28530867792661618</v>
      </c>
      <c r="F2297" s="1">
        <v>135590</v>
      </c>
      <c r="G2297" s="11">
        <f t="shared" si="473"/>
        <v>0.28833947778495689</v>
      </c>
      <c r="H2297">
        <v>689035</v>
      </c>
      <c r="I2297" s="12">
        <f t="shared" si="468"/>
        <v>0.19678245662411925</v>
      </c>
      <c r="J2297" s="12">
        <f t="shared" si="469"/>
        <v>0.20498233036057675</v>
      </c>
      <c r="K2297" s="1">
        <v>589920</v>
      </c>
      <c r="L2297">
        <v>21014</v>
      </c>
      <c r="M2297" s="12">
        <f t="shared" si="470"/>
        <v>3.5621779224301597E-2</v>
      </c>
      <c r="N2297">
        <v>8678</v>
      </c>
      <c r="O2297">
        <v>12336</v>
      </c>
      <c r="P2297" s="12">
        <f t="shared" si="474"/>
        <v>2.0911310008136695E-2</v>
      </c>
      <c r="Q2297" s="12">
        <f t="shared" si="475"/>
        <v>0.58703721328638048</v>
      </c>
      <c r="R2297">
        <v>1695</v>
      </c>
      <c r="S2297">
        <v>1804</v>
      </c>
      <c r="T2297">
        <v>647</v>
      </c>
      <c r="U2297" s="30">
        <v>646.97500000000002</v>
      </c>
      <c r="V2297">
        <f t="shared" si="467"/>
        <v>646975</v>
      </c>
      <c r="W2297">
        <v>5000</v>
      </c>
      <c r="X2297" s="16">
        <v>1187</v>
      </c>
      <c r="Z2297" s="16">
        <v>1187</v>
      </c>
      <c r="AA2297" s="16">
        <v>1187</v>
      </c>
    </row>
    <row r="2298" spans="2:28">
      <c r="B2298" t="s">
        <v>278</v>
      </c>
      <c r="C2298">
        <v>1977</v>
      </c>
      <c r="D2298" s="1">
        <v>148843</v>
      </c>
      <c r="E2298" s="12">
        <f t="shared" si="472"/>
        <v>5.3830359671481164E-2</v>
      </c>
      <c r="F2298" s="1">
        <v>142315</v>
      </c>
      <c r="G2298" s="11">
        <f t="shared" si="473"/>
        <v>4.9598052953757653E-2</v>
      </c>
      <c r="H2298">
        <v>762457</v>
      </c>
      <c r="I2298" s="12">
        <f t="shared" si="468"/>
        <v>0.18665314896446619</v>
      </c>
      <c r="J2298" s="12">
        <f t="shared" si="469"/>
        <v>0.19521494326893188</v>
      </c>
      <c r="K2298" s="1">
        <v>632780</v>
      </c>
      <c r="L2298">
        <v>26009</v>
      </c>
      <c r="M2298" s="12">
        <f t="shared" si="470"/>
        <v>4.1102752931508578E-2</v>
      </c>
      <c r="N2298">
        <v>7002</v>
      </c>
      <c r="O2298">
        <v>19007</v>
      </c>
      <c r="P2298" s="12">
        <f t="shared" si="474"/>
        <v>3.0037295742596164E-2</v>
      </c>
      <c r="Q2298" s="12">
        <f t="shared" si="475"/>
        <v>0.73078549732784803</v>
      </c>
      <c r="R2298">
        <v>1822</v>
      </c>
      <c r="S2298">
        <v>3804</v>
      </c>
      <c r="T2298">
        <v>678</v>
      </c>
      <c r="U2298" s="30">
        <v>678.33299999999997</v>
      </c>
      <c r="V2298">
        <f t="shared" si="467"/>
        <v>678333</v>
      </c>
      <c r="W2298">
        <v>5777</v>
      </c>
      <c r="X2298" s="16">
        <v>1359</v>
      </c>
      <c r="Z2298" s="16">
        <v>1359</v>
      </c>
      <c r="AA2298" s="16">
        <v>1359</v>
      </c>
    </row>
    <row r="2299" spans="2:28">
      <c r="B2299" t="s">
        <v>278</v>
      </c>
      <c r="C2299">
        <v>1978</v>
      </c>
      <c r="D2299" s="1">
        <v>193952</v>
      </c>
      <c r="E2299" s="12">
        <f t="shared" si="472"/>
        <v>0.30306430265447487</v>
      </c>
      <c r="F2299" s="1">
        <v>185032</v>
      </c>
      <c r="G2299" s="11">
        <f t="shared" si="473"/>
        <v>0.30015809998946003</v>
      </c>
      <c r="H2299">
        <v>911469</v>
      </c>
      <c r="I2299" s="12">
        <f t="shared" ref="I2299:I2329" si="479">(F2299/H2299)</f>
        <v>0.2030041614141567</v>
      </c>
      <c r="J2299" s="12">
        <f t="shared" si="469"/>
        <v>0.2127905611710327</v>
      </c>
      <c r="K2299" s="1">
        <v>774146</v>
      </c>
      <c r="L2299">
        <v>33709</v>
      </c>
      <c r="M2299" s="12">
        <f t="shared" si="470"/>
        <v>4.3543465961201115E-2</v>
      </c>
      <c r="N2299">
        <v>7345</v>
      </c>
      <c r="O2299">
        <v>26364</v>
      </c>
      <c r="P2299" s="12">
        <f t="shared" si="474"/>
        <v>3.4055591580916263E-2</v>
      </c>
      <c r="Q2299" s="12">
        <f t="shared" si="475"/>
        <v>0.78210566910914003</v>
      </c>
      <c r="R2299">
        <v>2455</v>
      </c>
      <c r="S2299">
        <v>2670</v>
      </c>
      <c r="T2299">
        <v>719</v>
      </c>
      <c r="U2299" s="30">
        <v>719.43600000000004</v>
      </c>
      <c r="V2299">
        <f t="shared" si="467"/>
        <v>719436</v>
      </c>
      <c r="W2299">
        <v>6990</v>
      </c>
      <c r="X2299" s="16">
        <v>1662</v>
      </c>
      <c r="Z2299" s="16">
        <v>1662</v>
      </c>
      <c r="AA2299" s="16">
        <v>1662</v>
      </c>
    </row>
    <row r="2300" spans="2:28">
      <c r="B2300" t="s">
        <v>278</v>
      </c>
      <c r="C2300">
        <v>1979</v>
      </c>
      <c r="D2300" s="1">
        <v>188931</v>
      </c>
      <c r="E2300" s="12">
        <f t="shared" si="472"/>
        <v>-2.588784853984491E-2</v>
      </c>
      <c r="F2300" s="1">
        <v>179471</v>
      </c>
      <c r="G2300" s="11">
        <f t="shared" si="473"/>
        <v>-3.0054260884603744E-2</v>
      </c>
      <c r="H2300">
        <v>1059485</v>
      </c>
      <c r="I2300" s="12">
        <f t="shared" si="479"/>
        <v>0.1693945643402219</v>
      </c>
      <c r="J2300" s="12">
        <f t="shared" si="469"/>
        <v>0.1783234307234175</v>
      </c>
      <c r="K2300" s="1">
        <v>861520</v>
      </c>
      <c r="L2300">
        <v>30629</v>
      </c>
      <c r="M2300" s="12">
        <f t="shared" si="470"/>
        <v>3.5552279691707676E-2</v>
      </c>
      <c r="N2300">
        <v>6762</v>
      </c>
      <c r="O2300">
        <v>23867</v>
      </c>
      <c r="P2300" s="12">
        <f t="shared" si="474"/>
        <v>2.7703361500603586E-2</v>
      </c>
      <c r="Q2300" s="12">
        <f t="shared" si="475"/>
        <v>0.77922883541741483</v>
      </c>
      <c r="R2300">
        <v>2652</v>
      </c>
      <c r="S2300">
        <v>4710</v>
      </c>
      <c r="T2300">
        <v>765</v>
      </c>
      <c r="U2300" s="30">
        <v>765.36699999999996</v>
      </c>
      <c r="V2300">
        <f t="shared" si="467"/>
        <v>765367</v>
      </c>
      <c r="W2300">
        <v>8140</v>
      </c>
      <c r="X2300" s="16">
        <v>1833</v>
      </c>
      <c r="Z2300" s="16">
        <v>1833</v>
      </c>
      <c r="AA2300" s="16">
        <v>1833</v>
      </c>
    </row>
    <row r="2301" spans="2:28">
      <c r="B2301" t="s">
        <v>278</v>
      </c>
      <c r="C2301">
        <v>1980</v>
      </c>
      <c r="D2301" s="1">
        <v>241219</v>
      </c>
      <c r="E2301" s="12">
        <f t="shared" si="472"/>
        <v>0.27675712297082006</v>
      </c>
      <c r="F2301" s="1">
        <v>233537</v>
      </c>
      <c r="G2301" s="11">
        <f t="shared" si="473"/>
        <v>0.3012520128600164</v>
      </c>
      <c r="H2301">
        <v>1220521</v>
      </c>
      <c r="I2301" s="12">
        <f t="shared" si="479"/>
        <v>0.19134205802276241</v>
      </c>
      <c r="J2301" s="12">
        <f t="shared" si="469"/>
        <v>0.19763609147241218</v>
      </c>
      <c r="K2301" s="1">
        <v>1097559</v>
      </c>
      <c r="L2301">
        <v>36637</v>
      </c>
      <c r="M2301" s="12">
        <f t="shared" si="470"/>
        <v>3.3380437862565927E-2</v>
      </c>
      <c r="N2301">
        <v>7380</v>
      </c>
      <c r="O2301">
        <v>29257</v>
      </c>
      <c r="P2301" s="12">
        <f t="shared" si="474"/>
        <v>2.6656425759344144E-2</v>
      </c>
      <c r="Q2301" s="12">
        <f t="shared" si="475"/>
        <v>0.79856429292791442</v>
      </c>
      <c r="R2301">
        <v>2973</v>
      </c>
      <c r="S2301">
        <v>3045</v>
      </c>
      <c r="T2301">
        <v>800</v>
      </c>
      <c r="U2301" s="30">
        <v>810.21500000000003</v>
      </c>
      <c r="V2301">
        <f t="shared" si="467"/>
        <v>810215</v>
      </c>
      <c r="W2301">
        <v>9463</v>
      </c>
      <c r="X2301" s="16">
        <v>1833</v>
      </c>
      <c r="Y2301">
        <v>1522</v>
      </c>
      <c r="Z2301" s="1">
        <f>(Y2301+X2301)/2</f>
        <v>1677.5</v>
      </c>
      <c r="AA2301" s="16">
        <v>1678</v>
      </c>
    </row>
    <row r="2302" spans="2:28">
      <c r="B2302" t="s">
        <v>278</v>
      </c>
      <c r="C2302">
        <v>1981</v>
      </c>
      <c r="D2302" s="1">
        <v>261716</v>
      </c>
      <c r="E2302" s="12">
        <f t="shared" si="472"/>
        <v>8.4972576787069015E-2</v>
      </c>
      <c r="F2302" s="1">
        <v>257355</v>
      </c>
      <c r="G2302" s="11">
        <f t="shared" si="473"/>
        <v>0.10198812179654616</v>
      </c>
      <c r="H2302">
        <v>1324411</v>
      </c>
      <c r="I2302" s="12">
        <f t="shared" si="479"/>
        <v>0.19431656789319932</v>
      </c>
      <c r="J2302" s="12">
        <f t="shared" si="469"/>
        <v>0.19760935238381439</v>
      </c>
      <c r="K2302" s="1">
        <v>1229923</v>
      </c>
      <c r="L2302">
        <v>58371</v>
      </c>
      <c r="M2302" s="12">
        <f t="shared" si="470"/>
        <v>4.7459068575837676E-2</v>
      </c>
      <c r="N2302">
        <v>8866</v>
      </c>
      <c r="O2302">
        <v>49505</v>
      </c>
      <c r="P2302" s="12">
        <f t="shared" si="474"/>
        <v>4.025048722562307E-2</v>
      </c>
      <c r="Q2302" s="12">
        <f t="shared" si="475"/>
        <v>0.84810950643298899</v>
      </c>
      <c r="R2302">
        <v>3096</v>
      </c>
      <c r="S2302">
        <v>6449</v>
      </c>
      <c r="T2302">
        <v>848</v>
      </c>
      <c r="U2302" s="30">
        <v>847.65499999999997</v>
      </c>
      <c r="V2302">
        <f t="shared" si="467"/>
        <v>847655</v>
      </c>
      <c r="W2302">
        <v>10774</v>
      </c>
      <c r="X2302" s="16">
        <v>2141</v>
      </c>
      <c r="Z2302" s="16">
        <v>2141</v>
      </c>
      <c r="AA2302" s="16">
        <v>2141</v>
      </c>
    </row>
    <row r="2303" spans="2:28">
      <c r="B2303" t="s">
        <v>278</v>
      </c>
      <c r="C2303">
        <v>1982</v>
      </c>
      <c r="D2303" s="1">
        <v>230684</v>
      </c>
      <c r="E2303" s="12">
        <f t="shared" si="472"/>
        <v>-0.11857127573400174</v>
      </c>
      <c r="F2303" s="1">
        <v>225587</v>
      </c>
      <c r="G2303" s="11">
        <f t="shared" si="473"/>
        <v>-0.12344038390550019</v>
      </c>
      <c r="H2303">
        <v>1551591</v>
      </c>
      <c r="I2303" s="12">
        <f t="shared" si="479"/>
        <v>0.14539076341639001</v>
      </c>
      <c r="J2303" s="12">
        <f t="shared" si="469"/>
        <v>0.14867577860402645</v>
      </c>
      <c r="K2303" s="1">
        <v>1413147</v>
      </c>
      <c r="L2303">
        <v>62261</v>
      </c>
      <c r="M2303" s="12">
        <f t="shared" si="470"/>
        <v>4.4058402982846086E-2</v>
      </c>
      <c r="N2303">
        <v>10318</v>
      </c>
      <c r="O2303">
        <v>51943</v>
      </c>
      <c r="P2303" s="12">
        <f t="shared" si="474"/>
        <v>3.6756968666387856E-2</v>
      </c>
      <c r="Q2303" s="12">
        <f t="shared" si="475"/>
        <v>0.83427828014326788</v>
      </c>
      <c r="R2303">
        <v>3451</v>
      </c>
      <c r="S2303">
        <v>4023</v>
      </c>
      <c r="T2303">
        <v>882</v>
      </c>
      <c r="U2303" s="30">
        <v>881.53700000000003</v>
      </c>
      <c r="V2303">
        <f t="shared" si="467"/>
        <v>881537</v>
      </c>
      <c r="W2303">
        <v>11551</v>
      </c>
      <c r="X2303" s="16">
        <v>2675</v>
      </c>
      <c r="Z2303" s="16">
        <v>2675</v>
      </c>
      <c r="AA2303" s="16">
        <v>2675</v>
      </c>
    </row>
    <row r="2304" spans="2:28">
      <c r="B2304" t="s">
        <v>278</v>
      </c>
      <c r="C2304">
        <v>1983</v>
      </c>
      <c r="D2304" s="1">
        <v>252452</v>
      </c>
      <c r="E2304" s="12">
        <f t="shared" si="472"/>
        <v>9.4362851346430618E-2</v>
      </c>
      <c r="F2304" s="1">
        <v>240301</v>
      </c>
      <c r="G2304" s="11">
        <f t="shared" si="473"/>
        <v>6.522538976093481E-2</v>
      </c>
      <c r="H2304">
        <v>1696064</v>
      </c>
      <c r="I2304" s="12">
        <f t="shared" si="479"/>
        <v>0.14168156390324893</v>
      </c>
      <c r="J2304" s="12">
        <f t="shared" si="469"/>
        <v>0.14884579827176334</v>
      </c>
      <c r="K2304" s="1">
        <v>1569977</v>
      </c>
      <c r="L2304">
        <v>51612</v>
      </c>
      <c r="M2304" s="12">
        <f t="shared" si="470"/>
        <v>3.2874366949324732E-2</v>
      </c>
      <c r="N2304">
        <v>9749</v>
      </c>
      <c r="O2304">
        <v>41863</v>
      </c>
      <c r="P2304" s="12">
        <f t="shared" si="474"/>
        <v>2.6664721839874086E-2</v>
      </c>
      <c r="Q2304" s="12">
        <f t="shared" si="475"/>
        <v>0.81110981942183991</v>
      </c>
      <c r="R2304">
        <v>6427</v>
      </c>
      <c r="S2304">
        <v>6821</v>
      </c>
      <c r="T2304">
        <v>902</v>
      </c>
      <c r="U2304" s="30">
        <v>901.97699999999998</v>
      </c>
      <c r="V2304">
        <f t="shared" si="467"/>
        <v>901977</v>
      </c>
      <c r="W2304">
        <v>12267</v>
      </c>
      <c r="X2304" s="16">
        <v>3192</v>
      </c>
      <c r="Z2304" s="16">
        <v>3192</v>
      </c>
      <c r="AA2304" s="16">
        <v>3192</v>
      </c>
    </row>
    <row r="2305" spans="2:27">
      <c r="B2305" t="s">
        <v>278</v>
      </c>
      <c r="C2305">
        <v>1984</v>
      </c>
      <c r="D2305" s="1">
        <v>255545</v>
      </c>
      <c r="E2305" s="12">
        <f t="shared" si="472"/>
        <v>1.2251834012010203E-2</v>
      </c>
      <c r="F2305" s="1">
        <v>248364</v>
      </c>
      <c r="G2305" s="11">
        <f t="shared" si="473"/>
        <v>3.3553751336865015E-2</v>
      </c>
      <c r="H2305">
        <v>1766503</v>
      </c>
      <c r="I2305" s="12">
        <f t="shared" si="479"/>
        <v>0.14059642129110453</v>
      </c>
      <c r="J2305" s="12">
        <f t="shared" si="469"/>
        <v>0.14466151486864159</v>
      </c>
      <c r="K2305" s="1">
        <v>1485181</v>
      </c>
      <c r="L2305">
        <v>52451</v>
      </c>
      <c r="M2305" s="12">
        <f t="shared" si="470"/>
        <v>3.5316234182904305E-2</v>
      </c>
      <c r="N2305">
        <v>10036</v>
      </c>
      <c r="O2305">
        <v>42415</v>
      </c>
      <c r="P2305" s="12">
        <f t="shared" si="474"/>
        <v>2.8558808656991976E-2</v>
      </c>
      <c r="Q2305" s="12">
        <f t="shared" si="475"/>
        <v>0.80865951078149134</v>
      </c>
      <c r="R2305">
        <v>7320</v>
      </c>
      <c r="S2305">
        <v>4601</v>
      </c>
      <c r="T2305">
        <v>925</v>
      </c>
      <c r="U2305" s="30">
        <v>924.92200000000003</v>
      </c>
      <c r="V2305">
        <f t="shared" si="467"/>
        <v>924922</v>
      </c>
      <c r="W2305">
        <v>13413</v>
      </c>
      <c r="X2305" s="16">
        <v>3470</v>
      </c>
      <c r="Z2305" s="16">
        <v>3470</v>
      </c>
      <c r="AA2305" s="16">
        <v>3470</v>
      </c>
    </row>
    <row r="2306" spans="2:27">
      <c r="B2306" t="s">
        <v>278</v>
      </c>
      <c r="C2306">
        <v>1985</v>
      </c>
      <c r="D2306" s="1">
        <v>277228</v>
      </c>
      <c r="E2306" s="12">
        <f t="shared" si="472"/>
        <v>8.48500264141345E-2</v>
      </c>
      <c r="F2306" s="1">
        <v>268678</v>
      </c>
      <c r="G2306" s="11">
        <f t="shared" si="473"/>
        <v>8.1791241886907923E-2</v>
      </c>
      <c r="H2306">
        <v>1909081</v>
      </c>
      <c r="I2306" s="12">
        <f t="shared" si="479"/>
        <v>0.14073682572923832</v>
      </c>
      <c r="J2306" s="12">
        <f t="shared" si="469"/>
        <v>0.14521542040384877</v>
      </c>
      <c r="K2306" s="1">
        <v>1642917</v>
      </c>
      <c r="L2306">
        <v>55238</v>
      </c>
      <c r="M2306" s="12">
        <f t="shared" si="470"/>
        <v>3.3621905427967454E-2</v>
      </c>
      <c r="N2306">
        <v>10351</v>
      </c>
      <c r="O2306">
        <v>44887</v>
      </c>
      <c r="P2306" s="12">
        <f t="shared" si="474"/>
        <v>2.7321526285259693E-2</v>
      </c>
      <c r="Q2306" s="12">
        <f t="shared" si="475"/>
        <v>0.81261088381186863</v>
      </c>
      <c r="R2306">
        <v>7365</v>
      </c>
      <c r="S2306">
        <v>4393</v>
      </c>
      <c r="T2306">
        <v>951</v>
      </c>
      <c r="U2306" s="30">
        <v>951.03</v>
      </c>
      <c r="V2306">
        <f t="shared" si="467"/>
        <v>951030</v>
      </c>
      <c r="W2306">
        <v>14561</v>
      </c>
      <c r="X2306" s="16">
        <v>3794</v>
      </c>
      <c r="Z2306" s="16">
        <v>3794</v>
      </c>
      <c r="AA2306" s="16">
        <v>3794</v>
      </c>
    </row>
    <row r="2307" spans="2:27">
      <c r="B2307" t="s">
        <v>278</v>
      </c>
      <c r="C2307">
        <v>1986</v>
      </c>
      <c r="D2307" s="1">
        <v>353113</v>
      </c>
      <c r="E2307" s="12">
        <f t="shared" si="472"/>
        <v>0.27372776198652371</v>
      </c>
      <c r="F2307" s="1">
        <v>345075</v>
      </c>
      <c r="G2307" s="11">
        <f t="shared" si="473"/>
        <v>0.28434408474084222</v>
      </c>
      <c r="H2307">
        <v>2390950</v>
      </c>
      <c r="I2307" s="12">
        <f t="shared" si="479"/>
        <v>0.14432547732073026</v>
      </c>
      <c r="J2307" s="12">
        <f t="shared" si="469"/>
        <v>0.14768732093937556</v>
      </c>
      <c r="K2307" s="1">
        <v>1916667</v>
      </c>
      <c r="L2307">
        <v>67909</v>
      </c>
      <c r="M2307" s="12">
        <f t="shared" si="470"/>
        <v>3.5430776446821487E-2</v>
      </c>
      <c r="N2307">
        <v>12460</v>
      </c>
      <c r="O2307">
        <v>55449</v>
      </c>
      <c r="P2307" s="12">
        <f t="shared" si="474"/>
        <v>2.892990801218991E-2</v>
      </c>
      <c r="Q2307" s="12">
        <f t="shared" si="475"/>
        <v>0.816519165353635</v>
      </c>
      <c r="R2307">
        <v>8623</v>
      </c>
      <c r="S2307">
        <v>3108</v>
      </c>
      <c r="T2307">
        <v>981</v>
      </c>
      <c r="U2307" s="30">
        <v>980.61300000000006</v>
      </c>
      <c r="V2307">
        <f t="shared" si="467"/>
        <v>980613</v>
      </c>
      <c r="W2307">
        <v>15682</v>
      </c>
      <c r="X2307" s="16">
        <v>4455</v>
      </c>
      <c r="Z2307" s="16">
        <v>4455</v>
      </c>
      <c r="AA2307" s="16">
        <v>4455</v>
      </c>
    </row>
    <row r="2308" spans="2:27">
      <c r="B2308" t="s">
        <v>278</v>
      </c>
      <c r="C2308">
        <v>1987</v>
      </c>
      <c r="D2308" s="1">
        <v>308570</v>
      </c>
      <c r="E2308" s="12">
        <f t="shared" si="472"/>
        <v>-0.12614375568160902</v>
      </c>
      <c r="F2308" s="1">
        <v>299051</v>
      </c>
      <c r="G2308" s="11">
        <f t="shared" si="473"/>
        <v>-0.13337390422371947</v>
      </c>
      <c r="H2308">
        <v>2474505</v>
      </c>
      <c r="I2308" s="12">
        <f t="shared" si="479"/>
        <v>0.1208528574401749</v>
      </c>
      <c r="J2308" s="12">
        <f t="shared" si="469"/>
        <v>0.12469968741222992</v>
      </c>
      <c r="K2308" s="1">
        <v>2012966</v>
      </c>
      <c r="L2308">
        <v>70352</v>
      </c>
      <c r="M2308" s="12">
        <f t="shared" si="470"/>
        <v>3.4949422891395084E-2</v>
      </c>
      <c r="N2308">
        <v>12320</v>
      </c>
      <c r="O2308">
        <v>58032</v>
      </c>
      <c r="P2308" s="12">
        <f t="shared" si="474"/>
        <v>2.882910093861496E-2</v>
      </c>
      <c r="Q2308" s="12">
        <f t="shared" si="475"/>
        <v>0.82488060040937006</v>
      </c>
      <c r="R2308">
        <v>8978</v>
      </c>
      <c r="S2308">
        <v>3875</v>
      </c>
      <c r="T2308">
        <v>1023</v>
      </c>
      <c r="U2308" s="30">
        <v>1023.376</v>
      </c>
      <c r="V2308">
        <f t="shared" si="467"/>
        <v>1023376</v>
      </c>
      <c r="W2308">
        <v>17103</v>
      </c>
      <c r="X2308" s="16">
        <v>4371</v>
      </c>
      <c r="Z2308" s="16">
        <v>4371</v>
      </c>
      <c r="AA2308" s="16">
        <v>4371</v>
      </c>
    </row>
    <row r="2309" spans="2:27">
      <c r="B2309" t="s">
        <v>278</v>
      </c>
      <c r="C2309">
        <v>1988</v>
      </c>
      <c r="D2309" s="1">
        <v>309520</v>
      </c>
      <c r="E2309" s="12">
        <f t="shared" si="472"/>
        <v>3.0787179570275786E-3</v>
      </c>
      <c r="F2309" s="1">
        <v>299059</v>
      </c>
      <c r="G2309" s="11">
        <f t="shared" si="473"/>
        <v>2.6751289913760528E-5</v>
      </c>
      <c r="H2309">
        <v>2523769</v>
      </c>
      <c r="I2309" s="12">
        <f t="shared" si="479"/>
        <v>0.11849697813072432</v>
      </c>
      <c r="J2309" s="12">
        <f t="shared" si="469"/>
        <v>0.12264196921350567</v>
      </c>
      <c r="K2309" s="1">
        <v>2292513</v>
      </c>
      <c r="L2309">
        <v>120330</v>
      </c>
      <c r="M2309" s="12">
        <f t="shared" si="470"/>
        <v>5.2488251975016061E-2</v>
      </c>
      <c r="N2309">
        <v>16539</v>
      </c>
      <c r="O2309">
        <v>103791</v>
      </c>
      <c r="P2309" s="12">
        <f t="shared" si="474"/>
        <v>4.5273898119661697E-2</v>
      </c>
      <c r="Q2309" s="12">
        <f t="shared" si="475"/>
        <v>0.862552979306906</v>
      </c>
      <c r="R2309">
        <v>10505</v>
      </c>
      <c r="S2309">
        <v>6612</v>
      </c>
      <c r="T2309">
        <v>1075</v>
      </c>
      <c r="U2309" s="30">
        <v>1075.0219999999999</v>
      </c>
      <c r="V2309">
        <f t="shared" si="467"/>
        <v>1075022</v>
      </c>
      <c r="W2309">
        <v>19406</v>
      </c>
      <c r="X2309" s="16">
        <v>4902</v>
      </c>
      <c r="Z2309" s="16">
        <v>4902</v>
      </c>
      <c r="AA2309" s="16">
        <v>4902</v>
      </c>
    </row>
    <row r="2310" spans="2:27">
      <c r="B2310" t="s">
        <v>278</v>
      </c>
      <c r="C2310">
        <v>1989</v>
      </c>
      <c r="D2310" s="1">
        <v>345075</v>
      </c>
      <c r="E2310" s="12">
        <f t="shared" si="472"/>
        <v>0.11487141380201603</v>
      </c>
      <c r="F2310" s="1">
        <v>335539</v>
      </c>
      <c r="G2310" s="11">
        <f t="shared" si="473"/>
        <v>0.12198261881434767</v>
      </c>
      <c r="H2310">
        <v>2800477</v>
      </c>
      <c r="I2310" s="12">
        <f t="shared" si="479"/>
        <v>0.11981494581101719</v>
      </c>
      <c r="J2310" s="12">
        <f t="shared" si="469"/>
        <v>0.12322008000779867</v>
      </c>
      <c r="K2310" s="1">
        <v>2531872</v>
      </c>
      <c r="L2310">
        <v>115176</v>
      </c>
      <c r="M2310" s="12">
        <f t="shared" si="470"/>
        <v>4.5490451334032685E-2</v>
      </c>
      <c r="N2310">
        <v>16787</v>
      </c>
      <c r="O2310">
        <v>98389</v>
      </c>
      <c r="P2310" s="12">
        <f t="shared" si="474"/>
        <v>3.8860179345559333E-2</v>
      </c>
      <c r="Q2310" s="12">
        <f t="shared" si="475"/>
        <v>0.85424914912829064</v>
      </c>
      <c r="R2310">
        <v>11678</v>
      </c>
      <c r="S2310">
        <v>12303</v>
      </c>
      <c r="T2310">
        <v>1137</v>
      </c>
      <c r="U2310" s="30">
        <v>1137.3820000000001</v>
      </c>
      <c r="V2310">
        <f t="shared" si="467"/>
        <v>1137382</v>
      </c>
      <c r="W2310">
        <v>21798</v>
      </c>
      <c r="X2310" s="16">
        <v>5374</v>
      </c>
      <c r="Z2310" s="16">
        <v>5374</v>
      </c>
      <c r="AA2310" s="16">
        <v>5374</v>
      </c>
    </row>
    <row r="2311" spans="2:27">
      <c r="B2311" t="s">
        <v>278</v>
      </c>
      <c r="C2311">
        <v>1990</v>
      </c>
      <c r="D2311" s="1">
        <v>380669</v>
      </c>
      <c r="E2311" s="12">
        <f t="shared" si="472"/>
        <v>0.10314859088603927</v>
      </c>
      <c r="F2311" s="1">
        <v>365993</v>
      </c>
      <c r="G2311" s="11">
        <f t="shared" si="473"/>
        <v>9.0761431607056103E-2</v>
      </c>
      <c r="H2311">
        <v>3267898</v>
      </c>
      <c r="I2311" s="12">
        <f t="shared" si="479"/>
        <v>0.11199645766177524</v>
      </c>
      <c r="J2311" s="12">
        <f t="shared" si="469"/>
        <v>0.11648741790594443</v>
      </c>
      <c r="K2311" s="1">
        <v>2928648</v>
      </c>
      <c r="L2311">
        <v>136925</v>
      </c>
      <c r="M2311" s="12">
        <f t="shared" si="470"/>
        <v>4.6753655611736201E-2</v>
      </c>
      <c r="N2311">
        <v>21701</v>
      </c>
      <c r="O2311">
        <v>115224</v>
      </c>
      <c r="P2311" s="12">
        <f t="shared" si="474"/>
        <v>3.9343751792636057E-2</v>
      </c>
      <c r="Q2311" s="12">
        <f t="shared" si="475"/>
        <v>0.84151177651999265</v>
      </c>
      <c r="R2311">
        <v>17069</v>
      </c>
      <c r="S2311">
        <v>13327</v>
      </c>
      <c r="T2311">
        <v>1202</v>
      </c>
      <c r="U2311" s="30">
        <v>1218.6289999999999</v>
      </c>
      <c r="V2311">
        <f t="shared" si="467"/>
        <v>1218629</v>
      </c>
      <c r="W2311">
        <v>24465</v>
      </c>
      <c r="X2311" s="16">
        <v>5641</v>
      </c>
      <c r="Z2311" s="16">
        <v>5641</v>
      </c>
      <c r="AA2311" s="16">
        <v>5641</v>
      </c>
    </row>
    <row r="2312" spans="2:27">
      <c r="B2312" t="s">
        <v>341</v>
      </c>
      <c r="C2312">
        <v>1991</v>
      </c>
      <c r="D2312" s="1">
        <v>440835</v>
      </c>
      <c r="E2312" s="12">
        <f t="shared" si="472"/>
        <v>0.1580533219148394</v>
      </c>
      <c r="F2312" s="1">
        <v>424798</v>
      </c>
      <c r="G2312" s="11">
        <f t="shared" si="473"/>
        <v>0.16067247187787745</v>
      </c>
      <c r="H2312">
        <v>3552707</v>
      </c>
      <c r="I2312" s="12">
        <f t="shared" si="479"/>
        <v>0.11957023193863159</v>
      </c>
      <c r="J2312" s="12">
        <f t="shared" si="469"/>
        <v>0.12408425462612031</v>
      </c>
      <c r="K2312" s="1">
        <v>3435503</v>
      </c>
      <c r="L2312">
        <v>149447</v>
      </c>
      <c r="M2312" s="12">
        <f t="shared" si="470"/>
        <v>4.3500762479322531E-2</v>
      </c>
      <c r="N2312">
        <v>23751</v>
      </c>
      <c r="O2312">
        <v>125696</v>
      </c>
      <c r="P2312" s="12">
        <f t="shared" si="474"/>
        <v>3.6587364353924304E-2</v>
      </c>
      <c r="Q2312" s="12">
        <f t="shared" si="475"/>
        <v>0.84107409315677129</v>
      </c>
      <c r="R2312">
        <v>27910</v>
      </c>
      <c r="S2312">
        <v>15193</v>
      </c>
      <c r="T2312">
        <v>1285</v>
      </c>
      <c r="U2312" s="30">
        <v>1285.046</v>
      </c>
      <c r="V2312">
        <f t="shared" si="467"/>
        <v>1285046</v>
      </c>
      <c r="W2312">
        <v>26930</v>
      </c>
      <c r="X2312" s="16">
        <v>5842</v>
      </c>
      <c r="Z2312" s="16">
        <v>5842</v>
      </c>
      <c r="AA2312" s="16">
        <v>5842</v>
      </c>
    </row>
    <row r="2313" spans="2:27">
      <c r="B2313" t="s">
        <v>278</v>
      </c>
      <c r="C2313">
        <v>1992</v>
      </c>
      <c r="D2313" s="1">
        <v>547402</v>
      </c>
      <c r="E2313" s="12">
        <f t="shared" si="472"/>
        <v>0.24173897263148345</v>
      </c>
      <c r="F2313" s="1">
        <v>523759</v>
      </c>
      <c r="G2313" s="11">
        <f t="shared" si="473"/>
        <v>0.23296013634715795</v>
      </c>
      <c r="H2313">
        <v>3954523</v>
      </c>
      <c r="I2313" s="12">
        <f t="shared" si="479"/>
        <v>0.13244555664488486</v>
      </c>
      <c r="J2313" s="12">
        <f t="shared" si="469"/>
        <v>0.13842428024821199</v>
      </c>
      <c r="K2313" s="1">
        <v>3825931</v>
      </c>
      <c r="L2313">
        <v>156480</v>
      </c>
      <c r="M2313" s="12">
        <f t="shared" si="470"/>
        <v>4.0899848951797615E-2</v>
      </c>
      <c r="N2313">
        <v>28513</v>
      </c>
      <c r="O2313">
        <v>127967</v>
      </c>
      <c r="P2313" s="12">
        <f t="shared" si="474"/>
        <v>3.3447283811443539E-2</v>
      </c>
      <c r="Q2313" s="12">
        <f t="shared" si="475"/>
        <v>0.81778502044989776</v>
      </c>
      <c r="R2313">
        <v>21134</v>
      </c>
      <c r="S2313">
        <v>6524</v>
      </c>
      <c r="T2313">
        <v>1331</v>
      </c>
      <c r="U2313" s="30">
        <v>1330.694</v>
      </c>
      <c r="V2313">
        <f t="shared" si="467"/>
        <v>1330694</v>
      </c>
      <c r="W2313">
        <v>29864</v>
      </c>
      <c r="X2313" s="16">
        <v>5978</v>
      </c>
      <c r="Z2313" s="16">
        <v>5978</v>
      </c>
      <c r="AA2313" s="16">
        <v>5978</v>
      </c>
    </row>
    <row r="2314" spans="2:27">
      <c r="B2314" t="s">
        <v>278</v>
      </c>
      <c r="C2314">
        <v>1993</v>
      </c>
      <c r="D2314" s="1">
        <v>636669</v>
      </c>
      <c r="E2314" s="12">
        <f t="shared" si="472"/>
        <v>0.16307393834878206</v>
      </c>
      <c r="F2314" s="1">
        <v>595531</v>
      </c>
      <c r="G2314" s="11">
        <f t="shared" si="473"/>
        <v>0.1370324901338211</v>
      </c>
      <c r="H2314">
        <v>4473976</v>
      </c>
      <c r="I2314" s="12">
        <f t="shared" si="479"/>
        <v>0.13311001221285049</v>
      </c>
      <c r="J2314" s="12">
        <f t="shared" si="469"/>
        <v>0.14230496542672558</v>
      </c>
      <c r="K2314" s="1">
        <v>4050542</v>
      </c>
      <c r="L2314">
        <v>184054</v>
      </c>
      <c r="M2314" s="12">
        <f t="shared" si="470"/>
        <v>4.5439351079435787E-2</v>
      </c>
      <c r="N2314">
        <v>30524</v>
      </c>
      <c r="O2314">
        <v>153530</v>
      </c>
      <c r="P2314" s="12">
        <f t="shared" si="474"/>
        <v>3.7903569448236807E-2</v>
      </c>
      <c r="Q2314" s="12">
        <f t="shared" si="475"/>
        <v>0.83415736685972597</v>
      </c>
      <c r="R2314">
        <v>17459</v>
      </c>
      <c r="S2314">
        <v>14170</v>
      </c>
      <c r="T2314">
        <v>1380</v>
      </c>
      <c r="U2314" s="30">
        <v>1380.1969999999999</v>
      </c>
      <c r="V2314">
        <f t="shared" si="467"/>
        <v>1380197</v>
      </c>
      <c r="W2314">
        <v>32222</v>
      </c>
      <c r="X2314" s="16">
        <v>6153</v>
      </c>
      <c r="Z2314" s="16">
        <v>6153</v>
      </c>
      <c r="AA2314" s="16">
        <v>6153</v>
      </c>
    </row>
    <row r="2315" spans="2:27">
      <c r="B2315" t="s">
        <v>278</v>
      </c>
      <c r="C2315">
        <v>1994</v>
      </c>
      <c r="D2315" s="1">
        <v>719125</v>
      </c>
      <c r="E2315" s="12">
        <f t="shared" si="472"/>
        <v>0.12951156723509391</v>
      </c>
      <c r="F2315" s="1">
        <v>674538</v>
      </c>
      <c r="G2315" s="11">
        <f t="shared" si="473"/>
        <v>0.13266647747976176</v>
      </c>
      <c r="H2315">
        <v>4766682</v>
      </c>
      <c r="I2315" s="12">
        <f t="shared" si="479"/>
        <v>0.14151101332121588</v>
      </c>
      <c r="J2315" s="12">
        <f t="shared" si="469"/>
        <v>0.15086489931570848</v>
      </c>
      <c r="K2315" s="1">
        <v>4202574</v>
      </c>
      <c r="L2315">
        <v>168728</v>
      </c>
      <c r="M2315" s="12">
        <f t="shared" si="470"/>
        <v>4.0148727898664006E-2</v>
      </c>
      <c r="N2315">
        <v>32836</v>
      </c>
      <c r="O2315">
        <v>135892</v>
      </c>
      <c r="P2315" s="12">
        <f t="shared" si="474"/>
        <v>3.2335421101448776E-2</v>
      </c>
      <c r="Q2315" s="12">
        <f t="shared" si="475"/>
        <v>0.80539092503911625</v>
      </c>
      <c r="R2315">
        <v>21593</v>
      </c>
      <c r="S2315">
        <v>8450</v>
      </c>
      <c r="T2315">
        <v>1456</v>
      </c>
      <c r="U2315" s="30">
        <v>1456.3879999999999</v>
      </c>
      <c r="V2315">
        <f t="shared" si="467"/>
        <v>1456388</v>
      </c>
      <c r="W2315">
        <v>35821</v>
      </c>
      <c r="X2315" s="16">
        <v>6993</v>
      </c>
      <c r="Y2315" s="2">
        <v>6884</v>
      </c>
      <c r="Z2315" s="7">
        <f>(Y2315+X2315)/2</f>
        <v>6938.5</v>
      </c>
      <c r="AA2315" s="16">
        <v>6939</v>
      </c>
    </row>
    <row r="2316" spans="2:27">
      <c r="B2316" t="s">
        <v>278</v>
      </c>
      <c r="C2316">
        <v>1995</v>
      </c>
      <c r="D2316" s="1">
        <v>781752</v>
      </c>
      <c r="E2316" s="12">
        <f t="shared" si="472"/>
        <v>8.7087780288545108E-2</v>
      </c>
      <c r="F2316" s="1">
        <v>736337</v>
      </c>
      <c r="G2316" s="11">
        <f t="shared" si="473"/>
        <v>9.161678067062197E-2</v>
      </c>
      <c r="H2316">
        <v>5477926</v>
      </c>
      <c r="I2316" s="12">
        <f t="shared" si="479"/>
        <v>0.13441893884656347</v>
      </c>
      <c r="J2316" s="12">
        <f t="shared" si="469"/>
        <v>0.14270948530520491</v>
      </c>
      <c r="K2316" s="1">
        <v>4581276</v>
      </c>
      <c r="L2316">
        <v>168731</v>
      </c>
      <c r="M2316" s="12">
        <f t="shared" si="470"/>
        <v>3.6830568601411484E-2</v>
      </c>
      <c r="N2316">
        <v>32744</v>
      </c>
      <c r="O2316">
        <v>135987</v>
      </c>
      <c r="P2316" s="12">
        <f t="shared" si="474"/>
        <v>2.9683214894714923E-2</v>
      </c>
      <c r="Q2316" s="12">
        <f t="shared" si="475"/>
        <v>0.80593963172149752</v>
      </c>
      <c r="R2316">
        <v>26308</v>
      </c>
      <c r="S2316">
        <v>16055</v>
      </c>
      <c r="T2316">
        <v>1526</v>
      </c>
      <c r="U2316" s="30">
        <v>1525.777</v>
      </c>
      <c r="V2316">
        <f t="shared" si="467"/>
        <v>1525777</v>
      </c>
      <c r="W2316">
        <v>39403</v>
      </c>
      <c r="X2316" s="17">
        <v>7713</v>
      </c>
      <c r="Y2316">
        <v>7599</v>
      </c>
      <c r="Z2316" s="7">
        <f t="shared" ref="Z2316:Z2319" si="480">(Y2316+X2316)/2</f>
        <v>7656</v>
      </c>
      <c r="AA2316" s="16">
        <v>7656</v>
      </c>
    </row>
    <row r="2317" spans="2:27">
      <c r="B2317" t="s">
        <v>278</v>
      </c>
      <c r="C2317">
        <v>1996</v>
      </c>
      <c r="D2317" s="1">
        <v>804368</v>
      </c>
      <c r="E2317" s="12">
        <f t="shared" si="472"/>
        <v>2.8929890809361536E-2</v>
      </c>
      <c r="F2317" s="1">
        <v>763956</v>
      </c>
      <c r="G2317" s="11">
        <f t="shared" si="473"/>
        <v>3.7508640744659039E-2</v>
      </c>
      <c r="H2317">
        <v>6003479</v>
      </c>
      <c r="I2317" s="12">
        <f t="shared" si="479"/>
        <v>0.12725221492404654</v>
      </c>
      <c r="J2317" s="12">
        <f t="shared" si="469"/>
        <v>0.133983645149754</v>
      </c>
      <c r="K2317" s="1">
        <v>4831342</v>
      </c>
      <c r="L2317">
        <v>189936</v>
      </c>
      <c r="M2317" s="12">
        <f t="shared" si="470"/>
        <v>3.9313300528093439E-2</v>
      </c>
      <c r="N2317">
        <v>39218</v>
      </c>
      <c r="O2317">
        <v>150718</v>
      </c>
      <c r="P2317" s="12">
        <f t="shared" si="474"/>
        <v>3.1195887188280192E-2</v>
      </c>
      <c r="Q2317" s="12">
        <f t="shared" si="475"/>
        <v>0.79351992250021064</v>
      </c>
      <c r="R2317">
        <v>27302</v>
      </c>
      <c r="S2317">
        <v>10648</v>
      </c>
      <c r="T2317">
        <v>1596</v>
      </c>
      <c r="U2317" s="30">
        <v>1596.4760000000001</v>
      </c>
      <c r="V2317">
        <f t="shared" si="467"/>
        <v>1596476</v>
      </c>
      <c r="W2317">
        <v>43722</v>
      </c>
      <c r="X2317" s="17">
        <v>8439</v>
      </c>
      <c r="Y2317">
        <v>8081</v>
      </c>
      <c r="Z2317" s="7">
        <f t="shared" si="480"/>
        <v>8260</v>
      </c>
      <c r="AA2317" s="16">
        <v>8260</v>
      </c>
    </row>
    <row r="2318" spans="2:27">
      <c r="B2318" t="s">
        <v>278</v>
      </c>
      <c r="C2318">
        <v>1997</v>
      </c>
      <c r="D2318" s="1">
        <v>829530</v>
      </c>
      <c r="E2318" s="12">
        <f t="shared" si="472"/>
        <v>3.1281701907584586E-2</v>
      </c>
      <c r="F2318" s="1">
        <v>780154</v>
      </c>
      <c r="G2318" s="11">
        <f t="shared" si="473"/>
        <v>2.1202791783820011E-2</v>
      </c>
      <c r="H2318">
        <v>6504739</v>
      </c>
      <c r="I2318" s="12">
        <f t="shared" si="479"/>
        <v>0.11993624955590071</v>
      </c>
      <c r="J2318" s="12">
        <f t="shared" si="469"/>
        <v>0.12752702299046895</v>
      </c>
      <c r="K2318" s="1">
        <v>5129625</v>
      </c>
      <c r="L2318">
        <v>219790</v>
      </c>
      <c r="M2318" s="12">
        <f t="shared" si="470"/>
        <v>4.2847186685186542E-2</v>
      </c>
      <c r="N2318">
        <v>39307</v>
      </c>
      <c r="O2318">
        <v>180483</v>
      </c>
      <c r="P2318" s="12">
        <f t="shared" si="474"/>
        <v>3.5184443307259304E-2</v>
      </c>
      <c r="Q2318" s="12">
        <f t="shared" si="475"/>
        <v>0.82116110833067923</v>
      </c>
      <c r="R2318">
        <v>27610</v>
      </c>
      <c r="S2318">
        <v>21674</v>
      </c>
      <c r="T2318">
        <v>1676</v>
      </c>
      <c r="U2318" s="30">
        <v>1675.5809999999999</v>
      </c>
      <c r="V2318">
        <f t="shared" si="467"/>
        <v>1675581</v>
      </c>
      <c r="W2318">
        <v>47838</v>
      </c>
      <c r="X2318" s="16">
        <v>9024</v>
      </c>
      <c r="Y2318">
        <v>8623</v>
      </c>
      <c r="Z2318" s="7">
        <f t="shared" si="480"/>
        <v>8823.5</v>
      </c>
      <c r="AA2318" s="16">
        <v>8824</v>
      </c>
    </row>
    <row r="2319" spans="2:27">
      <c r="B2319" t="s">
        <v>278</v>
      </c>
      <c r="C2319">
        <v>1998</v>
      </c>
      <c r="D2319" s="1">
        <v>911731</v>
      </c>
      <c r="E2319" s="12">
        <f t="shared" si="472"/>
        <v>9.9093462563138168E-2</v>
      </c>
      <c r="F2319" s="1">
        <v>855933</v>
      </c>
      <c r="G2319" s="11">
        <f t="shared" si="473"/>
        <v>9.7133386485232398E-2</v>
      </c>
      <c r="H2319">
        <v>7319969</v>
      </c>
      <c r="I2319" s="12">
        <f t="shared" si="479"/>
        <v>0.11693123290549455</v>
      </c>
      <c r="J2319" s="12">
        <f t="shared" si="469"/>
        <v>0.12455394278309102</v>
      </c>
      <c r="K2319" s="1">
        <v>5397584</v>
      </c>
      <c r="L2319">
        <v>249388</v>
      </c>
      <c r="M2319" s="12">
        <f t="shared" si="470"/>
        <v>4.6203634811426739E-2</v>
      </c>
      <c r="N2319">
        <v>43838</v>
      </c>
      <c r="O2319">
        <v>205550</v>
      </c>
      <c r="P2319" s="12">
        <f t="shared" si="474"/>
        <v>3.8081852917898083E-2</v>
      </c>
      <c r="Q2319" s="12">
        <f t="shared" si="475"/>
        <v>0.82421768489261715</v>
      </c>
      <c r="R2319">
        <v>32480</v>
      </c>
      <c r="S2319">
        <v>14150</v>
      </c>
      <c r="T2319">
        <v>1744</v>
      </c>
      <c r="U2319" s="30">
        <v>1743.7719999999999</v>
      </c>
      <c r="V2319">
        <f t="shared" si="467"/>
        <v>1743772</v>
      </c>
      <c r="W2319">
        <v>53046</v>
      </c>
      <c r="X2319" s="16">
        <v>9651</v>
      </c>
      <c r="Y2319">
        <v>9239</v>
      </c>
      <c r="Z2319" s="7">
        <f t="shared" si="480"/>
        <v>9445</v>
      </c>
      <c r="AA2319" s="16">
        <v>9445</v>
      </c>
    </row>
    <row r="2320" spans="2:27">
      <c r="B2320" t="s">
        <v>44</v>
      </c>
      <c r="C2320">
        <v>1999</v>
      </c>
      <c r="D2320" s="1">
        <v>984246</v>
      </c>
      <c r="E2320" s="12">
        <f t="shared" si="472"/>
        <v>7.9535520893772402E-2</v>
      </c>
      <c r="F2320" s="1">
        <v>932731</v>
      </c>
      <c r="G2320" s="11">
        <f t="shared" si="473"/>
        <v>8.9724312533808137E-2</v>
      </c>
      <c r="H2320">
        <v>7572930</v>
      </c>
      <c r="I2320" s="12">
        <f t="shared" si="479"/>
        <v>0.12316646265051968</v>
      </c>
      <c r="J2320" s="12">
        <f t="shared" si="469"/>
        <v>0.12996898162270085</v>
      </c>
      <c r="K2320" s="1">
        <v>6103167</v>
      </c>
      <c r="L2320">
        <v>268145</v>
      </c>
      <c r="M2320" s="12">
        <f t="shared" si="470"/>
        <v>4.3935386333030048E-2</v>
      </c>
      <c r="N2320">
        <v>47979</v>
      </c>
      <c r="O2320">
        <v>220166</v>
      </c>
      <c r="P2320" s="12">
        <f t="shared" si="474"/>
        <v>3.607405794401497E-2</v>
      </c>
      <c r="Q2320" s="12">
        <f t="shared" si="475"/>
        <v>0.82107068936582817</v>
      </c>
      <c r="R2320">
        <v>35834</v>
      </c>
      <c r="S2320">
        <v>24563</v>
      </c>
      <c r="T2320">
        <v>1809</v>
      </c>
      <c r="U2320" s="30">
        <v>1809.2529999999999</v>
      </c>
      <c r="V2320">
        <f t="shared" si="467"/>
        <v>1809253</v>
      </c>
      <c r="W2320">
        <v>57363</v>
      </c>
      <c r="X2320" s="16">
        <v>9494</v>
      </c>
      <c r="Z2320" s="16">
        <v>9494</v>
      </c>
      <c r="AA2320" s="16">
        <v>9494</v>
      </c>
    </row>
    <row r="2321" spans="1:27">
      <c r="B2321" t="s">
        <v>217</v>
      </c>
      <c r="C2321">
        <v>2000</v>
      </c>
      <c r="D2321" s="1">
        <v>1057120</v>
      </c>
      <c r="E2321" s="12">
        <f t="shared" si="472"/>
        <v>7.4040432981185594E-2</v>
      </c>
      <c r="F2321" s="1">
        <v>998442</v>
      </c>
      <c r="G2321" s="11">
        <f t="shared" si="473"/>
        <v>7.0450108337773695E-2</v>
      </c>
      <c r="H2321">
        <v>7285079</v>
      </c>
      <c r="I2321" s="12">
        <f t="shared" si="479"/>
        <v>0.13705300930847833</v>
      </c>
      <c r="J2321" s="12">
        <f t="shared" si="469"/>
        <v>0.14510755477051107</v>
      </c>
      <c r="K2321" s="1">
        <v>6047267</v>
      </c>
      <c r="L2321">
        <v>278613</v>
      </c>
      <c r="M2321" s="12">
        <f t="shared" si="470"/>
        <v>4.6072548144475846E-2</v>
      </c>
      <c r="N2321">
        <v>57918</v>
      </c>
      <c r="O2321">
        <v>220695</v>
      </c>
      <c r="P2321" s="12">
        <f t="shared" si="474"/>
        <v>3.6494998484439337E-2</v>
      </c>
      <c r="Q2321" s="12">
        <f t="shared" si="475"/>
        <v>0.79212025282380938</v>
      </c>
      <c r="R2321">
        <v>43769</v>
      </c>
      <c r="S2321">
        <v>24754</v>
      </c>
      <c r="T2321">
        <v>1998</v>
      </c>
      <c r="U2321" s="30">
        <v>2018.741</v>
      </c>
      <c r="V2321">
        <f t="shared" si="467"/>
        <v>2018741</v>
      </c>
      <c r="W2321">
        <v>62535</v>
      </c>
      <c r="X2321" s="16">
        <v>10063</v>
      </c>
      <c r="Z2321" s="16">
        <v>10063</v>
      </c>
      <c r="AA2321" s="16">
        <v>10063</v>
      </c>
    </row>
    <row r="2322" spans="1:27">
      <c r="B2322" t="s">
        <v>111</v>
      </c>
      <c r="C2322">
        <v>2001</v>
      </c>
      <c r="D2322" s="1">
        <v>1161832</v>
      </c>
      <c r="E2322" s="12">
        <f t="shared" si="472"/>
        <v>9.9054033600726496E-2</v>
      </c>
      <c r="F2322" s="1">
        <v>1097079</v>
      </c>
      <c r="G2322" s="11">
        <f t="shared" si="473"/>
        <v>9.8790916247513627E-2</v>
      </c>
      <c r="H2322">
        <v>6643897</v>
      </c>
      <c r="I2322" s="12">
        <f t="shared" si="479"/>
        <v>0.16512582901270142</v>
      </c>
      <c r="J2322" s="12">
        <f t="shared" si="469"/>
        <v>0.17487206680055395</v>
      </c>
      <c r="K2322" s="1">
        <v>6747035</v>
      </c>
      <c r="L2322">
        <v>297579</v>
      </c>
      <c r="M2322" s="12">
        <f t="shared" si="470"/>
        <v>4.4105151373899795E-2</v>
      </c>
      <c r="N2322">
        <v>62011</v>
      </c>
      <c r="O2322">
        <v>235568</v>
      </c>
      <c r="P2322" s="12">
        <f t="shared" si="474"/>
        <v>3.491429939225156E-2</v>
      </c>
      <c r="Q2322" s="12">
        <f t="shared" si="475"/>
        <v>0.79161499971436156</v>
      </c>
      <c r="R2322">
        <v>48705</v>
      </c>
      <c r="S2322">
        <v>30810</v>
      </c>
      <c r="T2322">
        <v>2095</v>
      </c>
      <c r="U2322" s="30">
        <v>2098.3989999999999</v>
      </c>
      <c r="V2322">
        <f t="shared" si="467"/>
        <v>2098399</v>
      </c>
      <c r="W2322">
        <v>65303</v>
      </c>
      <c r="X2322" s="16">
        <v>10233</v>
      </c>
      <c r="Z2322" s="16">
        <v>10233</v>
      </c>
      <c r="AA2322" s="16">
        <v>10233</v>
      </c>
    </row>
    <row r="2323" spans="1:27">
      <c r="B2323" t="s">
        <v>333</v>
      </c>
      <c r="C2323">
        <v>2002</v>
      </c>
      <c r="D2323" s="1">
        <v>1338212</v>
      </c>
      <c r="E2323" s="12">
        <f t="shared" si="472"/>
        <v>0.1518119659296697</v>
      </c>
      <c r="F2323" s="1">
        <v>1280691</v>
      </c>
      <c r="G2323" s="11">
        <f t="shared" si="473"/>
        <v>0.16736442863276027</v>
      </c>
      <c r="H2323">
        <v>6888159</v>
      </c>
      <c r="I2323" s="12">
        <f t="shared" si="479"/>
        <v>0.18592645727254553</v>
      </c>
      <c r="J2323" s="12">
        <f t="shared" si="469"/>
        <v>0.19427716462410349</v>
      </c>
      <c r="K2323" s="1">
        <v>7410738</v>
      </c>
      <c r="L2323">
        <v>290225</v>
      </c>
      <c r="M2323" s="12">
        <f t="shared" si="470"/>
        <v>3.9162766245413073E-2</v>
      </c>
      <c r="N2323">
        <v>63671</v>
      </c>
      <c r="O2323">
        <v>226554</v>
      </c>
      <c r="P2323" s="12">
        <f t="shared" si="474"/>
        <v>3.0571044341332808E-2</v>
      </c>
      <c r="Q2323" s="12">
        <f t="shared" si="475"/>
        <v>0.78061504005512961</v>
      </c>
      <c r="R2323">
        <v>55661</v>
      </c>
      <c r="S2323">
        <v>21316</v>
      </c>
      <c r="T2323">
        <v>2166</v>
      </c>
      <c r="U2323" s="30">
        <v>2173.7910000000002</v>
      </c>
      <c r="V2323">
        <f t="shared" si="467"/>
        <v>2173791</v>
      </c>
      <c r="W2323">
        <v>67827</v>
      </c>
      <c r="X2323" s="16">
        <v>10478</v>
      </c>
      <c r="Z2323" s="16">
        <v>10478</v>
      </c>
      <c r="AA2323" s="16">
        <v>10478</v>
      </c>
    </row>
    <row r="2324" spans="1:27">
      <c r="B2324" t="s">
        <v>278</v>
      </c>
      <c r="C2324">
        <v>2003</v>
      </c>
      <c r="D2324" s="1">
        <v>1498008</v>
      </c>
      <c r="E2324" s="12">
        <f t="shared" si="472"/>
        <v>0.11941007852268549</v>
      </c>
      <c r="F2324" s="1">
        <v>1443711</v>
      </c>
      <c r="G2324" s="11">
        <f t="shared" si="473"/>
        <v>0.127290657933881</v>
      </c>
      <c r="H2324">
        <v>8351343</v>
      </c>
      <c r="I2324" s="12">
        <f t="shared" si="479"/>
        <v>0.17287171656103695</v>
      </c>
      <c r="J2324" s="12">
        <f t="shared" si="469"/>
        <v>0.17937330558689782</v>
      </c>
      <c r="K2324" s="1">
        <v>7816481</v>
      </c>
      <c r="L2324">
        <v>275281</v>
      </c>
      <c r="M2324" s="12">
        <f t="shared" si="470"/>
        <v>3.5218022022953807E-2</v>
      </c>
      <c r="N2324">
        <v>58925</v>
      </c>
      <c r="O2324">
        <v>216356</v>
      </c>
      <c r="P2324" s="12">
        <f t="shared" si="474"/>
        <v>2.7679463431178303E-2</v>
      </c>
      <c r="Q2324" s="12">
        <f t="shared" si="475"/>
        <v>0.78594599699942969</v>
      </c>
      <c r="R2324">
        <v>53177</v>
      </c>
      <c r="S2324">
        <v>32511</v>
      </c>
      <c r="T2324">
        <v>2237</v>
      </c>
      <c r="U2324" s="30">
        <v>2248.85</v>
      </c>
      <c r="V2324">
        <f t="shared" si="467"/>
        <v>2248850</v>
      </c>
      <c r="W2324">
        <v>73068</v>
      </c>
      <c r="X2324" s="16">
        <v>10543</v>
      </c>
      <c r="Z2324" s="16">
        <v>10543</v>
      </c>
      <c r="AA2324" s="16">
        <v>10543</v>
      </c>
    </row>
    <row r="2325" spans="1:27">
      <c r="B2325" t="s">
        <v>278</v>
      </c>
      <c r="C2325">
        <v>2004</v>
      </c>
      <c r="D2325" s="1">
        <v>1700869</v>
      </c>
      <c r="E2325" s="12">
        <f t="shared" si="472"/>
        <v>0.13542050509743606</v>
      </c>
      <c r="F2325" s="1">
        <v>1568953</v>
      </c>
      <c r="G2325" s="11">
        <f t="shared" si="473"/>
        <v>8.6750049005652793E-2</v>
      </c>
      <c r="H2325">
        <v>10196550</v>
      </c>
      <c r="I2325" s="12">
        <f t="shared" si="479"/>
        <v>0.15387096616012277</v>
      </c>
      <c r="J2325" s="12">
        <f t="shared" si="469"/>
        <v>0.16680828319382537</v>
      </c>
      <c r="K2325" s="1">
        <v>8575428</v>
      </c>
      <c r="L2325">
        <v>296139</v>
      </c>
      <c r="M2325" s="12">
        <f t="shared" si="470"/>
        <v>3.4533436698436511E-2</v>
      </c>
      <c r="N2325">
        <v>62023</v>
      </c>
      <c r="O2325">
        <v>234116</v>
      </c>
      <c r="P2325" s="12">
        <f t="shared" si="474"/>
        <v>2.7300794782487824E-2</v>
      </c>
      <c r="Q2325" s="12">
        <f t="shared" si="475"/>
        <v>0.79056118917130136</v>
      </c>
      <c r="R2325">
        <v>61245</v>
      </c>
      <c r="S2325">
        <v>24583</v>
      </c>
      <c r="T2325">
        <v>2329</v>
      </c>
      <c r="U2325" s="30">
        <v>2346.2220000000002</v>
      </c>
      <c r="V2325">
        <f t="shared" si="467"/>
        <v>2346222</v>
      </c>
      <c r="W2325">
        <v>82149</v>
      </c>
      <c r="X2325" s="16">
        <v>11365</v>
      </c>
      <c r="Z2325" s="16">
        <v>11365</v>
      </c>
      <c r="AA2325" s="16">
        <v>11365</v>
      </c>
    </row>
    <row r="2326" spans="1:27">
      <c r="B2326" t="s">
        <v>278</v>
      </c>
      <c r="C2326">
        <v>2005</v>
      </c>
      <c r="D2326" s="1">
        <v>1900554</v>
      </c>
      <c r="E2326" s="12">
        <f t="shared" si="472"/>
        <v>0.11740175169281114</v>
      </c>
      <c r="F2326" s="1">
        <v>1743794</v>
      </c>
      <c r="G2326" s="11">
        <f t="shared" si="473"/>
        <v>0.11143800993401332</v>
      </c>
      <c r="H2326">
        <v>11535175</v>
      </c>
      <c r="I2326" s="12">
        <f t="shared" si="479"/>
        <v>0.15117187212157596</v>
      </c>
      <c r="J2326" s="12">
        <f t="shared" si="469"/>
        <v>0.16476160959846731</v>
      </c>
      <c r="K2326" s="1">
        <v>9158273</v>
      </c>
      <c r="L2326">
        <v>339593</v>
      </c>
      <c r="M2326" s="12">
        <f t="shared" si="470"/>
        <v>3.7080462659280847E-2</v>
      </c>
      <c r="N2326">
        <v>95009</v>
      </c>
      <c r="O2326">
        <v>244584</v>
      </c>
      <c r="P2326" s="12">
        <f t="shared" si="474"/>
        <v>2.67063451810183E-2</v>
      </c>
      <c r="Q2326" s="12">
        <f t="shared" si="475"/>
        <v>0.72022685979981915</v>
      </c>
      <c r="R2326">
        <v>57579</v>
      </c>
      <c r="S2326">
        <v>36037</v>
      </c>
      <c r="T2326">
        <v>2409</v>
      </c>
      <c r="U2326" s="30">
        <v>2432.143</v>
      </c>
      <c r="V2326">
        <f t="shared" si="467"/>
        <v>2432143</v>
      </c>
      <c r="W2326">
        <v>90214</v>
      </c>
      <c r="X2326" s="16">
        <v>11782</v>
      </c>
      <c r="Z2326" s="16">
        <v>11782</v>
      </c>
      <c r="AA2326" s="16">
        <v>11782</v>
      </c>
    </row>
    <row r="2327" spans="1:27">
      <c r="B2327" t="s">
        <v>278</v>
      </c>
      <c r="C2327">
        <v>2006</v>
      </c>
      <c r="D2327" s="1">
        <v>1980326</v>
      </c>
      <c r="E2327" s="12">
        <f t="shared" si="472"/>
        <v>4.1973024707532648E-2</v>
      </c>
      <c r="F2327" s="1">
        <v>1826672</v>
      </c>
      <c r="G2327" s="11">
        <f t="shared" si="473"/>
        <v>4.7527402892772887E-2</v>
      </c>
      <c r="H2327">
        <v>12341503</v>
      </c>
      <c r="I2327" s="12">
        <f t="shared" si="479"/>
        <v>0.14801049758688226</v>
      </c>
      <c r="J2327" s="12">
        <f t="shared" si="469"/>
        <v>0.16046068294923235</v>
      </c>
      <c r="K2327" s="1">
        <v>10285271</v>
      </c>
      <c r="L2327">
        <v>360720</v>
      </c>
      <c r="M2327" s="12">
        <f t="shared" si="470"/>
        <v>3.5071511484724129E-2</v>
      </c>
      <c r="N2327">
        <v>97844</v>
      </c>
      <c r="O2327">
        <v>262876</v>
      </c>
      <c r="P2327" s="12">
        <f t="shared" si="474"/>
        <v>2.555849038882884E-2</v>
      </c>
      <c r="Q2327" s="12">
        <f t="shared" si="475"/>
        <v>0.72875360390330446</v>
      </c>
      <c r="R2327">
        <v>64931</v>
      </c>
      <c r="S2327">
        <v>29142</v>
      </c>
      <c r="T2327">
        <v>2493</v>
      </c>
      <c r="U2327" s="30">
        <v>2522.6579999999999</v>
      </c>
      <c r="V2327">
        <f t="shared" ref="V2327:V2337" si="481">(U2327*1000)</f>
        <v>2522658</v>
      </c>
      <c r="W2327">
        <v>97818</v>
      </c>
      <c r="X2327" s="16">
        <v>12901</v>
      </c>
      <c r="Z2327" s="16">
        <v>12901</v>
      </c>
      <c r="AA2327" s="16">
        <v>12901</v>
      </c>
    </row>
    <row r="2328" spans="1:27">
      <c r="B2328" t="s">
        <v>237</v>
      </c>
      <c r="C2328">
        <v>2007</v>
      </c>
      <c r="D2328" s="1">
        <v>2091256</v>
      </c>
      <c r="E2328" s="12">
        <f t="shared" si="472"/>
        <v>5.6016029684001524E-2</v>
      </c>
      <c r="F2328" s="1">
        <v>1948322</v>
      </c>
      <c r="G2328" s="11">
        <f t="shared" si="473"/>
        <v>6.6596520886070404E-2</v>
      </c>
      <c r="H2328">
        <v>14183610</v>
      </c>
      <c r="I2328" s="12">
        <f t="shared" si="479"/>
        <v>0.13736432403316223</v>
      </c>
      <c r="J2328" s="12">
        <f t="shared" si="469"/>
        <v>0.14744173027882182</v>
      </c>
      <c r="K2328" s="1">
        <v>10755326</v>
      </c>
      <c r="L2328">
        <v>391029</v>
      </c>
      <c r="M2328" s="12">
        <f t="shared" si="470"/>
        <v>3.6356778027927743E-2</v>
      </c>
      <c r="N2328">
        <v>96649</v>
      </c>
      <c r="O2328">
        <v>294380</v>
      </c>
      <c r="P2328" s="12">
        <f t="shared" si="474"/>
        <v>2.7370625492895335E-2</v>
      </c>
      <c r="Q2328" s="12">
        <f t="shared" si="475"/>
        <v>0.75283418876860797</v>
      </c>
      <c r="R2328">
        <v>75679</v>
      </c>
      <c r="S2328">
        <v>43193</v>
      </c>
      <c r="T2328">
        <v>2568</v>
      </c>
      <c r="U2328" s="30">
        <v>2601.0720000000001</v>
      </c>
      <c r="V2328">
        <f t="shared" si="481"/>
        <v>2601072</v>
      </c>
      <c r="W2328">
        <v>105099</v>
      </c>
      <c r="X2328" s="16">
        <v>13400</v>
      </c>
      <c r="Z2328" s="16">
        <v>13400</v>
      </c>
      <c r="AA2328" s="16">
        <v>13400</v>
      </c>
    </row>
    <row r="2329" spans="1:27">
      <c r="B2329" t="s">
        <v>237</v>
      </c>
      <c r="C2329">
        <v>2008</v>
      </c>
      <c r="D2329" s="1">
        <v>1857810</v>
      </c>
      <c r="E2329" s="12">
        <f t="shared" si="472"/>
        <v>-0.11162956615545873</v>
      </c>
      <c r="F2329" s="1">
        <v>1718931</v>
      </c>
      <c r="G2329" s="11">
        <f t="shared" si="473"/>
        <v>-0.11773772507829815</v>
      </c>
      <c r="H2329">
        <v>10438721</v>
      </c>
      <c r="I2329" s="12">
        <f t="shared" si="479"/>
        <v>0.16466873671592525</v>
      </c>
      <c r="J2329" s="12">
        <f t="shared" si="469"/>
        <v>0.17797295281672917</v>
      </c>
      <c r="K2329" s="1">
        <v>10845375</v>
      </c>
      <c r="L2329">
        <v>472835</v>
      </c>
      <c r="M2329" s="12">
        <f t="shared" si="470"/>
        <v>4.3597847008517453E-2</v>
      </c>
      <c r="N2329">
        <v>105594</v>
      </c>
      <c r="O2329">
        <v>367241</v>
      </c>
      <c r="P2329" s="12">
        <f t="shared" si="474"/>
        <v>3.3861530836877471E-2</v>
      </c>
      <c r="Q2329" s="12">
        <f t="shared" si="475"/>
        <v>0.77667896835048167</v>
      </c>
      <c r="R2329">
        <v>66229</v>
      </c>
      <c r="S2329">
        <v>47418</v>
      </c>
      <c r="T2329">
        <v>2616</v>
      </c>
      <c r="U2329" s="30">
        <v>2653.63</v>
      </c>
      <c r="V2329">
        <f t="shared" si="481"/>
        <v>2653630</v>
      </c>
      <c r="W2329">
        <v>107079</v>
      </c>
      <c r="X2329" s="16">
        <v>12743</v>
      </c>
      <c r="Z2329" s="16">
        <v>12743</v>
      </c>
      <c r="AA2329" s="16">
        <v>12743</v>
      </c>
    </row>
    <row r="2330" spans="1:27">
      <c r="A2330">
        <v>28</v>
      </c>
      <c r="B2330" t="s">
        <v>180</v>
      </c>
      <c r="C2330">
        <v>2009</v>
      </c>
      <c r="D2330" s="10">
        <v>2510358</v>
      </c>
      <c r="E2330" s="12">
        <f t="shared" si="472"/>
        <v>0.35124582169328405</v>
      </c>
      <c r="F2330" s="4"/>
      <c r="G2330" s="4"/>
      <c r="H2330" s="10">
        <v>7531884</v>
      </c>
      <c r="I2330" s="3"/>
      <c r="J2330" s="12">
        <f t="shared" si="469"/>
        <v>0.3332974857286703</v>
      </c>
      <c r="K2330" s="10">
        <v>12056208</v>
      </c>
      <c r="L2330" s="3"/>
      <c r="M2330" s="3"/>
      <c r="N2330" s="10">
        <v>110772</v>
      </c>
      <c r="O2330" s="10">
        <v>398522</v>
      </c>
      <c r="P2330" s="12">
        <f t="shared" si="474"/>
        <v>3.305533547530036E-2</v>
      </c>
      <c r="Q2330" s="3"/>
      <c r="R2330" s="3"/>
      <c r="U2330" s="30">
        <v>2684.665</v>
      </c>
      <c r="V2330">
        <f t="shared" si="481"/>
        <v>2684665</v>
      </c>
      <c r="X2330" s="16">
        <v>12482</v>
      </c>
      <c r="Z2330" s="16">
        <v>12482</v>
      </c>
      <c r="AA2330" s="16">
        <v>12482</v>
      </c>
    </row>
    <row r="2331" spans="1:27">
      <c r="B2331" t="s">
        <v>180</v>
      </c>
      <c r="C2331">
        <v>2010</v>
      </c>
      <c r="D2331" s="10">
        <v>2917112</v>
      </c>
      <c r="E2331" s="12">
        <f t="shared" si="472"/>
        <v>0.16203027615981466</v>
      </c>
      <c r="F2331" s="4"/>
      <c r="G2331" s="4"/>
      <c r="H2331" s="10">
        <v>14053177</v>
      </c>
      <c r="I2331" s="3"/>
      <c r="J2331" s="12">
        <f t="shared" si="469"/>
        <v>0.20757669244470486</v>
      </c>
      <c r="K2331" s="10">
        <v>12934509</v>
      </c>
      <c r="L2331" s="3"/>
      <c r="M2331" s="3"/>
      <c r="N2331" s="10">
        <v>93531</v>
      </c>
      <c r="O2331" s="10">
        <v>298822</v>
      </c>
      <c r="P2331" s="12">
        <f t="shared" si="474"/>
        <v>2.3102693731938337E-2</v>
      </c>
      <c r="Q2331" s="3"/>
      <c r="R2331" s="3"/>
      <c r="U2331" s="30">
        <v>2702.797</v>
      </c>
      <c r="V2331">
        <f t="shared" si="481"/>
        <v>2702797</v>
      </c>
      <c r="X2331" s="16">
        <v>12653</v>
      </c>
      <c r="Z2331" s="16">
        <v>12653</v>
      </c>
      <c r="AA2331" s="16">
        <v>12653</v>
      </c>
    </row>
    <row r="2332" spans="1:27">
      <c r="B2332" t="s">
        <v>180</v>
      </c>
      <c r="C2332">
        <v>2011</v>
      </c>
      <c r="D2332" s="10">
        <v>2826846</v>
      </c>
      <c r="E2332" s="12">
        <f t="shared" si="472"/>
        <v>-3.0943618208694079E-2</v>
      </c>
      <c r="F2332" s="4"/>
      <c r="G2332" s="4"/>
      <c r="H2332" s="10">
        <v>17597124</v>
      </c>
      <c r="I2332" s="3"/>
      <c r="J2332" s="12">
        <f t="shared" ref="J2332:J2337" si="482">D2332/H2332</f>
        <v>0.16064250044495906</v>
      </c>
      <c r="K2332" s="10">
        <v>13203265</v>
      </c>
      <c r="L2332" s="3"/>
      <c r="M2332" s="3"/>
      <c r="N2332" s="10">
        <v>101648</v>
      </c>
      <c r="O2332" s="10">
        <v>275865</v>
      </c>
      <c r="P2332" s="12">
        <f t="shared" si="474"/>
        <v>2.0893695612411022E-2</v>
      </c>
      <c r="Q2332" s="3"/>
      <c r="R2332" s="3"/>
      <c r="U2332" s="30">
        <v>2718.17</v>
      </c>
      <c r="V2332">
        <f t="shared" si="481"/>
        <v>2718170</v>
      </c>
      <c r="X2332" s="16">
        <v>12778</v>
      </c>
      <c r="Z2332" s="16">
        <v>12778</v>
      </c>
      <c r="AA2332" s="16">
        <v>12778</v>
      </c>
    </row>
    <row r="2333" spans="1:27">
      <c r="B2333" t="s">
        <v>180</v>
      </c>
      <c r="C2333">
        <v>2012</v>
      </c>
      <c r="D2333" s="21"/>
      <c r="E2333" s="12"/>
      <c r="F2333" s="4"/>
      <c r="G2333" s="4"/>
      <c r="H2333" s="21"/>
      <c r="I2333" s="4"/>
      <c r="J2333" s="12"/>
      <c r="K2333" s="21"/>
      <c r="L2333" s="4"/>
      <c r="M2333" s="4"/>
      <c r="N2333" s="21"/>
      <c r="O2333" s="21"/>
      <c r="P2333" s="12"/>
      <c r="Q2333" s="4"/>
      <c r="R2333" s="4"/>
      <c r="U2333" s="30">
        <v>2752.41</v>
      </c>
      <c r="V2333">
        <f t="shared" si="481"/>
        <v>2752410</v>
      </c>
      <c r="X2333" s="16">
        <v>12883</v>
      </c>
      <c r="Z2333" s="16">
        <v>12883</v>
      </c>
      <c r="AA2333" s="16">
        <v>12883</v>
      </c>
    </row>
    <row r="2334" spans="1:27">
      <c r="B2334" t="s">
        <v>180</v>
      </c>
      <c r="C2334">
        <v>2013</v>
      </c>
      <c r="D2334" s="21">
        <v>3080240</v>
      </c>
      <c r="E2334" s="12"/>
      <c r="F2334" s="21">
        <v>2844973</v>
      </c>
      <c r="G2334" s="4"/>
      <c r="H2334" s="21">
        <v>17040569</v>
      </c>
      <c r="I2334" s="4"/>
      <c r="J2334" s="12">
        <f t="shared" si="482"/>
        <v>0.18075922230061683</v>
      </c>
      <c r="K2334" s="21">
        <v>13273807</v>
      </c>
      <c r="L2334" s="4"/>
      <c r="M2334" s="4"/>
      <c r="N2334" s="21">
        <v>101604</v>
      </c>
      <c r="O2334" s="21">
        <v>283918</v>
      </c>
      <c r="P2334" s="12">
        <f t="shared" si="474"/>
        <v>2.1389342183444432E-2</v>
      </c>
      <c r="Q2334" s="4"/>
      <c r="R2334" s="4"/>
      <c r="U2334" s="30">
        <v>2786.547</v>
      </c>
      <c r="V2334">
        <f t="shared" si="481"/>
        <v>2786547</v>
      </c>
      <c r="X2334" s="16">
        <v>13056</v>
      </c>
      <c r="Z2334" s="16">
        <v>13056</v>
      </c>
      <c r="AA2334" s="16">
        <v>13056</v>
      </c>
    </row>
    <row r="2335" spans="1:27">
      <c r="B2335" t="s">
        <v>180</v>
      </c>
      <c r="C2335">
        <v>2014</v>
      </c>
      <c r="D2335" s="21">
        <v>3021228</v>
      </c>
      <c r="E2335" s="12">
        <f t="shared" ref="E2335:E2337" si="483">(D2335-D2334)/(D2334)</f>
        <v>-1.9158247409292783E-2</v>
      </c>
      <c r="F2335" s="21">
        <v>2842077</v>
      </c>
      <c r="G2335" s="4"/>
      <c r="H2335" s="21">
        <v>19049438</v>
      </c>
      <c r="I2335" s="4"/>
      <c r="J2335" s="12">
        <f t="shared" si="482"/>
        <v>0.15859932455750139</v>
      </c>
      <c r="K2335" s="21">
        <v>13217485</v>
      </c>
      <c r="L2335" s="4"/>
      <c r="M2335" s="4"/>
      <c r="N2335" s="21">
        <v>95196</v>
      </c>
      <c r="O2335" s="21">
        <v>268145</v>
      </c>
      <c r="P2335" s="12">
        <f t="shared" si="474"/>
        <v>2.0287142372395355E-2</v>
      </c>
      <c r="Q2335" s="4"/>
      <c r="R2335" s="4"/>
      <c r="U2335" s="30">
        <v>2831.73</v>
      </c>
      <c r="V2335">
        <f t="shared" si="481"/>
        <v>2831730</v>
      </c>
      <c r="X2335" s="16">
        <v>12537</v>
      </c>
      <c r="Z2335" s="16">
        <v>12537</v>
      </c>
      <c r="AA2335" s="16">
        <v>12537</v>
      </c>
    </row>
    <row r="2336" spans="1:27">
      <c r="B2336" t="s">
        <v>180</v>
      </c>
      <c r="C2336">
        <v>2015</v>
      </c>
      <c r="D2336" s="10">
        <v>4147557</v>
      </c>
      <c r="E2336" s="12">
        <f t="shared" si="483"/>
        <v>0.3728050315964237</v>
      </c>
      <c r="F2336" s="3"/>
      <c r="G2336" s="3"/>
      <c r="H2336" s="10">
        <v>16439338</v>
      </c>
      <c r="I2336" s="3"/>
      <c r="J2336" s="12">
        <f t="shared" si="482"/>
        <v>0.25229464836114446</v>
      </c>
      <c r="K2336" s="10">
        <v>14720817</v>
      </c>
      <c r="L2336" s="3"/>
      <c r="M2336" s="3"/>
      <c r="N2336" s="10">
        <v>97800</v>
      </c>
      <c r="O2336" s="10">
        <v>272391</v>
      </c>
      <c r="P2336" s="12">
        <f t="shared" si="474"/>
        <v>1.8503796358585262E-2</v>
      </c>
      <c r="Q2336" s="3"/>
      <c r="R2336" s="3"/>
      <c r="U2336" s="30">
        <v>2883.0569999999998</v>
      </c>
      <c r="V2336">
        <f t="shared" si="481"/>
        <v>2883057</v>
      </c>
      <c r="X2336" s="16">
        <v>13071</v>
      </c>
      <c r="Z2336" s="16">
        <v>13071</v>
      </c>
      <c r="AA2336" s="16">
        <v>13071</v>
      </c>
    </row>
    <row r="2337" spans="2:28">
      <c r="B2337" t="s">
        <v>278</v>
      </c>
      <c r="C2337">
        <v>2016</v>
      </c>
      <c r="D2337" s="1">
        <v>4558408</v>
      </c>
      <c r="E2337" s="12">
        <f t="shared" si="483"/>
        <v>9.9058554228428922E-2</v>
      </c>
      <c r="F2337" s="3"/>
      <c r="G2337" s="3"/>
      <c r="H2337" s="1">
        <v>16808682</v>
      </c>
      <c r="I2337" s="3"/>
      <c r="J2337" s="12">
        <f t="shared" si="482"/>
        <v>0.27119366051425092</v>
      </c>
      <c r="K2337" s="1">
        <v>15315276</v>
      </c>
      <c r="L2337" s="3"/>
      <c r="M2337" s="3"/>
      <c r="N2337" s="1">
        <v>84059</v>
      </c>
      <c r="O2337" s="1">
        <v>283158</v>
      </c>
      <c r="P2337" s="12">
        <f t="shared" ref="P2337" si="484">(O2337/K2337)</f>
        <v>1.848859922602766E-2</v>
      </c>
      <c r="Q2337" s="3"/>
      <c r="R2337" s="3"/>
      <c r="U2337" s="30">
        <v>2939.2539999999999</v>
      </c>
      <c r="V2337">
        <f t="shared" si="481"/>
        <v>2939254</v>
      </c>
      <c r="X2337" s="16">
        <v>13757</v>
      </c>
      <c r="Z2337" s="16">
        <v>13757</v>
      </c>
      <c r="AA2337" s="16">
        <v>13757</v>
      </c>
    </row>
    <row r="2338" spans="2:28"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U2338" s="30"/>
    </row>
    <row r="2339" spans="2:28"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</row>
    <row r="2340" spans="2:28">
      <c r="B2340" t="s">
        <v>279</v>
      </c>
      <c r="C2340">
        <v>1880</v>
      </c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X2340" s="16">
        <v>154</v>
      </c>
      <c r="Z2340" s="16">
        <v>154</v>
      </c>
      <c r="AA2340" s="16">
        <v>154</v>
      </c>
    </row>
    <row r="2341" spans="2:28">
      <c r="B2341" t="s">
        <v>279</v>
      </c>
      <c r="C2341">
        <v>1890</v>
      </c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X2341" s="16">
        <v>116</v>
      </c>
      <c r="Z2341" s="16">
        <v>116</v>
      </c>
      <c r="AA2341" s="16">
        <v>116</v>
      </c>
    </row>
    <row r="2342" spans="2:28">
      <c r="B2342" t="s">
        <v>279</v>
      </c>
      <c r="C2342">
        <v>1904</v>
      </c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U2342" s="30">
        <v>407</v>
      </c>
      <c r="V2342">
        <f>(U2342*1000)</f>
        <v>407000</v>
      </c>
      <c r="X2342" s="16">
        <v>160</v>
      </c>
      <c r="Z2342" s="16">
        <v>160</v>
      </c>
      <c r="AA2342" s="16">
        <v>160</v>
      </c>
    </row>
    <row r="2343" spans="2:28">
      <c r="B2343" t="s">
        <v>279</v>
      </c>
      <c r="C2343">
        <v>1910</v>
      </c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U2343" s="30">
        <v>431</v>
      </c>
      <c r="V2343">
        <f t="shared" ref="V2343:V2411" si="485">(U2343*1000)</f>
        <v>431000</v>
      </c>
      <c r="X2343" s="16">
        <v>147</v>
      </c>
      <c r="Z2343" s="16">
        <v>147</v>
      </c>
      <c r="AA2343" s="16">
        <v>147</v>
      </c>
    </row>
    <row r="2344" spans="2:28">
      <c r="B2344" t="s">
        <v>279</v>
      </c>
      <c r="C2344">
        <v>1923</v>
      </c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U2344" s="30">
        <v>453</v>
      </c>
      <c r="V2344">
        <f t="shared" si="485"/>
        <v>453000</v>
      </c>
      <c r="X2344" s="16">
        <v>138</v>
      </c>
      <c r="Z2344" s="16">
        <v>138</v>
      </c>
      <c r="AA2344" s="16">
        <v>138</v>
      </c>
    </row>
    <row r="2345" spans="2:28">
      <c r="B2345" t="s">
        <v>279</v>
      </c>
      <c r="C2345">
        <v>1930</v>
      </c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U2345" s="30">
        <v>466</v>
      </c>
      <c r="V2345">
        <f t="shared" si="485"/>
        <v>466000</v>
      </c>
      <c r="X2345" s="16">
        <v>124</v>
      </c>
      <c r="Z2345" s="16">
        <v>124</v>
      </c>
      <c r="AA2345" s="16">
        <v>124</v>
      </c>
    </row>
    <row r="2346" spans="2:28">
      <c r="B2346" t="s">
        <v>279</v>
      </c>
      <c r="C2346">
        <v>1940</v>
      </c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U2346" s="30">
        <v>492</v>
      </c>
      <c r="V2346">
        <f t="shared" si="485"/>
        <v>492000</v>
      </c>
      <c r="X2346" s="16">
        <v>262</v>
      </c>
      <c r="Z2346" s="16">
        <v>262</v>
      </c>
      <c r="AA2346" s="16">
        <v>262</v>
      </c>
      <c r="AB2346">
        <f>(262-238)/5</f>
        <v>4.8</v>
      </c>
    </row>
    <row r="2347" spans="2:28">
      <c r="B2347" t="s">
        <v>279</v>
      </c>
      <c r="C2347">
        <v>1941</v>
      </c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U2347" s="30">
        <v>490</v>
      </c>
      <c r="V2347">
        <f t="shared" si="485"/>
        <v>490000</v>
      </c>
      <c r="Z2347" s="16"/>
      <c r="AA2347" s="16">
        <f>AA2346+(AA2348-AA2346)/2</f>
        <v>260</v>
      </c>
    </row>
    <row r="2348" spans="2:28">
      <c r="B2348" t="s">
        <v>279</v>
      </c>
      <c r="C2348">
        <v>1942</v>
      </c>
      <c r="D2348" s="1">
        <v>4457</v>
      </c>
      <c r="E2348" s="1"/>
      <c r="F2348" s="1">
        <v>3699</v>
      </c>
      <c r="G2348" s="1"/>
      <c r="H2348">
        <v>30701</v>
      </c>
      <c r="I2348" s="12">
        <f t="shared" ref="I2348:I2383" si="486">(F2348/H2348)</f>
        <v>0.12048467476629426</v>
      </c>
      <c r="J2348" s="12">
        <f>D2348/H2348</f>
        <v>0.14517442428585389</v>
      </c>
      <c r="K2348" s="1">
        <v>24872</v>
      </c>
      <c r="L2348">
        <v>574</v>
      </c>
      <c r="M2348" s="12">
        <f>(L2348/K2348)</f>
        <v>2.3078160180122227E-2</v>
      </c>
      <c r="N2348" s="3"/>
      <c r="O2348" s="3"/>
      <c r="P2348" s="3"/>
      <c r="Q2348" s="3"/>
      <c r="R2348" s="3"/>
      <c r="T2348">
        <v>481</v>
      </c>
      <c r="U2348" s="30">
        <v>481</v>
      </c>
      <c r="V2348">
        <f t="shared" si="485"/>
        <v>481000</v>
      </c>
      <c r="W2348">
        <v>409</v>
      </c>
      <c r="AA2348" s="1">
        <f>AA2346-4</f>
        <v>258</v>
      </c>
    </row>
    <row r="2349" spans="2:28">
      <c r="B2349" t="s">
        <v>279</v>
      </c>
      <c r="C2349">
        <v>1943</v>
      </c>
      <c r="D2349" s="1"/>
      <c r="E2349" s="1"/>
      <c r="F2349" s="1"/>
      <c r="G2349" s="1"/>
      <c r="I2349" s="12"/>
      <c r="J2349" s="12"/>
      <c r="K2349" s="1"/>
      <c r="M2349" s="12"/>
      <c r="N2349" s="3"/>
      <c r="O2349" s="3"/>
      <c r="P2349" s="3"/>
      <c r="Q2349" s="3"/>
      <c r="R2349" s="3"/>
      <c r="U2349" s="30">
        <v>462</v>
      </c>
      <c r="V2349">
        <f t="shared" si="485"/>
        <v>462000</v>
      </c>
      <c r="AA2349" s="1">
        <f>AA2348-(AA2348-AA2350)/2</f>
        <v>256</v>
      </c>
    </row>
    <row r="2350" spans="2:28">
      <c r="B2350" t="s">
        <v>279</v>
      </c>
      <c r="C2350">
        <v>1944</v>
      </c>
      <c r="D2350" s="1">
        <v>4519</v>
      </c>
      <c r="E2350" s="12">
        <f>(D2350-D2348)/(D2348)</f>
        <v>1.3910702266098272E-2</v>
      </c>
      <c r="F2350" s="1">
        <v>3665</v>
      </c>
      <c r="G2350" s="11">
        <f>(F2350-F2348)/(F2348)</f>
        <v>-9.191673425250067E-3</v>
      </c>
      <c r="H2350">
        <v>31163</v>
      </c>
      <c r="I2350" s="12">
        <f t="shared" si="486"/>
        <v>0.11760741905464814</v>
      </c>
      <c r="J2350" s="12">
        <f t="shared" ref="J2350:J2416" si="487">D2350/H2350</f>
        <v>0.14501171260790038</v>
      </c>
      <c r="K2350" s="1">
        <v>25438</v>
      </c>
      <c r="L2350">
        <v>625</v>
      </c>
      <c r="M2350" s="12">
        <f t="shared" ref="M2350:M2414" si="488">(L2350/K2350)</f>
        <v>2.4569541630631339E-2</v>
      </c>
      <c r="N2350" s="3"/>
      <c r="O2350" s="3"/>
      <c r="P2350" s="3"/>
      <c r="Q2350" s="3"/>
      <c r="R2350" s="3"/>
      <c r="T2350">
        <v>456</v>
      </c>
      <c r="U2350" s="30">
        <v>456</v>
      </c>
      <c r="V2350">
        <f t="shared" si="485"/>
        <v>456000</v>
      </c>
      <c r="W2350">
        <v>485</v>
      </c>
      <c r="AA2350" s="1">
        <f>AA2348-4</f>
        <v>254</v>
      </c>
    </row>
    <row r="2351" spans="2:28">
      <c r="B2351" t="s">
        <v>279</v>
      </c>
      <c r="C2351">
        <v>1945</v>
      </c>
      <c r="D2351" s="1"/>
      <c r="E2351" s="12"/>
      <c r="F2351" s="1"/>
      <c r="G2351" s="11"/>
      <c r="I2351" s="12"/>
      <c r="J2351" s="12"/>
      <c r="K2351" s="1"/>
      <c r="M2351" s="12"/>
      <c r="N2351" s="3"/>
      <c r="O2351" s="3"/>
      <c r="P2351" s="3"/>
      <c r="Q2351" s="3"/>
      <c r="R2351" s="3"/>
      <c r="U2351" s="30">
        <v>459</v>
      </c>
      <c r="V2351">
        <f t="shared" si="485"/>
        <v>459000</v>
      </c>
      <c r="AA2351" s="1">
        <v>252</v>
      </c>
    </row>
    <row r="2352" spans="2:28">
      <c r="B2352" t="s">
        <v>279</v>
      </c>
      <c r="C2352">
        <v>1946</v>
      </c>
      <c r="D2352" s="1">
        <v>3858</v>
      </c>
      <c r="E2352" s="12">
        <f>(D2352-D2350)/(D2350)</f>
        <v>-0.14627129895994689</v>
      </c>
      <c r="F2352" s="1">
        <v>2882</v>
      </c>
      <c r="G2352" s="11">
        <f>(F2352-F2350)/(F2350)</f>
        <v>-0.2136425648021828</v>
      </c>
      <c r="H2352">
        <v>40379</v>
      </c>
      <c r="I2352" s="12">
        <f t="shared" si="486"/>
        <v>7.1373733871566897E-2</v>
      </c>
      <c r="J2352" s="12">
        <f t="shared" si="487"/>
        <v>9.5544713836400105E-2</v>
      </c>
      <c r="K2352" s="1">
        <v>36206</v>
      </c>
      <c r="L2352">
        <v>699</v>
      </c>
      <c r="M2352" s="12">
        <f t="shared" si="488"/>
        <v>1.9306192343810417E-2</v>
      </c>
      <c r="N2352" s="3"/>
      <c r="O2352" s="3"/>
      <c r="P2352" s="3"/>
      <c r="Q2352" s="3"/>
      <c r="R2352" s="3"/>
      <c r="T2352">
        <v>494</v>
      </c>
      <c r="U2352" s="30">
        <v>494</v>
      </c>
      <c r="V2352">
        <f t="shared" si="485"/>
        <v>494000</v>
      </c>
      <c r="W2352">
        <v>568</v>
      </c>
      <c r="AA2352" s="1">
        <f>AA2350-4</f>
        <v>250</v>
      </c>
    </row>
    <row r="2353" spans="2:28">
      <c r="B2353" t="s">
        <v>279</v>
      </c>
      <c r="C2353">
        <v>1947</v>
      </c>
      <c r="D2353" s="1"/>
      <c r="E2353" s="12"/>
      <c r="F2353" s="1"/>
      <c r="G2353" s="11"/>
      <c r="I2353" s="12"/>
      <c r="J2353" s="12"/>
      <c r="K2353" s="1"/>
      <c r="M2353" s="12"/>
      <c r="N2353" s="3"/>
      <c r="O2353" s="3"/>
      <c r="P2353" s="3"/>
      <c r="Q2353" s="3"/>
      <c r="R2353" s="3"/>
      <c r="U2353" s="30">
        <v>507</v>
      </c>
      <c r="V2353">
        <f t="shared" si="485"/>
        <v>507000</v>
      </c>
      <c r="AA2353" s="1">
        <v>248</v>
      </c>
    </row>
    <row r="2354" spans="2:28">
      <c r="B2354" t="s">
        <v>279</v>
      </c>
      <c r="C2354">
        <v>1948</v>
      </c>
      <c r="D2354" s="1">
        <v>7343</v>
      </c>
      <c r="E2354" s="12">
        <f>(D2354-D2352)/(D2352)</f>
        <v>0.90331778123379991</v>
      </c>
      <c r="F2354" s="1">
        <v>6145</v>
      </c>
      <c r="G2354" s="11">
        <f>(F2354-F2352)/(F2352)</f>
        <v>1.1321998612074948</v>
      </c>
      <c r="H2354">
        <v>49997</v>
      </c>
      <c r="I2354" s="12">
        <f t="shared" si="486"/>
        <v>0.12290737444246655</v>
      </c>
      <c r="J2354" s="12">
        <f t="shared" si="487"/>
        <v>0.14686881212872771</v>
      </c>
      <c r="K2354" s="1">
        <v>49220</v>
      </c>
      <c r="L2354">
        <v>1192</v>
      </c>
      <c r="M2354" s="12">
        <f t="shared" si="488"/>
        <v>2.4217797643234458E-2</v>
      </c>
      <c r="N2354" s="3"/>
      <c r="O2354" s="3"/>
      <c r="P2354" s="3"/>
      <c r="Q2354" s="3"/>
      <c r="R2354" s="3"/>
      <c r="T2354">
        <v>520</v>
      </c>
      <c r="U2354" s="30">
        <v>520</v>
      </c>
      <c r="V2354">
        <f t="shared" si="485"/>
        <v>520000</v>
      </c>
      <c r="W2354">
        <v>668</v>
      </c>
      <c r="AA2354" s="1">
        <f t="shared" ref="AA2354" si="489">AA2352-4</f>
        <v>246</v>
      </c>
    </row>
    <row r="2355" spans="2:28">
      <c r="B2355" t="s">
        <v>279</v>
      </c>
      <c r="C2355">
        <v>1949</v>
      </c>
      <c r="D2355" s="1"/>
      <c r="E2355" s="12"/>
      <c r="F2355" s="1"/>
      <c r="G2355" s="11"/>
      <c r="I2355" s="12"/>
      <c r="J2355" s="12"/>
      <c r="K2355" s="1"/>
      <c r="M2355" s="12"/>
      <c r="N2355" s="3"/>
      <c r="O2355" s="3"/>
      <c r="P2355" s="3"/>
      <c r="Q2355" s="3"/>
      <c r="R2355" s="3"/>
      <c r="U2355" s="30">
        <v>533</v>
      </c>
      <c r="V2355">
        <f t="shared" si="485"/>
        <v>533000</v>
      </c>
      <c r="AA2355" s="1">
        <f>AA2354-(AA2354-AA2356)/2</f>
        <v>242</v>
      </c>
    </row>
    <row r="2356" spans="2:28">
      <c r="B2356" t="s">
        <v>279</v>
      </c>
      <c r="C2356">
        <v>1950</v>
      </c>
      <c r="D2356" s="1">
        <v>8693</v>
      </c>
      <c r="E2356" s="12">
        <f>(D2356-D2354)/(D2354)</f>
        <v>0.18384856325752416</v>
      </c>
      <c r="F2356" s="1">
        <v>7257</v>
      </c>
      <c r="G2356" s="11">
        <f>(F2356-F2354)/(F2354)</f>
        <v>0.18096013018714402</v>
      </c>
      <c r="H2356">
        <v>54214</v>
      </c>
      <c r="I2356" s="12">
        <f t="shared" si="486"/>
        <v>0.13385841295606302</v>
      </c>
      <c r="J2356" s="12">
        <f t="shared" si="487"/>
        <v>0.16034603607924153</v>
      </c>
      <c r="K2356" s="1">
        <v>62006</v>
      </c>
      <c r="L2356">
        <v>1153</v>
      </c>
      <c r="M2356" s="12">
        <f t="shared" si="488"/>
        <v>1.8594974679869689E-2</v>
      </c>
      <c r="N2356" s="3"/>
      <c r="O2356" s="3"/>
      <c r="P2356" s="3"/>
      <c r="Q2356" s="3"/>
      <c r="R2356" s="3"/>
      <c r="T2356">
        <v>532</v>
      </c>
      <c r="U2356" s="30">
        <v>532</v>
      </c>
      <c r="V2356">
        <f t="shared" si="485"/>
        <v>532000</v>
      </c>
      <c r="W2356">
        <v>712</v>
      </c>
      <c r="X2356" s="16">
        <v>238</v>
      </c>
      <c r="Z2356" s="16">
        <v>238</v>
      </c>
      <c r="AA2356" s="16">
        <v>238</v>
      </c>
      <c r="AB2356">
        <f>(238-152)/10</f>
        <v>8.6</v>
      </c>
    </row>
    <row r="2357" spans="2:28">
      <c r="B2357" t="s">
        <v>279</v>
      </c>
      <c r="C2357">
        <v>1951</v>
      </c>
      <c r="D2357" s="1">
        <v>9868</v>
      </c>
      <c r="E2357" s="12">
        <f t="shared" ref="E2357:E2417" si="490">(D2357-D2356)/(D2356)</f>
        <v>0.13516622569883815</v>
      </c>
      <c r="F2357" s="1">
        <v>8234</v>
      </c>
      <c r="G2357" s="11">
        <f t="shared" ref="G2357:G2414" si="491">(F2357-F2356)/(F2356)</f>
        <v>0.13462863442193743</v>
      </c>
      <c r="H2357">
        <v>61888</v>
      </c>
      <c r="I2357" s="12">
        <f t="shared" si="486"/>
        <v>0.13304679420889348</v>
      </c>
      <c r="J2357" s="12">
        <f t="shared" si="487"/>
        <v>0.15944932781799379</v>
      </c>
      <c r="K2357" s="1">
        <v>60782</v>
      </c>
      <c r="L2357">
        <v>1360</v>
      </c>
      <c r="M2357" s="12">
        <f t="shared" si="488"/>
        <v>2.2375045243657663E-2</v>
      </c>
      <c r="N2357">
        <v>394</v>
      </c>
      <c r="O2357">
        <v>705</v>
      </c>
      <c r="P2357" s="12">
        <f>(O2357/K2357)</f>
        <v>1.1598828600572538E-2</v>
      </c>
      <c r="Q2357" s="12">
        <f>(O2357/L2357)</f>
        <v>0.51838235294117652</v>
      </c>
      <c r="R2357" s="2">
        <v>192</v>
      </c>
      <c r="S2357" s="2">
        <v>405</v>
      </c>
      <c r="T2357">
        <v>529</v>
      </c>
      <c r="U2357" s="30">
        <v>529</v>
      </c>
      <c r="V2357">
        <f t="shared" si="485"/>
        <v>529000</v>
      </c>
      <c r="W2357">
        <v>793</v>
      </c>
      <c r="AA2357" s="1">
        <f>AA2356-8</f>
        <v>230</v>
      </c>
    </row>
    <row r="2358" spans="2:28">
      <c r="B2358" t="s">
        <v>279</v>
      </c>
      <c r="C2358">
        <v>1952</v>
      </c>
      <c r="D2358" s="1">
        <v>9566</v>
      </c>
      <c r="E2358" s="12">
        <f t="shared" si="490"/>
        <v>-3.0603972436157277E-2</v>
      </c>
      <c r="F2358" s="1">
        <v>7929</v>
      </c>
      <c r="G2358" s="11">
        <f t="shared" si="491"/>
        <v>-3.7041535098372602E-2</v>
      </c>
      <c r="H2358">
        <v>66555</v>
      </c>
      <c r="I2358" s="12">
        <f t="shared" si="486"/>
        <v>0.11913455037187289</v>
      </c>
      <c r="J2358" s="12">
        <f t="shared" si="487"/>
        <v>0.14373074900458269</v>
      </c>
      <c r="K2358" s="1">
        <v>63567</v>
      </c>
      <c r="L2358">
        <v>1352</v>
      </c>
      <c r="M2358" s="12">
        <f t="shared" si="488"/>
        <v>2.1268897383862697E-2</v>
      </c>
      <c r="N2358">
        <v>376</v>
      </c>
      <c r="O2358">
        <v>708</v>
      </c>
      <c r="P2358" s="12">
        <f t="shared" ref="P2358:P2421" si="492">(O2358/K2358)</f>
        <v>1.1137854547170702E-2</v>
      </c>
      <c r="Q2358" s="12">
        <f t="shared" ref="Q2358:Q2414" si="493">(O2358/L2358)</f>
        <v>0.52366863905325445</v>
      </c>
      <c r="R2358" s="2">
        <v>204</v>
      </c>
      <c r="S2358" s="2">
        <v>195</v>
      </c>
      <c r="T2358">
        <v>535</v>
      </c>
      <c r="U2358" s="30">
        <v>535</v>
      </c>
      <c r="V2358">
        <f t="shared" si="485"/>
        <v>535000</v>
      </c>
      <c r="W2358">
        <v>839</v>
      </c>
      <c r="AA2358" s="1">
        <f t="shared" ref="AA2358:AA2365" si="494">AA2357-8</f>
        <v>222</v>
      </c>
    </row>
    <row r="2359" spans="2:28">
      <c r="B2359" t="s">
        <v>279</v>
      </c>
      <c r="C2359">
        <v>1953</v>
      </c>
      <c r="D2359" s="1">
        <v>9893</v>
      </c>
      <c r="E2359" s="12">
        <f t="shared" si="490"/>
        <v>3.4183566799080078E-2</v>
      </c>
      <c r="F2359" s="1">
        <v>8109</v>
      </c>
      <c r="G2359" s="11">
        <f t="shared" si="491"/>
        <v>2.2701475595913734E-2</v>
      </c>
      <c r="H2359">
        <v>69876</v>
      </c>
      <c r="I2359" s="12">
        <f t="shared" si="486"/>
        <v>0.11604842864502833</v>
      </c>
      <c r="J2359" s="12">
        <f t="shared" si="487"/>
        <v>0.14157936916824088</v>
      </c>
      <c r="K2359" s="1">
        <v>64850</v>
      </c>
      <c r="L2359">
        <v>1486</v>
      </c>
      <c r="M2359" s="12">
        <f t="shared" si="488"/>
        <v>2.2914417887432537E-2</v>
      </c>
      <c r="N2359">
        <v>431</v>
      </c>
      <c r="O2359">
        <v>730</v>
      </c>
      <c r="P2359" s="12">
        <f t="shared" si="492"/>
        <v>1.125674633770239E-2</v>
      </c>
      <c r="Q2359" s="12">
        <f t="shared" si="493"/>
        <v>0.49125168236877526</v>
      </c>
      <c r="R2359" s="2">
        <v>211</v>
      </c>
      <c r="S2359" s="2">
        <v>421</v>
      </c>
      <c r="T2359">
        <v>547</v>
      </c>
      <c r="U2359" s="30">
        <v>547</v>
      </c>
      <c r="V2359">
        <f t="shared" si="485"/>
        <v>547000</v>
      </c>
      <c r="W2359">
        <v>899</v>
      </c>
      <c r="AA2359" s="1">
        <f t="shared" si="494"/>
        <v>214</v>
      </c>
    </row>
    <row r="2360" spans="2:28">
      <c r="B2360" t="s">
        <v>279</v>
      </c>
      <c r="C2360">
        <v>1954</v>
      </c>
      <c r="D2360" s="1">
        <v>11321</v>
      </c>
      <c r="E2360" s="12">
        <f t="shared" si="490"/>
        <v>0.14434448600020217</v>
      </c>
      <c r="F2360" s="1">
        <v>9122</v>
      </c>
      <c r="G2360" s="11">
        <f t="shared" si="491"/>
        <v>0.12492292514490073</v>
      </c>
      <c r="H2360">
        <v>74316</v>
      </c>
      <c r="I2360" s="12">
        <f t="shared" si="486"/>
        <v>0.12274611120081813</v>
      </c>
      <c r="J2360" s="12">
        <f t="shared" si="487"/>
        <v>0.15233597071962968</v>
      </c>
      <c r="K2360" s="1">
        <v>73974</v>
      </c>
      <c r="L2360">
        <v>1738</v>
      </c>
      <c r="M2360" s="12">
        <f t="shared" si="488"/>
        <v>2.349474139562549E-2</v>
      </c>
      <c r="N2360">
        <v>511</v>
      </c>
      <c r="O2360">
        <v>849</v>
      </c>
      <c r="P2360" s="12">
        <f t="shared" si="492"/>
        <v>1.1477005434341795E-2</v>
      </c>
      <c r="Q2360" s="12">
        <f t="shared" si="493"/>
        <v>0.48849252013808975</v>
      </c>
      <c r="R2360" s="2">
        <v>295</v>
      </c>
      <c r="S2360" s="2">
        <v>89</v>
      </c>
      <c r="T2360">
        <v>554</v>
      </c>
      <c r="U2360" s="30">
        <v>554</v>
      </c>
      <c r="V2360">
        <f t="shared" si="485"/>
        <v>554000</v>
      </c>
      <c r="W2360">
        <v>938</v>
      </c>
      <c r="AA2360" s="1">
        <f t="shared" si="494"/>
        <v>206</v>
      </c>
    </row>
    <row r="2361" spans="2:28">
      <c r="B2361" t="s">
        <v>279</v>
      </c>
      <c r="C2361">
        <v>1955</v>
      </c>
      <c r="D2361" s="1">
        <v>10817</v>
      </c>
      <c r="E2361" s="12">
        <f t="shared" si="490"/>
        <v>-4.4519035420899217E-2</v>
      </c>
      <c r="F2361" s="1">
        <v>8814</v>
      </c>
      <c r="G2361" s="11">
        <f t="shared" si="491"/>
        <v>-3.3764525323393996E-2</v>
      </c>
      <c r="H2361">
        <v>74320</v>
      </c>
      <c r="I2361" s="12">
        <f t="shared" si="486"/>
        <v>0.11859526372443488</v>
      </c>
      <c r="J2361" s="12">
        <f t="shared" si="487"/>
        <v>0.14554628632938643</v>
      </c>
      <c r="K2361" s="1">
        <v>81732</v>
      </c>
      <c r="L2361">
        <v>2076</v>
      </c>
      <c r="M2361" s="12">
        <f t="shared" si="488"/>
        <v>2.5400088092791075E-2</v>
      </c>
      <c r="N2361">
        <v>548</v>
      </c>
      <c r="O2361">
        <v>941</v>
      </c>
      <c r="P2361" s="12">
        <f t="shared" si="492"/>
        <v>1.1513238388880732E-2</v>
      </c>
      <c r="Q2361" s="12">
        <f t="shared" si="493"/>
        <v>0.45327552986512526</v>
      </c>
      <c r="R2361" s="2">
        <v>260</v>
      </c>
      <c r="S2361" s="2">
        <v>439</v>
      </c>
      <c r="T2361">
        <v>557</v>
      </c>
      <c r="U2361" s="30">
        <v>557</v>
      </c>
      <c r="V2361">
        <f t="shared" si="485"/>
        <v>557000</v>
      </c>
      <c r="W2361">
        <v>1014</v>
      </c>
      <c r="AA2361" s="1">
        <f t="shared" si="494"/>
        <v>198</v>
      </c>
    </row>
    <row r="2362" spans="2:28">
      <c r="B2362" t="s">
        <v>279</v>
      </c>
      <c r="C2362">
        <v>1956</v>
      </c>
      <c r="D2362" s="1">
        <v>11694</v>
      </c>
      <c r="E2362" s="12">
        <f t="shared" si="490"/>
        <v>8.1076083941943239E-2</v>
      </c>
      <c r="F2362" s="1">
        <v>9352</v>
      </c>
      <c r="G2362" s="11">
        <f t="shared" si="491"/>
        <v>6.1039255729521215E-2</v>
      </c>
      <c r="H2362">
        <v>82358</v>
      </c>
      <c r="I2362" s="12">
        <f t="shared" si="486"/>
        <v>0.11355302459991744</v>
      </c>
      <c r="J2362" s="12">
        <f t="shared" si="487"/>
        <v>0.14198984919497804</v>
      </c>
      <c r="K2362" s="1">
        <v>85062</v>
      </c>
      <c r="L2362">
        <v>1880</v>
      </c>
      <c r="M2362" s="12">
        <f t="shared" si="488"/>
        <v>2.2101525945780725E-2</v>
      </c>
      <c r="N2362">
        <v>586</v>
      </c>
      <c r="O2362">
        <v>894</v>
      </c>
      <c r="P2362" s="12">
        <f t="shared" si="492"/>
        <v>1.0509980955068068E-2</v>
      </c>
      <c r="Q2362" s="12">
        <f t="shared" si="493"/>
        <v>0.47553191489361701</v>
      </c>
      <c r="R2362" s="2">
        <v>262</v>
      </c>
      <c r="S2362" s="2">
        <v>371</v>
      </c>
      <c r="T2362">
        <v>566</v>
      </c>
      <c r="U2362" s="30">
        <v>566</v>
      </c>
      <c r="V2362">
        <f t="shared" si="485"/>
        <v>566000</v>
      </c>
      <c r="W2362">
        <v>1071</v>
      </c>
      <c r="AA2362" s="1">
        <f t="shared" si="494"/>
        <v>190</v>
      </c>
    </row>
    <row r="2363" spans="2:28">
      <c r="B2363" t="s">
        <v>279</v>
      </c>
      <c r="C2363">
        <v>1957</v>
      </c>
      <c r="D2363" s="1">
        <v>12115</v>
      </c>
      <c r="E2363" s="12">
        <f t="shared" si="490"/>
        <v>3.6001368223020351E-2</v>
      </c>
      <c r="F2363" s="1">
        <v>9879</v>
      </c>
      <c r="G2363" s="11">
        <f t="shared" si="491"/>
        <v>5.6351582549187339E-2</v>
      </c>
      <c r="H2363">
        <v>86396</v>
      </c>
      <c r="I2363" s="12">
        <f t="shared" si="486"/>
        <v>0.11434557155423862</v>
      </c>
      <c r="J2363" s="12">
        <f t="shared" si="487"/>
        <v>0.14022639937034123</v>
      </c>
      <c r="K2363" s="1">
        <v>99638</v>
      </c>
      <c r="L2363">
        <v>2207</v>
      </c>
      <c r="M2363" s="12">
        <f t="shared" si="488"/>
        <v>2.2150183664866818E-2</v>
      </c>
      <c r="N2363">
        <v>614</v>
      </c>
      <c r="O2363" s="2">
        <v>1072</v>
      </c>
      <c r="P2363" s="12">
        <f t="shared" si="492"/>
        <v>1.0758947389550171E-2</v>
      </c>
      <c r="Q2363" s="12">
        <f t="shared" si="493"/>
        <v>0.48572723153602176</v>
      </c>
      <c r="R2363" s="2">
        <v>295</v>
      </c>
      <c r="S2363" s="2">
        <v>528</v>
      </c>
      <c r="T2363">
        <v>572</v>
      </c>
      <c r="U2363" s="30">
        <v>572</v>
      </c>
      <c r="V2363">
        <f t="shared" si="485"/>
        <v>572000</v>
      </c>
      <c r="W2363">
        <v>1143</v>
      </c>
      <c r="AA2363" s="1">
        <f t="shared" si="494"/>
        <v>182</v>
      </c>
    </row>
    <row r="2364" spans="2:28">
      <c r="B2364" t="s">
        <v>279</v>
      </c>
      <c r="C2364">
        <v>1958</v>
      </c>
      <c r="D2364" s="1">
        <v>18908</v>
      </c>
      <c r="E2364" s="12">
        <f t="shared" si="490"/>
        <v>0.56070986380520016</v>
      </c>
      <c r="F2364" s="1">
        <v>16525</v>
      </c>
      <c r="G2364" s="11">
        <f t="shared" si="491"/>
        <v>0.67274015588622327</v>
      </c>
      <c r="H2364">
        <v>96931</v>
      </c>
      <c r="I2364" s="12">
        <f t="shared" si="486"/>
        <v>0.17048209551123997</v>
      </c>
      <c r="J2364" s="12">
        <f t="shared" si="487"/>
        <v>0.19506659376257338</v>
      </c>
      <c r="K2364" s="1">
        <v>108090</v>
      </c>
      <c r="L2364">
        <v>2536</v>
      </c>
      <c r="M2364" s="12">
        <f t="shared" si="488"/>
        <v>2.3461929873253771E-2</v>
      </c>
      <c r="N2364">
        <v>732</v>
      </c>
      <c r="O2364">
        <v>1118</v>
      </c>
      <c r="P2364" s="12">
        <f t="shared" si="492"/>
        <v>1.0343232491442316E-2</v>
      </c>
      <c r="Q2364" s="12">
        <f t="shared" si="493"/>
        <v>0.44085173501577285</v>
      </c>
      <c r="R2364">
        <v>289</v>
      </c>
      <c r="S2364">
        <v>296</v>
      </c>
      <c r="T2364">
        <v>581</v>
      </c>
      <c r="U2364" s="30">
        <v>581</v>
      </c>
      <c r="V2364">
        <f t="shared" si="485"/>
        <v>581000</v>
      </c>
      <c r="W2364">
        <v>1164</v>
      </c>
      <c r="AA2364" s="1">
        <f t="shared" si="494"/>
        <v>174</v>
      </c>
    </row>
    <row r="2365" spans="2:28">
      <c r="B2365" t="s">
        <v>279</v>
      </c>
      <c r="C2365">
        <v>1959</v>
      </c>
      <c r="D2365" s="1">
        <v>28608</v>
      </c>
      <c r="E2365" s="12">
        <f t="shared" si="490"/>
        <v>0.51301036598265282</v>
      </c>
      <c r="F2365" s="1">
        <v>25155</v>
      </c>
      <c r="G2365" s="11">
        <f t="shared" si="491"/>
        <v>0.52223903177004538</v>
      </c>
      <c r="H2365">
        <v>112717</v>
      </c>
      <c r="I2365" s="12">
        <f t="shared" si="486"/>
        <v>0.2231695307717558</v>
      </c>
      <c r="J2365" s="12">
        <f t="shared" si="487"/>
        <v>0.25380377405360327</v>
      </c>
      <c r="K2365" s="1">
        <v>118418</v>
      </c>
      <c r="L2365">
        <v>2547</v>
      </c>
      <c r="M2365" s="12">
        <f t="shared" si="488"/>
        <v>2.1508554442736746E-2</v>
      </c>
      <c r="N2365">
        <v>844</v>
      </c>
      <c r="O2365">
        <v>1127</v>
      </c>
      <c r="P2365" s="12">
        <f t="shared" si="492"/>
        <v>9.5171342194598791E-3</v>
      </c>
      <c r="Q2365" s="12">
        <f t="shared" si="493"/>
        <v>0.44248135060855909</v>
      </c>
      <c r="R2365">
        <v>326</v>
      </c>
      <c r="S2365">
        <v>587</v>
      </c>
      <c r="T2365">
        <v>596</v>
      </c>
      <c r="U2365" s="30">
        <v>596</v>
      </c>
      <c r="V2365">
        <f t="shared" si="485"/>
        <v>596000</v>
      </c>
      <c r="W2365">
        <v>1264</v>
      </c>
      <c r="AA2365" s="1">
        <f t="shared" si="494"/>
        <v>166</v>
      </c>
    </row>
    <row r="2366" spans="2:28">
      <c r="B2366" t="s">
        <v>279</v>
      </c>
      <c r="C2366">
        <v>1960</v>
      </c>
      <c r="D2366" s="1">
        <v>36174</v>
      </c>
      <c r="E2366" s="12">
        <f t="shared" si="490"/>
        <v>0.26447147651006714</v>
      </c>
      <c r="F2366" s="1">
        <v>28939</v>
      </c>
      <c r="G2366" s="11">
        <f t="shared" si="491"/>
        <v>0.15042735042735042</v>
      </c>
      <c r="H2366">
        <v>128109</v>
      </c>
      <c r="I2366" s="12">
        <f t="shared" si="486"/>
        <v>0.2258935750025369</v>
      </c>
      <c r="J2366" s="12">
        <f t="shared" si="487"/>
        <v>0.28236892021637822</v>
      </c>
      <c r="K2366" s="1">
        <v>122774</v>
      </c>
      <c r="L2366">
        <v>2043</v>
      </c>
      <c r="M2366" s="12">
        <f t="shared" si="488"/>
        <v>1.6640331014709953E-2</v>
      </c>
      <c r="N2366">
        <v>900</v>
      </c>
      <c r="O2366">
        <v>1143</v>
      </c>
      <c r="P2366" s="12">
        <f t="shared" si="492"/>
        <v>9.3097887174809005E-3</v>
      </c>
      <c r="Q2366" s="12">
        <f t="shared" si="493"/>
        <v>0.55947136563876654</v>
      </c>
      <c r="R2366">
        <v>328</v>
      </c>
      <c r="S2366">
        <v>390</v>
      </c>
      <c r="T2366">
        <v>609</v>
      </c>
      <c r="U2366" s="30">
        <v>609</v>
      </c>
      <c r="V2366">
        <f t="shared" si="485"/>
        <v>609000</v>
      </c>
      <c r="W2366">
        <v>1336</v>
      </c>
      <c r="X2366" s="16">
        <v>152</v>
      </c>
      <c r="Z2366" s="16">
        <v>152</v>
      </c>
      <c r="AA2366" s="16">
        <v>152</v>
      </c>
      <c r="AB2366">
        <f>(246-152)/10</f>
        <v>9.4</v>
      </c>
    </row>
    <row r="2367" spans="2:28">
      <c r="B2367" t="s">
        <v>279</v>
      </c>
      <c r="C2367">
        <v>1961</v>
      </c>
      <c r="D2367" s="1">
        <v>32250</v>
      </c>
      <c r="E2367" s="12">
        <f t="shared" si="490"/>
        <v>-0.10847570077956543</v>
      </c>
      <c r="F2367" s="1">
        <v>27103</v>
      </c>
      <c r="G2367" s="11">
        <f t="shared" si="491"/>
        <v>-6.3443795569992051E-2</v>
      </c>
      <c r="H2367">
        <v>128183</v>
      </c>
      <c r="I2367" s="12">
        <f t="shared" si="486"/>
        <v>0.21143989452579515</v>
      </c>
      <c r="J2367" s="12">
        <f t="shared" si="487"/>
        <v>0.25159342502515936</v>
      </c>
      <c r="K2367" s="1">
        <v>128098</v>
      </c>
      <c r="L2367">
        <v>2190</v>
      </c>
      <c r="M2367" s="12">
        <f t="shared" si="488"/>
        <v>1.70962856562944E-2</v>
      </c>
      <c r="N2367">
        <v>882</v>
      </c>
      <c r="O2367">
        <v>1308</v>
      </c>
      <c r="P2367" s="12">
        <f t="shared" si="492"/>
        <v>1.0210932254992271E-2</v>
      </c>
      <c r="Q2367" s="12">
        <f t="shared" si="493"/>
        <v>0.59726027397260273</v>
      </c>
      <c r="R2367">
        <v>326</v>
      </c>
      <c r="S2367">
        <v>686</v>
      </c>
      <c r="T2367">
        <v>618</v>
      </c>
      <c r="U2367" s="30">
        <v>618</v>
      </c>
      <c r="V2367">
        <f t="shared" si="485"/>
        <v>618000</v>
      </c>
      <c r="W2367">
        <v>1406</v>
      </c>
      <c r="AA2367" s="1">
        <f>AA2366+9</f>
        <v>161</v>
      </c>
    </row>
    <row r="2368" spans="2:28">
      <c r="B2368" t="s">
        <v>279</v>
      </c>
      <c r="C2368">
        <v>1962</v>
      </c>
      <c r="D2368" s="1">
        <v>33515</v>
      </c>
      <c r="E2368" s="12">
        <f t="shared" si="490"/>
        <v>3.9224806201550388E-2</v>
      </c>
      <c r="F2368" s="1">
        <v>29578</v>
      </c>
      <c r="G2368" s="11">
        <f t="shared" si="491"/>
        <v>9.131830424676235E-2</v>
      </c>
      <c r="H2368">
        <v>135713</v>
      </c>
      <c r="I2368" s="12">
        <f t="shared" si="486"/>
        <v>0.2179452226389513</v>
      </c>
      <c r="J2368" s="12">
        <f t="shared" si="487"/>
        <v>0.24695497115235829</v>
      </c>
      <c r="K2368" s="1">
        <v>128337</v>
      </c>
      <c r="L2368">
        <v>2468</v>
      </c>
      <c r="M2368" s="12">
        <f t="shared" si="488"/>
        <v>1.9230619384900692E-2</v>
      </c>
      <c r="N2368">
        <v>1100</v>
      </c>
      <c r="O2368">
        <v>1368</v>
      </c>
      <c r="P2368" s="12">
        <f t="shared" si="492"/>
        <v>1.0659435704434419E-2</v>
      </c>
      <c r="Q2368" s="12">
        <f t="shared" si="493"/>
        <v>0.5542949756888168</v>
      </c>
      <c r="R2368">
        <v>361</v>
      </c>
      <c r="S2368">
        <v>143</v>
      </c>
      <c r="T2368">
        <v>632</v>
      </c>
      <c r="U2368" s="30">
        <v>632</v>
      </c>
      <c r="V2368">
        <f t="shared" si="485"/>
        <v>632000</v>
      </c>
      <c r="W2368">
        <v>1508</v>
      </c>
      <c r="AA2368" s="1">
        <f t="shared" ref="AA2368:AA2375" si="495">AA2367+9</f>
        <v>170</v>
      </c>
    </row>
    <row r="2369" spans="2:28">
      <c r="B2369" t="s">
        <v>279</v>
      </c>
      <c r="C2369">
        <v>1963</v>
      </c>
      <c r="D2369" s="1">
        <v>29164</v>
      </c>
      <c r="E2369" s="12">
        <f t="shared" si="490"/>
        <v>-0.12982246755184246</v>
      </c>
      <c r="F2369" s="1">
        <v>25099</v>
      </c>
      <c r="G2369" s="11">
        <f t="shared" si="491"/>
        <v>-0.15143011697883563</v>
      </c>
      <c r="H2369">
        <v>136256</v>
      </c>
      <c r="I2369" s="12">
        <f t="shared" si="486"/>
        <v>0.18420473226867073</v>
      </c>
      <c r="J2369" s="12">
        <f t="shared" si="487"/>
        <v>0.21403828088304369</v>
      </c>
      <c r="K2369" s="1">
        <v>138183</v>
      </c>
      <c r="L2369">
        <v>2655</v>
      </c>
      <c r="M2369" s="12">
        <f t="shared" si="488"/>
        <v>1.9213651462191443E-2</v>
      </c>
      <c r="N2369">
        <v>1328</v>
      </c>
      <c r="O2369">
        <v>1327</v>
      </c>
      <c r="P2369" s="12">
        <f t="shared" si="492"/>
        <v>9.6032073409898465E-3</v>
      </c>
      <c r="Q2369" s="12">
        <f t="shared" si="493"/>
        <v>0.49981167608286253</v>
      </c>
      <c r="R2369">
        <v>394</v>
      </c>
      <c r="S2369">
        <v>640</v>
      </c>
      <c r="T2369">
        <v>649</v>
      </c>
      <c r="U2369" s="30">
        <v>649</v>
      </c>
      <c r="V2369">
        <f t="shared" si="485"/>
        <v>649000</v>
      </c>
      <c r="W2369">
        <v>1569</v>
      </c>
      <c r="AA2369" s="1">
        <f t="shared" si="495"/>
        <v>179</v>
      </c>
    </row>
    <row r="2370" spans="2:28">
      <c r="B2370" t="s">
        <v>279</v>
      </c>
      <c r="C2370">
        <v>1964</v>
      </c>
      <c r="D2370" s="1">
        <v>35920</v>
      </c>
      <c r="E2370" s="12">
        <f t="shared" si="490"/>
        <v>0.23165546564257303</v>
      </c>
      <c r="F2370" s="1">
        <v>31791</v>
      </c>
      <c r="G2370" s="11">
        <f t="shared" si="491"/>
        <v>0.26662416829355751</v>
      </c>
      <c r="H2370">
        <v>148571</v>
      </c>
      <c r="I2370" s="12">
        <f t="shared" si="486"/>
        <v>0.21397850186106307</v>
      </c>
      <c r="J2370" s="12">
        <f t="shared" si="487"/>
        <v>0.24176992818248513</v>
      </c>
      <c r="K2370" s="1">
        <v>151299</v>
      </c>
      <c r="L2370">
        <v>2716</v>
      </c>
      <c r="M2370" s="12">
        <f t="shared" si="488"/>
        <v>1.7951209195037642E-2</v>
      </c>
      <c r="N2370">
        <v>1285</v>
      </c>
      <c r="O2370">
        <v>1431</v>
      </c>
      <c r="P2370" s="12">
        <f t="shared" si="492"/>
        <v>9.4580929153530429E-3</v>
      </c>
      <c r="Q2370" s="12">
        <f t="shared" si="493"/>
        <v>0.5268777614138439</v>
      </c>
      <c r="R2370">
        <v>436</v>
      </c>
      <c r="S2370">
        <v>308</v>
      </c>
      <c r="T2370">
        <v>663</v>
      </c>
      <c r="U2370" s="30">
        <v>663</v>
      </c>
      <c r="V2370">
        <f t="shared" si="485"/>
        <v>663000</v>
      </c>
      <c r="W2370">
        <v>1685</v>
      </c>
      <c r="AA2370" s="1">
        <f t="shared" si="495"/>
        <v>188</v>
      </c>
    </row>
    <row r="2371" spans="2:28">
      <c r="B2371" t="s">
        <v>279</v>
      </c>
      <c r="C2371">
        <v>1965</v>
      </c>
      <c r="D2371" s="1">
        <v>34365</v>
      </c>
      <c r="E2371" s="12">
        <f t="shared" si="490"/>
        <v>-4.3290645879732741E-2</v>
      </c>
      <c r="F2371" s="1">
        <v>30049</v>
      </c>
      <c r="G2371" s="11">
        <f t="shared" si="491"/>
        <v>-5.4795382340914092E-2</v>
      </c>
      <c r="H2371">
        <v>160897</v>
      </c>
      <c r="I2371" s="12">
        <f t="shared" si="486"/>
        <v>0.18675923106086503</v>
      </c>
      <c r="J2371" s="12">
        <f t="shared" si="487"/>
        <v>0.21358384556579676</v>
      </c>
      <c r="K2371" s="1">
        <v>154837</v>
      </c>
      <c r="L2371">
        <v>2807</v>
      </c>
      <c r="M2371" s="12">
        <f t="shared" si="488"/>
        <v>1.8128741838191131E-2</v>
      </c>
      <c r="N2371">
        <v>1445</v>
      </c>
      <c r="O2371">
        <v>1362</v>
      </c>
      <c r="P2371" s="12">
        <f t="shared" si="492"/>
        <v>8.7963471263328534E-3</v>
      </c>
      <c r="Q2371" s="12">
        <f t="shared" si="493"/>
        <v>0.48521553259707872</v>
      </c>
      <c r="R2371">
        <v>483</v>
      </c>
      <c r="S2371">
        <v>910</v>
      </c>
      <c r="T2371">
        <v>676</v>
      </c>
      <c r="U2371" s="30">
        <v>676</v>
      </c>
      <c r="V2371">
        <f t="shared" si="485"/>
        <v>676000</v>
      </c>
      <c r="W2371">
        <v>1820</v>
      </c>
      <c r="AA2371" s="1">
        <f t="shared" si="495"/>
        <v>197</v>
      </c>
    </row>
    <row r="2372" spans="2:28">
      <c r="B2372" t="s">
        <v>279</v>
      </c>
      <c r="C2372">
        <v>1966</v>
      </c>
      <c r="D2372" s="1">
        <v>39524</v>
      </c>
      <c r="E2372" s="12">
        <f t="shared" si="490"/>
        <v>0.15012367234104468</v>
      </c>
      <c r="F2372" s="1">
        <v>35259</v>
      </c>
      <c r="G2372" s="11">
        <f t="shared" si="491"/>
        <v>0.17338347365968917</v>
      </c>
      <c r="H2372">
        <v>180122</v>
      </c>
      <c r="I2372" s="12">
        <f t="shared" si="486"/>
        <v>0.19575065788743184</v>
      </c>
      <c r="J2372" s="12">
        <f t="shared" si="487"/>
        <v>0.21942905364142082</v>
      </c>
      <c r="K2372" s="1">
        <v>174713</v>
      </c>
      <c r="L2372">
        <v>3607</v>
      </c>
      <c r="M2372" s="12">
        <f t="shared" si="488"/>
        <v>2.0645286841849204E-2</v>
      </c>
      <c r="N2372">
        <v>1919</v>
      </c>
      <c r="O2372">
        <v>1688</v>
      </c>
      <c r="P2372" s="12">
        <f t="shared" si="492"/>
        <v>9.6615592428725972E-3</v>
      </c>
      <c r="Q2372" s="12">
        <f t="shared" si="493"/>
        <v>0.46797892985860828</v>
      </c>
      <c r="R2372">
        <v>607</v>
      </c>
      <c r="S2372">
        <v>432</v>
      </c>
      <c r="T2372">
        <v>681</v>
      </c>
      <c r="U2372" s="30">
        <v>681</v>
      </c>
      <c r="V2372">
        <f t="shared" si="485"/>
        <v>681000</v>
      </c>
      <c r="W2372">
        <v>2004</v>
      </c>
      <c r="AA2372" s="1">
        <f t="shared" si="495"/>
        <v>206</v>
      </c>
    </row>
    <row r="2373" spans="2:28">
      <c r="B2373" t="s">
        <v>279</v>
      </c>
      <c r="C2373">
        <v>1967</v>
      </c>
      <c r="D2373" s="1">
        <v>43529</v>
      </c>
      <c r="E2373" s="12">
        <f t="shared" si="490"/>
        <v>0.10133083695982188</v>
      </c>
      <c r="F2373" s="1">
        <v>38981</v>
      </c>
      <c r="G2373" s="11">
        <f t="shared" si="491"/>
        <v>0.10556170055872259</v>
      </c>
      <c r="H2373">
        <v>199962</v>
      </c>
      <c r="I2373" s="12">
        <f t="shared" si="486"/>
        <v>0.19494203898740761</v>
      </c>
      <c r="J2373" s="12">
        <f t="shared" si="487"/>
        <v>0.21768636040847761</v>
      </c>
      <c r="K2373" s="1">
        <v>194229</v>
      </c>
      <c r="L2373">
        <v>3538</v>
      </c>
      <c r="M2373" s="12">
        <f t="shared" si="488"/>
        <v>1.8215611468936153E-2</v>
      </c>
      <c r="N2373">
        <v>1872</v>
      </c>
      <c r="O2373">
        <v>1666</v>
      </c>
      <c r="P2373" s="12">
        <f t="shared" si="492"/>
        <v>8.5775038742927166E-3</v>
      </c>
      <c r="Q2373" s="12">
        <f t="shared" si="493"/>
        <v>0.47088750706613908</v>
      </c>
      <c r="R2373">
        <v>603</v>
      </c>
      <c r="S2373">
        <v>1155</v>
      </c>
      <c r="T2373">
        <v>697</v>
      </c>
      <c r="U2373" s="30">
        <v>697</v>
      </c>
      <c r="V2373">
        <f t="shared" si="485"/>
        <v>697000</v>
      </c>
      <c r="W2373">
        <v>2188</v>
      </c>
      <c r="AA2373" s="1">
        <f t="shared" si="495"/>
        <v>215</v>
      </c>
    </row>
    <row r="2374" spans="2:28">
      <c r="B2374" t="s">
        <v>279</v>
      </c>
      <c r="C2374">
        <v>1968</v>
      </c>
      <c r="D2374" s="1">
        <v>54396</v>
      </c>
      <c r="E2374" s="12">
        <f t="shared" si="490"/>
        <v>0.24964965884812423</v>
      </c>
      <c r="F2374" s="1">
        <v>49362</v>
      </c>
      <c r="G2374" s="11">
        <f t="shared" si="491"/>
        <v>0.26630922757240705</v>
      </c>
      <c r="H2374">
        <v>227700</v>
      </c>
      <c r="I2374" s="12">
        <f t="shared" si="486"/>
        <v>0.21678524374176547</v>
      </c>
      <c r="J2374" s="12">
        <f t="shared" si="487"/>
        <v>0.23889328063241105</v>
      </c>
      <c r="K2374" s="1">
        <v>220503</v>
      </c>
      <c r="L2374">
        <v>4244</v>
      </c>
      <c r="M2374" s="12">
        <f t="shared" si="488"/>
        <v>1.9246903670244848E-2</v>
      </c>
      <c r="N2374">
        <v>2094</v>
      </c>
      <c r="O2374">
        <v>2150</v>
      </c>
      <c r="P2374" s="12">
        <f t="shared" si="492"/>
        <v>9.7504342344548606E-3</v>
      </c>
      <c r="Q2374" s="12">
        <f t="shared" si="493"/>
        <v>0.50659754948162106</v>
      </c>
      <c r="R2374">
        <v>676</v>
      </c>
      <c r="S2374">
        <v>437</v>
      </c>
      <c r="T2374">
        <v>709</v>
      </c>
      <c r="U2374" s="30">
        <v>709</v>
      </c>
      <c r="V2374">
        <f t="shared" si="485"/>
        <v>709000</v>
      </c>
      <c r="W2374">
        <v>2420</v>
      </c>
      <c r="AA2374" s="1">
        <f t="shared" si="495"/>
        <v>224</v>
      </c>
    </row>
    <row r="2375" spans="2:28">
      <c r="B2375" t="s">
        <v>279</v>
      </c>
      <c r="C2375">
        <v>1969</v>
      </c>
      <c r="D2375" s="1">
        <v>59503</v>
      </c>
      <c r="E2375" s="12">
        <f t="shared" si="490"/>
        <v>9.3885579822045734E-2</v>
      </c>
      <c r="F2375" s="1">
        <v>51041</v>
      </c>
      <c r="G2375" s="11">
        <f t="shared" si="491"/>
        <v>3.4014018880920545E-2</v>
      </c>
      <c r="H2375">
        <v>251947</v>
      </c>
      <c r="I2375" s="12">
        <f t="shared" si="486"/>
        <v>0.20258625822097504</v>
      </c>
      <c r="J2375" s="12">
        <f t="shared" si="487"/>
        <v>0.23617268711276579</v>
      </c>
      <c r="K2375" s="1">
        <v>238854</v>
      </c>
      <c r="L2375">
        <v>4146</v>
      </c>
      <c r="M2375" s="12">
        <f t="shared" si="488"/>
        <v>1.7357883895601497E-2</v>
      </c>
      <c r="N2375">
        <v>2137</v>
      </c>
      <c r="O2375">
        <v>2009</v>
      </c>
      <c r="P2375" s="12">
        <f t="shared" si="492"/>
        <v>8.41099583846199E-3</v>
      </c>
      <c r="Q2375" s="12">
        <f t="shared" si="493"/>
        <v>0.48456343463579354</v>
      </c>
      <c r="R2375">
        <v>1160</v>
      </c>
      <c r="S2375">
        <v>1236</v>
      </c>
      <c r="T2375">
        <v>724</v>
      </c>
      <c r="U2375" s="30">
        <v>724</v>
      </c>
      <c r="V2375">
        <f t="shared" si="485"/>
        <v>724000</v>
      </c>
      <c r="W2375">
        <v>2712</v>
      </c>
      <c r="AA2375" s="1">
        <f t="shared" si="495"/>
        <v>233</v>
      </c>
    </row>
    <row r="2376" spans="2:28">
      <c r="B2376" t="s">
        <v>279</v>
      </c>
      <c r="C2376">
        <v>1970</v>
      </c>
      <c r="D2376" s="1">
        <v>63578</v>
      </c>
      <c r="E2376" s="12">
        <f t="shared" si="490"/>
        <v>6.8483941986118346E-2</v>
      </c>
      <c r="F2376" s="1">
        <v>56114</v>
      </c>
      <c r="G2376" s="11">
        <f t="shared" si="491"/>
        <v>9.939068591916303E-2</v>
      </c>
      <c r="H2376">
        <v>281268</v>
      </c>
      <c r="I2376" s="12">
        <f t="shared" si="486"/>
        <v>0.19950367620916706</v>
      </c>
      <c r="J2376" s="12">
        <f t="shared" si="487"/>
        <v>0.22604064450986247</v>
      </c>
      <c r="K2376" s="1">
        <v>273445</v>
      </c>
      <c r="L2376">
        <v>5156</v>
      </c>
      <c r="M2376" s="12">
        <f t="shared" si="488"/>
        <v>1.8855711386201977E-2</v>
      </c>
      <c r="N2376">
        <v>2601</v>
      </c>
      <c r="O2376">
        <v>2555</v>
      </c>
      <c r="P2376" s="12">
        <f t="shared" si="492"/>
        <v>9.3437437144581175E-3</v>
      </c>
      <c r="Q2376" s="12">
        <f t="shared" si="493"/>
        <v>0.49553917765709854</v>
      </c>
      <c r="R2376">
        <v>842</v>
      </c>
      <c r="S2376">
        <v>526</v>
      </c>
      <c r="T2376">
        <v>738</v>
      </c>
      <c r="U2376" s="30">
        <v>737.68100000000004</v>
      </c>
      <c r="V2376">
        <f t="shared" si="485"/>
        <v>737681</v>
      </c>
      <c r="W2376">
        <v>2881</v>
      </c>
      <c r="X2376" s="16">
        <v>246</v>
      </c>
      <c r="Z2376" s="16">
        <v>246</v>
      </c>
      <c r="AA2376" s="16">
        <v>246</v>
      </c>
      <c r="AB2376">
        <f>(246-239)/7</f>
        <v>1</v>
      </c>
    </row>
    <row r="2377" spans="2:28">
      <c r="B2377" t="s">
        <v>279</v>
      </c>
      <c r="C2377">
        <v>1971</v>
      </c>
      <c r="D2377" s="1">
        <v>76518</v>
      </c>
      <c r="E2377" s="12">
        <f t="shared" si="490"/>
        <v>0.2035295227909025</v>
      </c>
      <c r="F2377" s="1">
        <v>68705</v>
      </c>
      <c r="G2377" s="11">
        <f t="shared" si="491"/>
        <v>0.22438250703924154</v>
      </c>
      <c r="H2377">
        <v>338479</v>
      </c>
      <c r="I2377" s="12">
        <f t="shared" si="486"/>
        <v>0.20298157345064244</v>
      </c>
      <c r="J2377" s="12">
        <f t="shared" si="487"/>
        <v>0.22606424623093307</v>
      </c>
      <c r="K2377" s="1">
        <v>353213</v>
      </c>
      <c r="L2377">
        <v>6695</v>
      </c>
      <c r="M2377" s="12">
        <f t="shared" si="488"/>
        <v>1.8954568489834747E-2</v>
      </c>
      <c r="N2377">
        <v>3704</v>
      </c>
      <c r="O2377">
        <v>2991</v>
      </c>
      <c r="P2377" s="12">
        <f t="shared" si="492"/>
        <v>8.467978245421318E-3</v>
      </c>
      <c r="Q2377" s="12">
        <f t="shared" si="493"/>
        <v>0.44675130694548171</v>
      </c>
      <c r="R2377">
        <v>1021</v>
      </c>
      <c r="S2377">
        <v>1624</v>
      </c>
      <c r="T2377">
        <v>762</v>
      </c>
      <c r="U2377" s="30">
        <v>761.851</v>
      </c>
      <c r="V2377">
        <f t="shared" si="485"/>
        <v>761851</v>
      </c>
      <c r="W2377">
        <v>3118</v>
      </c>
      <c r="AA2377" s="1">
        <f>AA2376-1</f>
        <v>245</v>
      </c>
    </row>
    <row r="2378" spans="2:28">
      <c r="B2378" t="s">
        <v>279</v>
      </c>
      <c r="C2378">
        <v>1972</v>
      </c>
      <c r="D2378" s="1">
        <v>84312</v>
      </c>
      <c r="E2378" s="12">
        <f t="shared" si="490"/>
        <v>0.10185838626205598</v>
      </c>
      <c r="F2378" s="1">
        <v>77318</v>
      </c>
      <c r="G2378" s="11">
        <f t="shared" si="491"/>
        <v>0.12536205516337967</v>
      </c>
      <c r="H2378">
        <v>391399</v>
      </c>
      <c r="I2378" s="12">
        <f t="shared" si="486"/>
        <v>0.19754266106965016</v>
      </c>
      <c r="J2378" s="12">
        <f t="shared" si="487"/>
        <v>0.21541189425624491</v>
      </c>
      <c r="K2378" s="1">
        <v>399196</v>
      </c>
      <c r="L2378">
        <v>7658</v>
      </c>
      <c r="M2378" s="12">
        <f t="shared" si="488"/>
        <v>1.9183558953496528E-2</v>
      </c>
      <c r="N2378">
        <v>4345</v>
      </c>
      <c r="O2378">
        <v>3313</v>
      </c>
      <c r="P2378" s="12">
        <f t="shared" si="492"/>
        <v>8.2991813545225911E-3</v>
      </c>
      <c r="Q2378" s="12">
        <f t="shared" si="493"/>
        <v>0.43261948289370594</v>
      </c>
      <c r="R2378">
        <v>1000</v>
      </c>
      <c r="S2378">
        <v>787</v>
      </c>
      <c r="T2378">
        <v>781</v>
      </c>
      <c r="U2378" s="30">
        <v>781.10699999999997</v>
      </c>
      <c r="V2378">
        <f t="shared" si="485"/>
        <v>781107</v>
      </c>
      <c r="W2378">
        <v>3448</v>
      </c>
      <c r="AA2378" s="1">
        <f t="shared" ref="AA2378:AA2382" si="496">AA2377-1</f>
        <v>244</v>
      </c>
    </row>
    <row r="2379" spans="2:28">
      <c r="B2379" t="s">
        <v>279</v>
      </c>
      <c r="C2379">
        <v>1973</v>
      </c>
      <c r="D2379" s="1">
        <v>112379</v>
      </c>
      <c r="E2379" s="12">
        <f t="shared" si="490"/>
        <v>0.33289448714299269</v>
      </c>
      <c r="F2379" s="1">
        <v>104196</v>
      </c>
      <c r="G2379" s="11">
        <f t="shared" si="491"/>
        <v>0.34762927132103777</v>
      </c>
      <c r="H2379">
        <v>453584</v>
      </c>
      <c r="I2379" s="12">
        <f t="shared" si="486"/>
        <v>0.22971709760485379</v>
      </c>
      <c r="J2379" s="12">
        <f t="shared" si="487"/>
        <v>0.24775785742001483</v>
      </c>
      <c r="K2379" s="1">
        <v>419830</v>
      </c>
      <c r="L2379">
        <v>8832</v>
      </c>
      <c r="M2379" s="12">
        <f t="shared" si="488"/>
        <v>2.1037086439749421E-2</v>
      </c>
      <c r="N2379">
        <v>5302</v>
      </c>
      <c r="O2379">
        <v>3530</v>
      </c>
      <c r="P2379" s="12">
        <f t="shared" si="492"/>
        <v>8.4081652097277478E-3</v>
      </c>
      <c r="Q2379" s="12">
        <f t="shared" si="493"/>
        <v>0.39968297101449274</v>
      </c>
      <c r="R2379">
        <v>1198</v>
      </c>
      <c r="S2379">
        <v>1718</v>
      </c>
      <c r="T2379">
        <v>801</v>
      </c>
      <c r="U2379" s="30">
        <v>800.95100000000002</v>
      </c>
      <c r="V2379">
        <f t="shared" si="485"/>
        <v>800951</v>
      </c>
      <c r="W2379">
        <v>3899</v>
      </c>
      <c r="AA2379" s="1">
        <f t="shared" si="496"/>
        <v>243</v>
      </c>
    </row>
    <row r="2380" spans="2:28">
      <c r="B2380" t="s">
        <v>279</v>
      </c>
      <c r="C2380">
        <v>1974</v>
      </c>
      <c r="D2380" s="1">
        <v>105390</v>
      </c>
      <c r="E2380" s="12">
        <f t="shared" si="490"/>
        <v>-6.2191334679966896E-2</v>
      </c>
      <c r="F2380" s="1">
        <v>97003</v>
      </c>
      <c r="G2380" s="11">
        <f t="shared" si="491"/>
        <v>-6.9033360205766059E-2</v>
      </c>
      <c r="H2380">
        <v>467491</v>
      </c>
      <c r="I2380" s="12">
        <f t="shared" si="486"/>
        <v>0.20749704272381714</v>
      </c>
      <c r="J2380" s="12">
        <f t="shared" si="487"/>
        <v>0.2254374950533807</v>
      </c>
      <c r="K2380" s="1">
        <v>452159</v>
      </c>
      <c r="L2380">
        <v>10529</v>
      </c>
      <c r="M2380" s="12">
        <f t="shared" si="488"/>
        <v>2.3286056453592652E-2</v>
      </c>
      <c r="N2380">
        <v>6206</v>
      </c>
      <c r="O2380">
        <v>4323</v>
      </c>
      <c r="P2380" s="12">
        <f t="shared" si="492"/>
        <v>9.5607960916403306E-3</v>
      </c>
      <c r="Q2380" s="12">
        <f t="shared" si="493"/>
        <v>0.41058030202298412</v>
      </c>
      <c r="R2380">
        <v>1403</v>
      </c>
      <c r="S2380">
        <v>1959</v>
      </c>
      <c r="T2380">
        <v>816</v>
      </c>
      <c r="U2380" s="30">
        <v>815.91399999999999</v>
      </c>
      <c r="V2380">
        <f t="shared" si="485"/>
        <v>815914</v>
      </c>
      <c r="W2380">
        <v>4299</v>
      </c>
      <c r="AA2380" s="1">
        <f t="shared" si="496"/>
        <v>242</v>
      </c>
    </row>
    <row r="2381" spans="2:28">
      <c r="B2381" t="s">
        <v>279</v>
      </c>
      <c r="C2381">
        <v>1975</v>
      </c>
      <c r="D2381" s="1">
        <v>131713</v>
      </c>
      <c r="E2381" s="12">
        <f t="shared" si="490"/>
        <v>0.24976753012619793</v>
      </c>
      <c r="F2381" s="1">
        <v>119952</v>
      </c>
      <c r="G2381" s="11">
        <f t="shared" si="491"/>
        <v>0.23658031194911497</v>
      </c>
      <c r="H2381">
        <v>512162</v>
      </c>
      <c r="I2381" s="12">
        <f t="shared" si="486"/>
        <v>0.23420714539540224</v>
      </c>
      <c r="J2381" s="12">
        <f t="shared" si="487"/>
        <v>0.25717058274530324</v>
      </c>
      <c r="K2381" s="1">
        <v>559338</v>
      </c>
      <c r="L2381">
        <v>11952</v>
      </c>
      <c r="M2381" s="12">
        <f t="shared" si="488"/>
        <v>2.1368117310105874E-2</v>
      </c>
      <c r="N2381">
        <v>6270</v>
      </c>
      <c r="O2381">
        <v>5682</v>
      </c>
      <c r="P2381" s="12">
        <f t="shared" si="492"/>
        <v>1.01584372955172E-2</v>
      </c>
      <c r="Q2381" s="12">
        <f t="shared" si="493"/>
        <v>0.47540160642570284</v>
      </c>
      <c r="R2381">
        <v>1609</v>
      </c>
      <c r="S2381">
        <v>4631</v>
      </c>
      <c r="T2381">
        <v>829</v>
      </c>
      <c r="U2381" s="30">
        <v>828.55499999999995</v>
      </c>
      <c r="V2381">
        <f t="shared" si="485"/>
        <v>828555</v>
      </c>
      <c r="W2381">
        <v>4649</v>
      </c>
      <c r="AA2381" s="1">
        <f t="shared" si="496"/>
        <v>241</v>
      </c>
    </row>
    <row r="2382" spans="2:28">
      <c r="B2382" t="s">
        <v>279</v>
      </c>
      <c r="C2382">
        <v>1976</v>
      </c>
      <c r="D2382" s="1">
        <v>153401</v>
      </c>
      <c r="E2382" s="12">
        <f t="shared" si="490"/>
        <v>0.16466104332905634</v>
      </c>
      <c r="F2382" s="1">
        <v>144840</v>
      </c>
      <c r="G2382" s="11">
        <f t="shared" si="491"/>
        <v>0.20748299319727892</v>
      </c>
      <c r="H2382">
        <v>589303</v>
      </c>
      <c r="I2382" s="12">
        <f t="shared" si="486"/>
        <v>0.24578188130723924</v>
      </c>
      <c r="J2382" s="12">
        <f t="shared" si="487"/>
        <v>0.26030921274794122</v>
      </c>
      <c r="K2382" s="1">
        <v>631766</v>
      </c>
      <c r="L2382">
        <v>13140</v>
      </c>
      <c r="M2382" s="12">
        <f t="shared" si="488"/>
        <v>2.0798840076863903E-2</v>
      </c>
      <c r="N2382">
        <v>6619</v>
      </c>
      <c r="O2382">
        <v>6521</v>
      </c>
      <c r="P2382" s="12">
        <f t="shared" si="492"/>
        <v>1.0321859675892657E-2</v>
      </c>
      <c r="Q2382" s="12">
        <f t="shared" si="493"/>
        <v>0.49627092846270926</v>
      </c>
      <c r="R2382">
        <v>1811</v>
      </c>
      <c r="S2382">
        <v>2874</v>
      </c>
      <c r="T2382">
        <v>845</v>
      </c>
      <c r="U2382" s="30">
        <v>845.24800000000005</v>
      </c>
      <c r="V2382">
        <f t="shared" si="485"/>
        <v>845248</v>
      </c>
      <c r="W2382">
        <v>5293</v>
      </c>
      <c r="AA2382" s="1">
        <f t="shared" si="496"/>
        <v>240</v>
      </c>
    </row>
    <row r="2383" spans="2:28">
      <c r="B2383" t="s">
        <v>279</v>
      </c>
      <c r="C2383">
        <v>1977</v>
      </c>
      <c r="D2383" s="1">
        <v>168813</v>
      </c>
      <c r="E2383" s="12">
        <f t="shared" si="490"/>
        <v>0.10046870620139373</v>
      </c>
      <c r="F2383" s="1">
        <v>158577</v>
      </c>
      <c r="G2383" s="11">
        <f t="shared" si="491"/>
        <v>9.4842584921292467E-2</v>
      </c>
      <c r="H2383">
        <v>636339</v>
      </c>
      <c r="I2383" s="12">
        <f t="shared" si="486"/>
        <v>0.24920207625180918</v>
      </c>
      <c r="J2383" s="12">
        <f t="shared" si="487"/>
        <v>0.26528784185787763</v>
      </c>
      <c r="K2383" s="1">
        <v>677139</v>
      </c>
      <c r="L2383">
        <v>13651</v>
      </c>
      <c r="M2383" s="12">
        <f t="shared" si="488"/>
        <v>2.0159819475764947E-2</v>
      </c>
      <c r="N2383">
        <v>5422</v>
      </c>
      <c r="O2383">
        <v>8229</v>
      </c>
      <c r="P2383" s="12">
        <f t="shared" si="492"/>
        <v>1.2152600869245458E-2</v>
      </c>
      <c r="Q2383" s="12">
        <f t="shared" si="493"/>
        <v>0.60281298073401213</v>
      </c>
      <c r="R2383">
        <v>1911</v>
      </c>
      <c r="S2383">
        <v>2727</v>
      </c>
      <c r="T2383">
        <v>870</v>
      </c>
      <c r="U2383" s="30">
        <v>869.76300000000003</v>
      </c>
      <c r="V2383">
        <f t="shared" si="485"/>
        <v>869763</v>
      </c>
      <c r="W2383">
        <v>5986</v>
      </c>
      <c r="X2383" s="16">
        <v>239</v>
      </c>
      <c r="Z2383" s="16">
        <v>239</v>
      </c>
      <c r="AA2383" s="16">
        <v>239</v>
      </c>
    </row>
    <row r="2384" spans="2:28">
      <c r="B2384" t="s">
        <v>279</v>
      </c>
      <c r="C2384">
        <v>1978</v>
      </c>
      <c r="D2384" s="1">
        <v>207770</v>
      </c>
      <c r="E2384" s="12">
        <f t="shared" si="490"/>
        <v>0.23077014210990859</v>
      </c>
      <c r="F2384" s="1">
        <v>196548</v>
      </c>
      <c r="G2384" s="11">
        <f t="shared" si="491"/>
        <v>0.23944834370684273</v>
      </c>
      <c r="H2384">
        <v>742887</v>
      </c>
      <c r="I2384" s="12">
        <f t="shared" ref="I2384:I2414" si="497">(F2384/H2384)</f>
        <v>0.26457321234588843</v>
      </c>
      <c r="J2384" s="12">
        <f t="shared" si="487"/>
        <v>0.27967914366518731</v>
      </c>
      <c r="K2384" s="1">
        <v>708329</v>
      </c>
      <c r="L2384">
        <v>14874</v>
      </c>
      <c r="M2384" s="12">
        <f t="shared" si="488"/>
        <v>2.0998716698031564E-2</v>
      </c>
      <c r="N2384">
        <v>6753</v>
      </c>
      <c r="O2384">
        <v>8121</v>
      </c>
      <c r="P2384" s="12">
        <f t="shared" si="492"/>
        <v>1.146501131536334E-2</v>
      </c>
      <c r="Q2384" s="12">
        <f t="shared" si="493"/>
        <v>0.54598628479225497</v>
      </c>
      <c r="R2384">
        <v>2262</v>
      </c>
      <c r="S2384">
        <v>2403</v>
      </c>
      <c r="T2384">
        <v>892</v>
      </c>
      <c r="U2384" s="30">
        <v>891.52</v>
      </c>
      <c r="V2384">
        <f t="shared" si="485"/>
        <v>891520</v>
      </c>
      <c r="W2384">
        <v>6910</v>
      </c>
      <c r="X2384" s="16">
        <v>264</v>
      </c>
      <c r="Z2384" s="16">
        <v>264</v>
      </c>
      <c r="AA2384" s="16">
        <v>264</v>
      </c>
    </row>
    <row r="2385" spans="2:27">
      <c r="B2385" t="s">
        <v>279</v>
      </c>
      <c r="C2385">
        <v>1979</v>
      </c>
      <c r="D2385" s="1">
        <v>220970</v>
      </c>
      <c r="E2385" s="12">
        <f t="shared" si="490"/>
        <v>6.3531789960051974E-2</v>
      </c>
      <c r="F2385" s="1">
        <v>204855</v>
      </c>
      <c r="G2385" s="11">
        <f t="shared" si="491"/>
        <v>4.2264485011294949E-2</v>
      </c>
      <c r="H2385">
        <v>839724</v>
      </c>
      <c r="I2385" s="12">
        <f t="shared" si="497"/>
        <v>0.24395515669434242</v>
      </c>
      <c r="J2385" s="12">
        <f t="shared" si="487"/>
        <v>0.26314598606208706</v>
      </c>
      <c r="K2385" s="1">
        <v>784231</v>
      </c>
      <c r="L2385">
        <v>17351</v>
      </c>
      <c r="M2385" s="12">
        <f t="shared" si="488"/>
        <v>2.2124858619462888E-2</v>
      </c>
      <c r="N2385">
        <v>8244</v>
      </c>
      <c r="O2385">
        <v>9107</v>
      </c>
      <c r="P2385" s="12">
        <f t="shared" si="492"/>
        <v>1.1612649844242321E-2</v>
      </c>
      <c r="Q2385" s="12">
        <f t="shared" si="493"/>
        <v>0.52486888363783069</v>
      </c>
      <c r="R2385">
        <v>2521</v>
      </c>
      <c r="S2385">
        <v>3598</v>
      </c>
      <c r="T2385">
        <v>909</v>
      </c>
      <c r="U2385" s="30">
        <v>909.07399999999996</v>
      </c>
      <c r="V2385">
        <f t="shared" si="485"/>
        <v>909074</v>
      </c>
      <c r="W2385">
        <v>7921</v>
      </c>
      <c r="X2385" s="16">
        <v>308</v>
      </c>
      <c r="Z2385" s="16">
        <v>308</v>
      </c>
      <c r="AA2385" s="16">
        <v>308</v>
      </c>
    </row>
    <row r="2386" spans="2:27">
      <c r="B2386" t="s">
        <v>279</v>
      </c>
      <c r="C2386">
        <v>1980</v>
      </c>
      <c r="D2386" s="1">
        <v>255892</v>
      </c>
      <c r="E2386" s="12">
        <f t="shared" si="490"/>
        <v>0.15803955288048152</v>
      </c>
      <c r="F2386" s="1">
        <v>240714</v>
      </c>
      <c r="G2386" s="11">
        <f t="shared" si="491"/>
        <v>0.1750457640770301</v>
      </c>
      <c r="H2386">
        <v>893833</v>
      </c>
      <c r="I2386" s="12">
        <f t="shared" si="497"/>
        <v>0.26930534003555473</v>
      </c>
      <c r="J2386" s="12">
        <f t="shared" si="487"/>
        <v>0.28628614069966091</v>
      </c>
      <c r="K2386" s="1">
        <v>889449</v>
      </c>
      <c r="L2386">
        <v>20075</v>
      </c>
      <c r="M2386" s="12">
        <f t="shared" si="488"/>
        <v>2.2570152982351994E-2</v>
      </c>
      <c r="N2386">
        <v>9005</v>
      </c>
      <c r="O2386">
        <v>11070</v>
      </c>
      <c r="P2386" s="12">
        <f t="shared" si="492"/>
        <v>1.244590752252237E-2</v>
      </c>
      <c r="Q2386" s="12">
        <f t="shared" si="493"/>
        <v>0.5514321295143213</v>
      </c>
      <c r="R2386">
        <v>2598</v>
      </c>
      <c r="S2386">
        <v>3145</v>
      </c>
      <c r="T2386">
        <v>921</v>
      </c>
      <c r="U2386" s="30">
        <v>924.25</v>
      </c>
      <c r="V2386">
        <f t="shared" si="485"/>
        <v>924250</v>
      </c>
      <c r="W2386">
        <v>9072</v>
      </c>
      <c r="X2386" s="16">
        <v>313</v>
      </c>
      <c r="Y2386">
        <v>259</v>
      </c>
      <c r="Z2386" s="1">
        <f>(Y2386+X2386)/2</f>
        <v>286</v>
      </c>
      <c r="AA2386" s="16">
        <v>286</v>
      </c>
    </row>
    <row r="2387" spans="2:27">
      <c r="B2387" t="s">
        <v>279</v>
      </c>
      <c r="C2387">
        <v>1981</v>
      </c>
      <c r="D2387" s="1">
        <v>268604</v>
      </c>
      <c r="E2387" s="12">
        <f t="shared" si="490"/>
        <v>4.9677207571944416E-2</v>
      </c>
      <c r="F2387" s="1">
        <v>252038</v>
      </c>
      <c r="G2387" s="11">
        <f t="shared" si="491"/>
        <v>4.7043379279975407E-2</v>
      </c>
      <c r="H2387">
        <v>943947</v>
      </c>
      <c r="I2387" s="12">
        <f t="shared" si="497"/>
        <v>0.26700439749265586</v>
      </c>
      <c r="J2387" s="12">
        <f t="shared" si="487"/>
        <v>0.28455411161855487</v>
      </c>
      <c r="K2387" s="1">
        <v>951942</v>
      </c>
      <c r="L2387">
        <v>22791</v>
      </c>
      <c r="M2387" s="12">
        <f t="shared" si="488"/>
        <v>2.3941584676377341E-2</v>
      </c>
      <c r="N2387">
        <v>10301</v>
      </c>
      <c r="O2387">
        <v>12490</v>
      </c>
      <c r="P2387" s="12">
        <f t="shared" si="492"/>
        <v>1.3120547260232242E-2</v>
      </c>
      <c r="Q2387" s="12">
        <f t="shared" si="493"/>
        <v>0.54802334254749685</v>
      </c>
      <c r="R2387">
        <v>3270</v>
      </c>
      <c r="S2387">
        <v>4718</v>
      </c>
      <c r="T2387">
        <v>937</v>
      </c>
      <c r="U2387" s="30">
        <v>936.62099999999998</v>
      </c>
      <c r="V2387">
        <f t="shared" si="485"/>
        <v>936621</v>
      </c>
      <c r="W2387">
        <v>10289</v>
      </c>
      <c r="X2387" s="16">
        <v>364</v>
      </c>
      <c r="Z2387" s="16">
        <v>364</v>
      </c>
      <c r="AA2387" s="16">
        <v>364</v>
      </c>
    </row>
    <row r="2388" spans="2:27">
      <c r="B2388" t="s">
        <v>279</v>
      </c>
      <c r="C2388">
        <v>1982</v>
      </c>
      <c r="D2388" s="1">
        <v>251853</v>
      </c>
      <c r="E2388" s="12">
        <f t="shared" si="490"/>
        <v>-6.2363181486500573E-2</v>
      </c>
      <c r="F2388" s="1">
        <v>231470</v>
      </c>
      <c r="G2388" s="11">
        <f t="shared" si="491"/>
        <v>-8.1606741840516112E-2</v>
      </c>
      <c r="H2388">
        <v>1051492</v>
      </c>
      <c r="I2388" s="12">
        <f t="shared" si="497"/>
        <v>0.2201348179539169</v>
      </c>
      <c r="J2388" s="12">
        <f t="shared" si="487"/>
        <v>0.23951965397739594</v>
      </c>
      <c r="K2388" s="1">
        <v>1005092</v>
      </c>
      <c r="L2388">
        <v>23027</v>
      </c>
      <c r="M2388" s="12">
        <f t="shared" si="488"/>
        <v>2.2910340545940072E-2</v>
      </c>
      <c r="N2388">
        <v>10806</v>
      </c>
      <c r="O2388">
        <v>12221</v>
      </c>
      <c r="P2388" s="12">
        <f t="shared" si="492"/>
        <v>1.2159085934421924E-2</v>
      </c>
      <c r="Q2388" s="12">
        <f t="shared" si="493"/>
        <v>0.53072480132018929</v>
      </c>
      <c r="R2388">
        <v>3295</v>
      </c>
      <c r="S2388">
        <v>4185</v>
      </c>
      <c r="T2388">
        <v>948</v>
      </c>
      <c r="U2388" s="30">
        <v>947.71900000000005</v>
      </c>
      <c r="V2388">
        <f t="shared" si="485"/>
        <v>947719</v>
      </c>
      <c r="W2388">
        <v>11353</v>
      </c>
      <c r="X2388" s="16">
        <v>445</v>
      </c>
      <c r="Z2388" s="16">
        <v>445</v>
      </c>
      <c r="AA2388" s="16">
        <v>445</v>
      </c>
    </row>
    <row r="2389" spans="2:27">
      <c r="B2389" t="s">
        <v>279</v>
      </c>
      <c r="C2389">
        <v>1983</v>
      </c>
      <c r="D2389" s="1">
        <v>289860</v>
      </c>
      <c r="E2389" s="12">
        <f t="shared" si="490"/>
        <v>0.15090945908923062</v>
      </c>
      <c r="F2389" s="1">
        <v>266757</v>
      </c>
      <c r="G2389" s="11">
        <f t="shared" si="491"/>
        <v>0.15244740139110899</v>
      </c>
      <c r="H2389">
        <v>1167024</v>
      </c>
      <c r="I2389" s="12">
        <f t="shared" si="497"/>
        <v>0.22857884670752274</v>
      </c>
      <c r="J2389" s="12">
        <f t="shared" si="487"/>
        <v>0.24837535474848846</v>
      </c>
      <c r="K2389" s="1">
        <v>1109030</v>
      </c>
      <c r="L2389">
        <v>29045</v>
      </c>
      <c r="M2389" s="12">
        <f t="shared" si="488"/>
        <v>2.6189553032830493E-2</v>
      </c>
      <c r="N2389">
        <v>12543</v>
      </c>
      <c r="O2389">
        <v>16502</v>
      </c>
      <c r="P2389" s="12">
        <f t="shared" si="492"/>
        <v>1.4879669621200509E-2</v>
      </c>
      <c r="Q2389" s="12">
        <f t="shared" si="493"/>
        <v>0.5681528662420382</v>
      </c>
      <c r="R2389">
        <v>9544</v>
      </c>
      <c r="S2389">
        <v>5218</v>
      </c>
      <c r="T2389">
        <v>958</v>
      </c>
      <c r="U2389" s="30">
        <v>958.13400000000001</v>
      </c>
      <c r="V2389">
        <f t="shared" si="485"/>
        <v>958134</v>
      </c>
      <c r="W2389">
        <v>12470</v>
      </c>
      <c r="X2389" s="16">
        <v>459</v>
      </c>
      <c r="Z2389" s="16">
        <v>459</v>
      </c>
      <c r="AA2389" s="16">
        <v>459</v>
      </c>
    </row>
    <row r="2390" spans="2:27">
      <c r="B2390" t="s">
        <v>279</v>
      </c>
      <c r="C2390">
        <v>1984</v>
      </c>
      <c r="D2390" s="1">
        <v>303267</v>
      </c>
      <c r="E2390" s="12">
        <f t="shared" si="490"/>
        <v>4.6253363692817219E-2</v>
      </c>
      <c r="F2390" s="1">
        <v>277016</v>
      </c>
      <c r="G2390" s="11">
        <f t="shared" si="491"/>
        <v>3.8458222277203601E-2</v>
      </c>
      <c r="H2390">
        <v>1275847</v>
      </c>
      <c r="I2390" s="12">
        <f t="shared" si="497"/>
        <v>0.21712321304984061</v>
      </c>
      <c r="J2390" s="12">
        <f t="shared" si="487"/>
        <v>0.23769856416952817</v>
      </c>
      <c r="K2390" s="1">
        <v>1128193</v>
      </c>
      <c r="L2390">
        <v>32523</v>
      </c>
      <c r="M2390" s="12">
        <f t="shared" si="488"/>
        <v>2.882751444123479E-2</v>
      </c>
      <c r="N2390">
        <v>14055</v>
      </c>
      <c r="O2390">
        <v>18468</v>
      </c>
      <c r="P2390" s="12">
        <f t="shared" si="492"/>
        <v>1.6369539608914432E-2</v>
      </c>
      <c r="Q2390" s="12">
        <f t="shared" si="493"/>
        <v>0.56784429480675214</v>
      </c>
      <c r="R2390">
        <v>14086</v>
      </c>
      <c r="S2390">
        <v>4315</v>
      </c>
      <c r="T2390">
        <v>977</v>
      </c>
      <c r="U2390" s="30">
        <v>976.86400000000003</v>
      </c>
      <c r="V2390">
        <f t="shared" si="485"/>
        <v>976864</v>
      </c>
      <c r="W2390">
        <v>14121</v>
      </c>
      <c r="X2390" s="16">
        <v>548</v>
      </c>
      <c r="Z2390" s="16">
        <v>548</v>
      </c>
      <c r="AA2390" s="16">
        <v>548</v>
      </c>
    </row>
    <row r="2391" spans="2:27">
      <c r="B2391" t="s">
        <v>279</v>
      </c>
      <c r="C2391">
        <v>1985</v>
      </c>
      <c r="D2391" s="1">
        <v>334418</v>
      </c>
      <c r="E2391" s="12">
        <f t="shared" si="490"/>
        <v>0.10271806691793041</v>
      </c>
      <c r="F2391" s="1">
        <v>307475</v>
      </c>
      <c r="G2391" s="11">
        <f t="shared" si="491"/>
        <v>0.10995393767869004</v>
      </c>
      <c r="H2391">
        <v>1382376</v>
      </c>
      <c r="I2391" s="12">
        <f t="shared" si="497"/>
        <v>0.22242501316573784</v>
      </c>
      <c r="J2391" s="12">
        <f t="shared" si="487"/>
        <v>0.24191536890108045</v>
      </c>
      <c r="K2391" s="1">
        <v>1194676</v>
      </c>
      <c r="L2391">
        <v>41745</v>
      </c>
      <c r="M2391" s="12">
        <f t="shared" si="488"/>
        <v>3.4942528350782973E-2</v>
      </c>
      <c r="N2391">
        <v>12161</v>
      </c>
      <c r="O2391">
        <v>29584</v>
      </c>
      <c r="P2391" s="12">
        <f t="shared" si="492"/>
        <v>2.4763199394647585E-2</v>
      </c>
      <c r="Q2391" s="12">
        <f t="shared" si="493"/>
        <v>0.70868367469157978</v>
      </c>
      <c r="R2391">
        <v>23960</v>
      </c>
      <c r="S2391">
        <v>5474</v>
      </c>
      <c r="T2391">
        <v>997</v>
      </c>
      <c r="U2391" s="30">
        <v>996.75300000000004</v>
      </c>
      <c r="V2391">
        <f t="shared" si="485"/>
        <v>996753</v>
      </c>
      <c r="W2391">
        <v>15612</v>
      </c>
      <c r="X2391" s="16">
        <v>643</v>
      </c>
      <c r="Z2391" s="16">
        <v>643</v>
      </c>
      <c r="AA2391" s="16">
        <v>643</v>
      </c>
    </row>
    <row r="2392" spans="2:27">
      <c r="B2392" t="s">
        <v>279</v>
      </c>
      <c r="C2392">
        <v>1986</v>
      </c>
      <c r="D2392" s="1">
        <v>359857</v>
      </c>
      <c r="E2392" s="12">
        <f t="shared" si="490"/>
        <v>7.6069469944799628E-2</v>
      </c>
      <c r="F2392" s="1">
        <v>327616</v>
      </c>
      <c r="G2392" s="11">
        <f t="shared" si="491"/>
        <v>6.5504512561996908E-2</v>
      </c>
      <c r="H2392">
        <v>1547740</v>
      </c>
      <c r="I2392" s="12">
        <f t="shared" si="497"/>
        <v>0.21167379534030265</v>
      </c>
      <c r="J2392" s="12">
        <f t="shared" si="487"/>
        <v>0.23250481346996266</v>
      </c>
      <c r="K2392" s="1">
        <v>1348160</v>
      </c>
      <c r="L2392">
        <v>36599</v>
      </c>
      <c r="M2392" s="12">
        <f t="shared" si="488"/>
        <v>2.7147371231901259E-2</v>
      </c>
      <c r="N2392">
        <v>13951</v>
      </c>
      <c r="O2392">
        <v>22648</v>
      </c>
      <c r="P2392" s="12">
        <f t="shared" si="492"/>
        <v>1.67991929741277E-2</v>
      </c>
      <c r="Q2392" s="12">
        <f t="shared" si="493"/>
        <v>0.61881472171370799</v>
      </c>
      <c r="R2392">
        <v>29830</v>
      </c>
      <c r="S2392">
        <v>5434</v>
      </c>
      <c r="T2392">
        <v>1025</v>
      </c>
      <c r="U2392" s="30">
        <v>1025.0530000000001</v>
      </c>
      <c r="V2392">
        <f t="shared" si="485"/>
        <v>1025053.0000000001</v>
      </c>
      <c r="W2392">
        <v>17240</v>
      </c>
      <c r="X2392" s="16">
        <v>749</v>
      </c>
      <c r="Z2392" s="16">
        <v>749</v>
      </c>
      <c r="AA2392" s="16">
        <v>749</v>
      </c>
    </row>
    <row r="2393" spans="2:27">
      <c r="B2393" t="s">
        <v>279</v>
      </c>
      <c r="C2393">
        <v>1987</v>
      </c>
      <c r="D2393" s="1">
        <v>360518</v>
      </c>
      <c r="E2393" s="12">
        <f t="shared" si="490"/>
        <v>1.8368407450737377E-3</v>
      </c>
      <c r="F2393" s="1">
        <v>326877</v>
      </c>
      <c r="G2393" s="11">
        <f t="shared" si="491"/>
        <v>-2.2556895878101191E-3</v>
      </c>
      <c r="H2393">
        <v>1699953</v>
      </c>
      <c r="I2393" s="12">
        <f t="shared" si="497"/>
        <v>0.19228590437500331</v>
      </c>
      <c r="J2393" s="12">
        <f t="shared" si="487"/>
        <v>0.21207527502230944</v>
      </c>
      <c r="K2393" s="1">
        <v>1483600</v>
      </c>
      <c r="L2393">
        <v>40944</v>
      </c>
      <c r="M2393" s="12">
        <f t="shared" si="488"/>
        <v>2.7597735238608791E-2</v>
      </c>
      <c r="N2393">
        <v>16710</v>
      </c>
      <c r="O2393">
        <v>24234</v>
      </c>
      <c r="P2393" s="12">
        <f t="shared" si="492"/>
        <v>1.6334591534106227E-2</v>
      </c>
      <c r="Q2393" s="12">
        <f t="shared" si="493"/>
        <v>0.59188159437280186</v>
      </c>
      <c r="R2393">
        <v>33126</v>
      </c>
      <c r="S2393">
        <v>6861</v>
      </c>
      <c r="T2393">
        <v>1054</v>
      </c>
      <c r="U2393" s="30">
        <v>1054.289</v>
      </c>
      <c r="V2393">
        <f t="shared" si="485"/>
        <v>1054289</v>
      </c>
      <c r="W2393">
        <v>19070</v>
      </c>
      <c r="X2393" s="16">
        <v>845</v>
      </c>
      <c r="Z2393" s="16">
        <v>845</v>
      </c>
      <c r="AA2393" s="16">
        <v>845</v>
      </c>
    </row>
    <row r="2394" spans="2:27">
      <c r="B2394" t="s">
        <v>279</v>
      </c>
      <c r="C2394">
        <v>1988</v>
      </c>
      <c r="D2394" s="1">
        <v>370130</v>
      </c>
      <c r="E2394" s="12">
        <f t="shared" si="490"/>
        <v>2.666163686695255E-2</v>
      </c>
      <c r="F2394" s="1">
        <v>328700</v>
      </c>
      <c r="G2394" s="11">
        <f t="shared" si="491"/>
        <v>5.577021326064544E-3</v>
      </c>
      <c r="H2394">
        <v>1770787</v>
      </c>
      <c r="I2394" s="12">
        <f t="shared" si="497"/>
        <v>0.18562368031841209</v>
      </c>
      <c r="J2394" s="12">
        <f t="shared" si="487"/>
        <v>0.20902005718361383</v>
      </c>
      <c r="K2394" s="1">
        <v>1609878</v>
      </c>
      <c r="L2394">
        <v>49785</v>
      </c>
      <c r="M2394" s="12">
        <f t="shared" si="488"/>
        <v>3.092470361108109E-2</v>
      </c>
      <c r="N2394">
        <v>19929</v>
      </c>
      <c r="O2394">
        <v>29856</v>
      </c>
      <c r="P2394" s="12">
        <f t="shared" si="492"/>
        <v>1.8545504690417533E-2</v>
      </c>
      <c r="Q2394" s="12">
        <f t="shared" si="493"/>
        <v>0.59969870442904494</v>
      </c>
      <c r="R2394">
        <v>39468</v>
      </c>
      <c r="S2394">
        <v>8939</v>
      </c>
      <c r="T2394">
        <v>1083</v>
      </c>
      <c r="U2394" s="30">
        <v>1082.577</v>
      </c>
      <c r="V2394">
        <f t="shared" si="485"/>
        <v>1082577</v>
      </c>
      <c r="W2394">
        <v>20960</v>
      </c>
      <c r="X2394" s="16">
        <v>983</v>
      </c>
      <c r="Z2394" s="16">
        <v>983</v>
      </c>
      <c r="AA2394" s="16">
        <v>983</v>
      </c>
    </row>
    <row r="2395" spans="2:27">
      <c r="B2395" t="s">
        <v>279</v>
      </c>
      <c r="C2395">
        <v>1989</v>
      </c>
      <c r="D2395" s="1">
        <v>397981</v>
      </c>
      <c r="E2395" s="12">
        <f t="shared" si="490"/>
        <v>7.5246535001215795E-2</v>
      </c>
      <c r="F2395" s="1">
        <v>352767</v>
      </c>
      <c r="G2395" s="11">
        <f t="shared" si="491"/>
        <v>7.3218740492850626E-2</v>
      </c>
      <c r="H2395">
        <v>1840110</v>
      </c>
      <c r="I2395" s="12">
        <f t="shared" si="497"/>
        <v>0.19170973474411857</v>
      </c>
      <c r="J2395" s="12">
        <f t="shared" si="487"/>
        <v>0.21628109189124564</v>
      </c>
      <c r="K2395" s="1">
        <v>1850925</v>
      </c>
      <c r="L2395">
        <v>65892</v>
      </c>
      <c r="M2395" s="12">
        <f t="shared" si="488"/>
        <v>3.5599497548523033E-2</v>
      </c>
      <c r="N2395">
        <v>19975</v>
      </c>
      <c r="O2395">
        <v>45917</v>
      </c>
      <c r="P2395" s="12">
        <f t="shared" si="492"/>
        <v>2.4807596201899051E-2</v>
      </c>
      <c r="Q2395" s="12">
        <f t="shared" si="493"/>
        <v>0.69685242518059853</v>
      </c>
      <c r="R2395">
        <v>50088</v>
      </c>
      <c r="S2395">
        <v>7382</v>
      </c>
      <c r="T2395">
        <v>1105</v>
      </c>
      <c r="U2395" s="30">
        <v>1104.5219999999999</v>
      </c>
      <c r="V2395">
        <f t="shared" si="485"/>
        <v>1104522</v>
      </c>
      <c r="W2395">
        <v>22350</v>
      </c>
      <c r="X2395" s="16">
        <v>1135</v>
      </c>
      <c r="Z2395" s="16">
        <v>1135</v>
      </c>
      <c r="AA2395" s="16">
        <v>1135</v>
      </c>
    </row>
    <row r="2396" spans="2:27">
      <c r="B2396" t="s">
        <v>279</v>
      </c>
      <c r="C2396">
        <v>1990</v>
      </c>
      <c r="D2396" s="1">
        <v>430142</v>
      </c>
      <c r="E2396" s="12">
        <f t="shared" si="490"/>
        <v>8.0810390445775052E-2</v>
      </c>
      <c r="F2396" s="1">
        <v>373603</v>
      </c>
      <c r="G2396" s="11">
        <f t="shared" si="491"/>
        <v>5.9064481655030088E-2</v>
      </c>
      <c r="H2396">
        <v>1947578</v>
      </c>
      <c r="I2396" s="12">
        <f t="shared" si="497"/>
        <v>0.19182954418256931</v>
      </c>
      <c r="J2396" s="12">
        <f t="shared" si="487"/>
        <v>0.22085996042263775</v>
      </c>
      <c r="K2396" s="1">
        <v>1971692</v>
      </c>
      <c r="L2396">
        <v>72931</v>
      </c>
      <c r="M2396" s="12">
        <f t="shared" si="488"/>
        <v>3.6989042913396213E-2</v>
      </c>
      <c r="N2396">
        <v>23235</v>
      </c>
      <c r="O2396">
        <v>49696</v>
      </c>
      <c r="P2396" s="12">
        <f t="shared" si="492"/>
        <v>2.5204748003237829E-2</v>
      </c>
      <c r="Q2396" s="12">
        <f t="shared" si="493"/>
        <v>0.68141119688472662</v>
      </c>
      <c r="R2396">
        <v>55123</v>
      </c>
      <c r="S2396">
        <v>6971</v>
      </c>
      <c r="T2396">
        <v>1109</v>
      </c>
      <c r="U2396" s="30">
        <v>1111.8309999999999</v>
      </c>
      <c r="V2396">
        <f t="shared" si="485"/>
        <v>1111831</v>
      </c>
      <c r="W2396">
        <v>22510</v>
      </c>
      <c r="X2396" s="16">
        <v>1357</v>
      </c>
      <c r="Z2396" s="16">
        <v>1357</v>
      </c>
      <c r="AA2396" s="16">
        <v>1357</v>
      </c>
    </row>
    <row r="2397" spans="2:27">
      <c r="B2397" t="s">
        <v>279</v>
      </c>
      <c r="C2397">
        <v>1991</v>
      </c>
      <c r="D2397" s="1">
        <v>499840</v>
      </c>
      <c r="E2397" s="12">
        <f t="shared" si="490"/>
        <v>0.1620348629057381</v>
      </c>
      <c r="F2397" s="1">
        <v>441244</v>
      </c>
      <c r="G2397" s="11">
        <f t="shared" si="491"/>
        <v>0.18105047336343658</v>
      </c>
      <c r="H2397">
        <v>2088359</v>
      </c>
      <c r="I2397" s="12">
        <f t="shared" si="497"/>
        <v>0.21128742711382478</v>
      </c>
      <c r="J2397" s="12">
        <f t="shared" si="487"/>
        <v>0.2393458212883896</v>
      </c>
      <c r="K2397" s="1">
        <v>2135163</v>
      </c>
      <c r="L2397">
        <v>67436</v>
      </c>
      <c r="M2397" s="12">
        <f t="shared" si="488"/>
        <v>3.1583537181938806E-2</v>
      </c>
      <c r="N2397">
        <v>24179</v>
      </c>
      <c r="O2397">
        <v>43257</v>
      </c>
      <c r="P2397" s="12">
        <f t="shared" si="492"/>
        <v>2.025934319768561E-2</v>
      </c>
      <c r="Q2397" s="12">
        <f t="shared" si="493"/>
        <v>0.64145263657393681</v>
      </c>
      <c r="R2397">
        <v>58210</v>
      </c>
      <c r="S2397">
        <v>7714</v>
      </c>
      <c r="T2397">
        <v>1107</v>
      </c>
      <c r="U2397" s="30">
        <v>1107.0550000000001</v>
      </c>
      <c r="V2397">
        <f t="shared" si="485"/>
        <v>1107055</v>
      </c>
      <c r="W2397">
        <v>23370</v>
      </c>
      <c r="X2397" s="16">
        <v>1518</v>
      </c>
      <c r="Z2397" s="16">
        <v>1518</v>
      </c>
      <c r="AA2397" s="16">
        <v>1518</v>
      </c>
    </row>
    <row r="2398" spans="2:27">
      <c r="B2398" t="s">
        <v>279</v>
      </c>
      <c r="C2398">
        <v>1992</v>
      </c>
      <c r="D2398" s="1">
        <v>799809</v>
      </c>
      <c r="E2398" s="12">
        <f t="shared" si="490"/>
        <v>0.60013004161331629</v>
      </c>
      <c r="F2398" s="1">
        <v>732951</v>
      </c>
      <c r="G2398" s="11">
        <f t="shared" si="491"/>
        <v>0.66110134075477511</v>
      </c>
      <c r="H2398">
        <v>2856678</v>
      </c>
      <c r="I2398" s="12">
        <f t="shared" si="497"/>
        <v>0.25657459468655552</v>
      </c>
      <c r="J2398" s="12">
        <f t="shared" si="487"/>
        <v>0.27997870253490242</v>
      </c>
      <c r="K2398" s="1">
        <v>2871051</v>
      </c>
      <c r="L2398">
        <v>69894</v>
      </c>
      <c r="M2398" s="12">
        <f t="shared" si="488"/>
        <v>2.4344395136136558E-2</v>
      </c>
      <c r="N2398">
        <v>24196</v>
      </c>
      <c r="O2398">
        <v>45698</v>
      </c>
      <c r="P2398" s="12">
        <f t="shared" si="492"/>
        <v>1.5916819311116381E-2</v>
      </c>
      <c r="Q2398" s="12">
        <f t="shared" si="493"/>
        <v>0.65381863965433373</v>
      </c>
      <c r="R2398">
        <v>62448</v>
      </c>
      <c r="S2398">
        <v>7744</v>
      </c>
      <c r="T2398">
        <v>1113</v>
      </c>
      <c r="U2398" s="30">
        <v>1112.7660000000001</v>
      </c>
      <c r="V2398">
        <f t="shared" si="485"/>
        <v>1112766</v>
      </c>
      <c r="W2398">
        <v>24435</v>
      </c>
      <c r="X2398" s="16">
        <v>1864</v>
      </c>
      <c r="Z2398" s="16">
        <v>1864</v>
      </c>
      <c r="AA2398" s="16">
        <v>1864</v>
      </c>
    </row>
    <row r="2399" spans="2:27">
      <c r="B2399" t="s">
        <v>279</v>
      </c>
      <c r="C2399">
        <v>1993</v>
      </c>
      <c r="D2399" s="1">
        <v>850168</v>
      </c>
      <c r="E2399" s="12">
        <f t="shared" si="490"/>
        <v>6.2963782603096485E-2</v>
      </c>
      <c r="F2399" s="1">
        <v>779731</v>
      </c>
      <c r="G2399" s="11">
        <f t="shared" si="491"/>
        <v>6.3824184699932188E-2</v>
      </c>
      <c r="H2399">
        <v>2874038</v>
      </c>
      <c r="I2399" s="12">
        <f t="shared" si="497"/>
        <v>0.27130156247064235</v>
      </c>
      <c r="J2399" s="12">
        <f t="shared" si="487"/>
        <v>0.29580958915644123</v>
      </c>
      <c r="K2399" s="1">
        <v>2897994</v>
      </c>
      <c r="L2399">
        <v>75882</v>
      </c>
      <c r="M2399" s="12">
        <f t="shared" si="488"/>
        <v>2.6184319222193008E-2</v>
      </c>
      <c r="N2399">
        <v>26201</v>
      </c>
      <c r="O2399">
        <v>49681</v>
      </c>
      <c r="P2399" s="12">
        <f t="shared" si="492"/>
        <v>1.714323770166536E-2</v>
      </c>
      <c r="Q2399" s="12">
        <f t="shared" si="493"/>
        <v>0.65471389789409873</v>
      </c>
      <c r="R2399">
        <v>66266</v>
      </c>
      <c r="S2399">
        <v>8297</v>
      </c>
      <c r="T2399">
        <v>1122</v>
      </c>
      <c r="U2399" s="30">
        <v>1122.191</v>
      </c>
      <c r="V2399">
        <f t="shared" si="485"/>
        <v>1122191</v>
      </c>
      <c r="W2399">
        <v>25200</v>
      </c>
      <c r="X2399" s="16">
        <v>1899</v>
      </c>
      <c r="Z2399" s="16">
        <v>1899</v>
      </c>
      <c r="AA2399" s="16">
        <v>1899</v>
      </c>
    </row>
    <row r="2400" spans="2:27">
      <c r="B2400" t="s">
        <v>279</v>
      </c>
      <c r="C2400">
        <v>1994</v>
      </c>
      <c r="D2400" s="1">
        <v>1027308</v>
      </c>
      <c r="E2400" s="12">
        <f t="shared" si="490"/>
        <v>0.20835881849234505</v>
      </c>
      <c r="F2400" s="1">
        <v>900857</v>
      </c>
      <c r="G2400" s="11">
        <f t="shared" si="491"/>
        <v>0.15534331711833954</v>
      </c>
      <c r="H2400">
        <v>3081072</v>
      </c>
      <c r="I2400" s="12">
        <f t="shared" si="497"/>
        <v>0.29238427404487788</v>
      </c>
      <c r="J2400" s="12">
        <f t="shared" si="487"/>
        <v>0.33342550904360563</v>
      </c>
      <c r="K2400" s="1">
        <v>3178735</v>
      </c>
      <c r="L2400">
        <v>78746</v>
      </c>
      <c r="M2400" s="12">
        <f t="shared" si="488"/>
        <v>2.4772747649615335E-2</v>
      </c>
      <c r="N2400">
        <v>25256</v>
      </c>
      <c r="O2400">
        <v>53490</v>
      </c>
      <c r="P2400" s="12">
        <f t="shared" si="492"/>
        <v>1.6827448654889447E-2</v>
      </c>
      <c r="Q2400" s="12">
        <f t="shared" si="493"/>
        <v>0.67927259797323036</v>
      </c>
      <c r="R2400">
        <v>66346</v>
      </c>
      <c r="S2400">
        <v>8808</v>
      </c>
      <c r="T2400">
        <v>1133</v>
      </c>
      <c r="U2400" s="30">
        <v>1133.0540000000001</v>
      </c>
      <c r="V2400">
        <f t="shared" si="485"/>
        <v>1133054</v>
      </c>
      <c r="W2400">
        <v>27012</v>
      </c>
      <c r="X2400" s="16">
        <v>2021</v>
      </c>
      <c r="Y2400" s="2">
        <v>2066</v>
      </c>
      <c r="Z2400" s="7">
        <f>(Y2400+X2400)/2</f>
        <v>2043.5</v>
      </c>
      <c r="AA2400" s="16">
        <v>2044</v>
      </c>
    </row>
    <row r="2401" spans="1:27">
      <c r="B2401" t="s">
        <v>279</v>
      </c>
      <c r="C2401">
        <v>1995</v>
      </c>
      <c r="D2401" s="1">
        <v>925424</v>
      </c>
      <c r="E2401" s="12">
        <f t="shared" si="490"/>
        <v>-9.9175709718993713E-2</v>
      </c>
      <c r="F2401" s="1">
        <v>791037</v>
      </c>
      <c r="G2401" s="11">
        <f t="shared" si="491"/>
        <v>-0.12190614048622589</v>
      </c>
      <c r="H2401">
        <v>3269283</v>
      </c>
      <c r="I2401" s="12">
        <f t="shared" si="497"/>
        <v>0.24196039315042472</v>
      </c>
      <c r="J2401" s="12">
        <f t="shared" si="487"/>
        <v>0.28306634818704896</v>
      </c>
      <c r="K2401" s="1">
        <v>3095874</v>
      </c>
      <c r="L2401">
        <v>85305</v>
      </c>
      <c r="M2401" s="12">
        <f t="shared" si="488"/>
        <v>2.7554415974293527E-2</v>
      </c>
      <c r="N2401">
        <v>26677</v>
      </c>
      <c r="O2401">
        <v>58628</v>
      </c>
      <c r="P2401" s="12">
        <f t="shared" si="492"/>
        <v>1.8937463217172275E-2</v>
      </c>
      <c r="Q2401" s="12">
        <f t="shared" si="493"/>
        <v>0.68727507180118397</v>
      </c>
      <c r="R2401">
        <v>62352</v>
      </c>
      <c r="S2401">
        <v>9431</v>
      </c>
      <c r="T2401">
        <v>1146</v>
      </c>
      <c r="U2401" s="30">
        <v>1145.604</v>
      </c>
      <c r="V2401">
        <f t="shared" si="485"/>
        <v>1145604</v>
      </c>
      <c r="W2401">
        <v>28760</v>
      </c>
      <c r="X2401" s="17">
        <v>2014</v>
      </c>
      <c r="Y2401">
        <v>2002</v>
      </c>
      <c r="Z2401" s="7">
        <f t="shared" ref="Z2401:Z2404" si="498">(Y2401+X2401)/2</f>
        <v>2008</v>
      </c>
      <c r="AA2401" s="16">
        <v>2008</v>
      </c>
    </row>
    <row r="2402" spans="1:27">
      <c r="B2402" t="s">
        <v>279</v>
      </c>
      <c r="C2402">
        <v>1996</v>
      </c>
      <c r="D2402" s="1">
        <v>1011082</v>
      </c>
      <c r="E2402" s="12">
        <f t="shared" si="490"/>
        <v>9.256081536679403E-2</v>
      </c>
      <c r="F2402" s="1">
        <v>862047</v>
      </c>
      <c r="G2402" s="11">
        <f t="shared" si="491"/>
        <v>8.9768240929311779E-2</v>
      </c>
      <c r="H2402">
        <v>3560835</v>
      </c>
      <c r="I2402" s="12">
        <f t="shared" si="497"/>
        <v>0.24209125106892063</v>
      </c>
      <c r="J2402" s="12">
        <f t="shared" si="487"/>
        <v>0.2839451982470404</v>
      </c>
      <c r="K2402" s="1">
        <v>3240034</v>
      </c>
      <c r="L2402">
        <v>88467</v>
      </c>
      <c r="M2402" s="12">
        <f t="shared" si="488"/>
        <v>2.7304343102572379E-2</v>
      </c>
      <c r="N2402">
        <v>26748</v>
      </c>
      <c r="O2402">
        <v>61719</v>
      </c>
      <c r="P2402" s="12">
        <f t="shared" si="492"/>
        <v>1.9048874178480842E-2</v>
      </c>
      <c r="Q2402" s="12">
        <f t="shared" si="493"/>
        <v>0.69764997117569261</v>
      </c>
      <c r="R2402">
        <v>63955</v>
      </c>
      <c r="S2402">
        <v>9323</v>
      </c>
      <c r="T2402">
        <v>1161</v>
      </c>
      <c r="U2402" s="30">
        <v>1160.768</v>
      </c>
      <c r="V2402">
        <f t="shared" si="485"/>
        <v>1160768</v>
      </c>
      <c r="W2402">
        <v>31305</v>
      </c>
      <c r="X2402" s="17">
        <v>2062</v>
      </c>
      <c r="Y2402">
        <v>2037</v>
      </c>
      <c r="Z2402" s="7">
        <f t="shared" si="498"/>
        <v>2049.5</v>
      </c>
      <c r="AA2402" s="16">
        <v>2050</v>
      </c>
    </row>
    <row r="2403" spans="1:27">
      <c r="B2403" t="s">
        <v>279</v>
      </c>
      <c r="C2403">
        <v>1997</v>
      </c>
      <c r="D2403" s="1">
        <v>988193</v>
      </c>
      <c r="E2403" s="12">
        <f t="shared" si="490"/>
        <v>-2.2638124306436077E-2</v>
      </c>
      <c r="F2403" s="1">
        <v>839669</v>
      </c>
      <c r="G2403" s="11">
        <f t="shared" si="491"/>
        <v>-2.5959141438923864E-2</v>
      </c>
      <c r="H2403">
        <v>3560750</v>
      </c>
      <c r="I2403" s="12">
        <f t="shared" si="497"/>
        <v>0.23581239907322896</v>
      </c>
      <c r="J2403" s="12">
        <f t="shared" si="487"/>
        <v>0.27752383627044863</v>
      </c>
      <c r="K2403" s="1">
        <v>3323538</v>
      </c>
      <c r="L2403">
        <v>88962</v>
      </c>
      <c r="M2403" s="12">
        <f t="shared" si="488"/>
        <v>2.6767258265137935E-2</v>
      </c>
      <c r="N2403">
        <v>29158</v>
      </c>
      <c r="O2403">
        <v>59804</v>
      </c>
      <c r="P2403" s="12">
        <f t="shared" si="492"/>
        <v>1.7994077395835403E-2</v>
      </c>
      <c r="Q2403" s="12">
        <f t="shared" si="493"/>
        <v>0.67224208088846926</v>
      </c>
      <c r="R2403">
        <v>67670</v>
      </c>
      <c r="S2403">
        <v>9720</v>
      </c>
      <c r="T2403">
        <v>1173</v>
      </c>
      <c r="U2403" s="30">
        <v>1173.239</v>
      </c>
      <c r="V2403">
        <f t="shared" si="485"/>
        <v>1173239</v>
      </c>
      <c r="W2403">
        <v>32764</v>
      </c>
      <c r="X2403" s="16">
        <v>2168</v>
      </c>
      <c r="Y2403">
        <v>2104</v>
      </c>
      <c r="Z2403" s="7">
        <f t="shared" si="498"/>
        <v>2136</v>
      </c>
      <c r="AA2403" s="16">
        <v>2136</v>
      </c>
    </row>
    <row r="2404" spans="1:27">
      <c r="B2404" t="s">
        <v>279</v>
      </c>
      <c r="C2404">
        <v>1998</v>
      </c>
      <c r="D2404" s="1">
        <v>1023619</v>
      </c>
      <c r="E2404" s="12">
        <f t="shared" si="490"/>
        <v>3.5849272358739637E-2</v>
      </c>
      <c r="F2404" s="1">
        <v>863748</v>
      </c>
      <c r="G2404" s="11">
        <f t="shared" si="491"/>
        <v>2.8676776205862071E-2</v>
      </c>
      <c r="H2404">
        <v>4010298</v>
      </c>
      <c r="I2404" s="12">
        <f t="shared" si="497"/>
        <v>0.21538249775951812</v>
      </c>
      <c r="J2404" s="12">
        <f t="shared" si="487"/>
        <v>0.25524761501514354</v>
      </c>
      <c r="K2404" s="1">
        <v>3477180</v>
      </c>
      <c r="L2404">
        <v>93372</v>
      </c>
      <c r="M2404" s="12">
        <f t="shared" si="488"/>
        <v>2.6852794505892705E-2</v>
      </c>
      <c r="N2404">
        <v>32784</v>
      </c>
      <c r="O2404">
        <v>60588</v>
      </c>
      <c r="P2404" s="12">
        <f t="shared" si="492"/>
        <v>1.7424464652390729E-2</v>
      </c>
      <c r="Q2404" s="12">
        <f t="shared" si="493"/>
        <v>0.6488883176969541</v>
      </c>
      <c r="R2404">
        <v>76214</v>
      </c>
      <c r="S2404">
        <v>9037</v>
      </c>
      <c r="T2404">
        <v>1186</v>
      </c>
      <c r="U2404" s="30">
        <v>1185.8230000000001</v>
      </c>
      <c r="V2404">
        <f t="shared" si="485"/>
        <v>1185823</v>
      </c>
      <c r="W2404">
        <v>35773</v>
      </c>
      <c r="X2404" s="16">
        <v>2169</v>
      </c>
      <c r="Y2404">
        <v>2140</v>
      </c>
      <c r="Z2404" s="7">
        <f t="shared" si="498"/>
        <v>2154.5</v>
      </c>
      <c r="AA2404" s="16">
        <v>2155</v>
      </c>
    </row>
    <row r="2405" spans="1:27">
      <c r="B2405" t="s">
        <v>45</v>
      </c>
      <c r="C2405">
        <v>1999</v>
      </c>
      <c r="D2405" s="1">
        <v>1112328</v>
      </c>
      <c r="E2405" s="12">
        <f t="shared" si="490"/>
        <v>8.6662127217255636E-2</v>
      </c>
      <c r="F2405" s="1">
        <v>947578</v>
      </c>
      <c r="G2405" s="11">
        <f t="shared" si="491"/>
        <v>9.7053770312637483E-2</v>
      </c>
      <c r="H2405">
        <v>4024270</v>
      </c>
      <c r="I2405" s="12">
        <f t="shared" si="497"/>
        <v>0.23546581119060103</v>
      </c>
      <c r="J2405" s="12">
        <f t="shared" si="487"/>
        <v>0.27640491318922439</v>
      </c>
      <c r="K2405" s="1">
        <v>3594322</v>
      </c>
      <c r="L2405">
        <v>113469</v>
      </c>
      <c r="M2405" s="12">
        <f t="shared" si="488"/>
        <v>3.1568957928644122E-2</v>
      </c>
      <c r="N2405">
        <v>35189</v>
      </c>
      <c r="O2405">
        <v>78280</v>
      </c>
      <c r="P2405" s="12">
        <f t="shared" si="492"/>
        <v>2.1778794443013175E-2</v>
      </c>
      <c r="Q2405" s="12">
        <f t="shared" si="493"/>
        <v>0.68988005534551289</v>
      </c>
      <c r="R2405">
        <v>76180</v>
      </c>
      <c r="S2405">
        <v>9269</v>
      </c>
      <c r="T2405">
        <v>1201</v>
      </c>
      <c r="U2405" s="30">
        <v>1201.134</v>
      </c>
      <c r="V2405">
        <f t="shared" si="485"/>
        <v>1201134</v>
      </c>
      <c r="W2405">
        <v>37926</v>
      </c>
      <c r="X2405" s="16">
        <v>2257</v>
      </c>
      <c r="Z2405" s="16">
        <v>2257</v>
      </c>
      <c r="AA2405" s="16">
        <v>2257</v>
      </c>
    </row>
    <row r="2406" spans="1:27">
      <c r="B2406" t="s">
        <v>112</v>
      </c>
      <c r="C2406">
        <v>2000</v>
      </c>
      <c r="D2406" s="1">
        <v>1157147</v>
      </c>
      <c r="E2406" s="12">
        <f t="shared" si="490"/>
        <v>4.0292971138009649E-2</v>
      </c>
      <c r="F2406" s="1">
        <v>994273</v>
      </c>
      <c r="G2406" s="11">
        <f t="shared" si="491"/>
        <v>4.9278265219327592E-2</v>
      </c>
      <c r="H2406">
        <v>4993168</v>
      </c>
      <c r="I2406" s="12">
        <f t="shared" si="497"/>
        <v>0.19912668670471331</v>
      </c>
      <c r="J2406" s="12">
        <f t="shared" si="487"/>
        <v>0.23174605781339622</v>
      </c>
      <c r="K2406" s="1">
        <v>4366072</v>
      </c>
      <c r="L2406">
        <v>124726</v>
      </c>
      <c r="M2406" s="12">
        <f t="shared" si="488"/>
        <v>2.8567096465656087E-2</v>
      </c>
      <c r="N2406">
        <v>39204</v>
      </c>
      <c r="O2406">
        <v>85522</v>
      </c>
      <c r="P2406" s="12">
        <f t="shared" si="492"/>
        <v>1.9587858377049211E-2</v>
      </c>
      <c r="Q2406" s="12">
        <f t="shared" si="493"/>
        <v>0.68567900838638296</v>
      </c>
      <c r="R2406">
        <v>83040</v>
      </c>
      <c r="S2406">
        <v>10119</v>
      </c>
      <c r="T2406">
        <v>1236</v>
      </c>
      <c r="U2406" s="30">
        <v>1239.8820000000001</v>
      </c>
      <c r="V2406">
        <f t="shared" si="485"/>
        <v>1239882</v>
      </c>
      <c r="W2406">
        <v>42283</v>
      </c>
      <c r="X2406" s="16">
        <v>2257</v>
      </c>
      <c r="Z2406" s="16">
        <v>2257</v>
      </c>
      <c r="AA2406" s="16">
        <v>2257</v>
      </c>
    </row>
    <row r="2407" spans="1:27">
      <c r="B2407" t="s">
        <v>112</v>
      </c>
      <c r="C2407">
        <v>2001</v>
      </c>
      <c r="D2407" s="1">
        <v>1258365</v>
      </c>
      <c r="E2407" s="12">
        <f t="shared" si="490"/>
        <v>8.7472032507537933E-2</v>
      </c>
      <c r="F2407" s="1">
        <v>1080822</v>
      </c>
      <c r="G2407" s="11">
        <f t="shared" si="491"/>
        <v>8.7047521153646931E-2</v>
      </c>
      <c r="H2407">
        <v>4574828</v>
      </c>
      <c r="I2407" s="12">
        <f t="shared" si="497"/>
        <v>0.2362541280240481</v>
      </c>
      <c r="J2407" s="12">
        <f t="shared" si="487"/>
        <v>0.27506280017521972</v>
      </c>
      <c r="K2407" s="1">
        <v>4411243</v>
      </c>
      <c r="L2407">
        <v>125450</v>
      </c>
      <c r="M2407" s="12">
        <f t="shared" si="488"/>
        <v>2.8438696303966931E-2</v>
      </c>
      <c r="N2407">
        <v>41482</v>
      </c>
      <c r="O2407">
        <v>83968</v>
      </c>
      <c r="P2407" s="12">
        <f t="shared" si="492"/>
        <v>1.9034997618585056E-2</v>
      </c>
      <c r="Q2407" s="12">
        <f t="shared" si="493"/>
        <v>0.66933439617377444</v>
      </c>
      <c r="R2407">
        <v>82520</v>
      </c>
      <c r="S2407">
        <v>11434</v>
      </c>
      <c r="T2407">
        <v>1257</v>
      </c>
      <c r="U2407" s="30">
        <v>1255.5170000000001</v>
      </c>
      <c r="V2407">
        <f t="shared" si="485"/>
        <v>1255517</v>
      </c>
      <c r="W2407">
        <v>43625</v>
      </c>
      <c r="X2407" s="16">
        <v>2392</v>
      </c>
      <c r="Z2407" s="16">
        <v>2392</v>
      </c>
      <c r="AA2407" s="16">
        <v>2392</v>
      </c>
    </row>
    <row r="2408" spans="1:27">
      <c r="B2408" t="s">
        <v>334</v>
      </c>
      <c r="C2408">
        <v>2002</v>
      </c>
      <c r="D2408" s="1">
        <v>1389386</v>
      </c>
      <c r="E2408" s="12">
        <f t="shared" si="490"/>
        <v>0.10412002876748797</v>
      </c>
      <c r="F2408" s="1">
        <v>1188622</v>
      </c>
      <c r="G2408" s="11">
        <f t="shared" si="491"/>
        <v>9.9738902427966861E-2</v>
      </c>
      <c r="H2408">
        <v>4636375</v>
      </c>
      <c r="I2408" s="12">
        <f t="shared" si="497"/>
        <v>0.25636882262543476</v>
      </c>
      <c r="J2408" s="12">
        <f t="shared" si="487"/>
        <v>0.29967075570893209</v>
      </c>
      <c r="K2408" s="1">
        <v>4822727</v>
      </c>
      <c r="L2408">
        <v>116300</v>
      </c>
      <c r="M2408" s="12">
        <f t="shared" si="488"/>
        <v>2.4114987226106725E-2</v>
      </c>
      <c r="N2408">
        <v>36800</v>
      </c>
      <c r="O2408">
        <v>79500</v>
      </c>
      <c r="P2408" s="12">
        <f t="shared" si="492"/>
        <v>1.6484449565567365E-2</v>
      </c>
      <c r="Q2408" s="12">
        <f t="shared" si="493"/>
        <v>0.68357695614789338</v>
      </c>
      <c r="R2408">
        <v>85800</v>
      </c>
      <c r="S2408">
        <v>9000</v>
      </c>
      <c r="T2408">
        <v>1271</v>
      </c>
      <c r="U2408" s="30">
        <v>1269.0889999999999</v>
      </c>
      <c r="V2408">
        <f t="shared" si="485"/>
        <v>1269089</v>
      </c>
      <c r="W2408">
        <v>44635</v>
      </c>
      <c r="X2408" s="16">
        <v>2451</v>
      </c>
      <c r="Z2408" s="16">
        <v>2451</v>
      </c>
      <c r="AA2408" s="16">
        <v>2451</v>
      </c>
    </row>
    <row r="2409" spans="1:27">
      <c r="B2409" t="s">
        <v>279</v>
      </c>
      <c r="C2409">
        <v>2003</v>
      </c>
      <c r="D2409" s="1">
        <v>1464454</v>
      </c>
      <c r="E2409" s="12">
        <f t="shared" si="490"/>
        <v>5.4029621717794768E-2</v>
      </c>
      <c r="F2409" s="1">
        <v>1300545</v>
      </c>
      <c r="G2409" s="11">
        <f t="shared" si="491"/>
        <v>9.4161979165790305E-2</v>
      </c>
      <c r="H2409">
        <v>5206836</v>
      </c>
      <c r="I2409" s="12">
        <f t="shared" si="497"/>
        <v>0.24977644773140539</v>
      </c>
      <c r="J2409" s="12">
        <f t="shared" si="487"/>
        <v>0.28125602573232572</v>
      </c>
      <c r="K2409" s="1">
        <v>5276466</v>
      </c>
      <c r="L2409">
        <v>137386</v>
      </c>
      <c r="M2409" s="12">
        <f t="shared" si="488"/>
        <v>2.6037503131831039E-2</v>
      </c>
      <c r="N2409">
        <v>41749</v>
      </c>
      <c r="O2409">
        <v>95637</v>
      </c>
      <c r="P2409" s="12">
        <f t="shared" si="492"/>
        <v>1.8125199707531518E-2</v>
      </c>
      <c r="Q2409" s="12">
        <f t="shared" si="493"/>
        <v>0.69611896408658813</v>
      </c>
      <c r="R2409">
        <v>98214</v>
      </c>
      <c r="S2409">
        <v>11585</v>
      </c>
      <c r="T2409">
        <v>1282</v>
      </c>
      <c r="U2409" s="30">
        <v>1279.8399999999999</v>
      </c>
      <c r="V2409">
        <f t="shared" si="485"/>
        <v>1279840</v>
      </c>
      <c r="W2409">
        <v>45739</v>
      </c>
      <c r="X2409" s="16">
        <v>2434</v>
      </c>
      <c r="Z2409" s="16">
        <v>2434</v>
      </c>
      <c r="AA2409" s="16">
        <v>2434</v>
      </c>
    </row>
    <row r="2410" spans="1:27">
      <c r="B2410" t="s">
        <v>279</v>
      </c>
      <c r="C2410">
        <v>2004</v>
      </c>
      <c r="D2410" s="1">
        <v>1676883</v>
      </c>
      <c r="E2410" s="12">
        <f t="shared" si="490"/>
        <v>0.1450567924974086</v>
      </c>
      <c r="F2410" s="1">
        <v>1456474</v>
      </c>
      <c r="G2410" s="11">
        <f t="shared" si="491"/>
        <v>0.1198951208916262</v>
      </c>
      <c r="H2410">
        <v>5746557</v>
      </c>
      <c r="I2410" s="12">
        <f t="shared" si="497"/>
        <v>0.25345158849029081</v>
      </c>
      <c r="J2410" s="12">
        <f t="shared" si="487"/>
        <v>0.29180655477706041</v>
      </c>
      <c r="K2410" s="1">
        <v>5538549</v>
      </c>
      <c r="L2410">
        <v>131877</v>
      </c>
      <c r="M2410" s="12">
        <f t="shared" si="488"/>
        <v>2.3810748988588887E-2</v>
      </c>
      <c r="N2410">
        <v>37454</v>
      </c>
      <c r="O2410">
        <v>94423</v>
      </c>
      <c r="P2410" s="12">
        <f t="shared" si="492"/>
        <v>1.7048328000709212E-2</v>
      </c>
      <c r="Q2410" s="12">
        <f t="shared" si="493"/>
        <v>0.71599293280860199</v>
      </c>
      <c r="R2410">
        <v>97658</v>
      </c>
      <c r="S2410">
        <v>11296</v>
      </c>
      <c r="T2410">
        <v>1293</v>
      </c>
      <c r="U2410" s="30">
        <v>1290.1210000000001</v>
      </c>
      <c r="V2410">
        <f t="shared" si="485"/>
        <v>1290121</v>
      </c>
      <c r="W2410">
        <v>48597</v>
      </c>
      <c r="X2410" s="16">
        <v>2448</v>
      </c>
      <c r="Z2410" s="16">
        <v>2448</v>
      </c>
      <c r="AA2410" s="16">
        <v>2448</v>
      </c>
    </row>
    <row r="2411" spans="1:27">
      <c r="B2411" t="s">
        <v>279</v>
      </c>
      <c r="C2411">
        <v>2005</v>
      </c>
      <c r="D2411" s="1">
        <v>1738974</v>
      </c>
      <c r="E2411" s="12">
        <f t="shared" si="490"/>
        <v>3.7027628045606047E-2</v>
      </c>
      <c r="F2411" s="1">
        <v>1491056</v>
      </c>
      <c r="G2411" s="11">
        <f t="shared" si="491"/>
        <v>2.3743643896149195E-2</v>
      </c>
      <c r="H2411">
        <v>6136564</v>
      </c>
      <c r="I2411" s="12">
        <f t="shared" si="497"/>
        <v>0.24297896999037247</v>
      </c>
      <c r="J2411" s="12">
        <f t="shared" si="487"/>
        <v>0.2833791027030762</v>
      </c>
      <c r="K2411" s="1">
        <v>5781367</v>
      </c>
      <c r="L2411">
        <v>162944</v>
      </c>
      <c r="M2411" s="12">
        <f t="shared" si="488"/>
        <v>2.8184337718051802E-2</v>
      </c>
      <c r="N2411">
        <v>39326</v>
      </c>
      <c r="O2411">
        <v>123618</v>
      </c>
      <c r="P2411" s="12">
        <f t="shared" si="492"/>
        <v>2.1382140244686074E-2</v>
      </c>
      <c r="Q2411" s="12">
        <f t="shared" si="493"/>
        <v>0.7586532796543598</v>
      </c>
      <c r="R2411">
        <v>96220</v>
      </c>
      <c r="S2411">
        <v>11526</v>
      </c>
      <c r="T2411">
        <v>1303</v>
      </c>
      <c r="U2411" s="30">
        <v>1298.492</v>
      </c>
      <c r="V2411">
        <f t="shared" si="485"/>
        <v>1298492</v>
      </c>
      <c r="W2411">
        <v>48941</v>
      </c>
      <c r="X2411" s="16">
        <v>2530</v>
      </c>
      <c r="Z2411" s="16">
        <v>2530</v>
      </c>
      <c r="AA2411" s="16">
        <v>2530</v>
      </c>
    </row>
    <row r="2412" spans="1:27">
      <c r="B2412" t="s">
        <v>279</v>
      </c>
      <c r="C2412">
        <v>2006</v>
      </c>
      <c r="D2412" s="1">
        <v>1717500</v>
      </c>
      <c r="E2412" s="12">
        <f t="shared" si="490"/>
        <v>-1.2348660762035545E-2</v>
      </c>
      <c r="F2412" s="1">
        <v>1522250</v>
      </c>
      <c r="G2412" s="11">
        <f t="shared" si="491"/>
        <v>2.0920743419428914E-2</v>
      </c>
      <c r="H2412">
        <v>6373151</v>
      </c>
      <c r="I2412" s="12">
        <f t="shared" si="497"/>
        <v>0.23885359063358141</v>
      </c>
      <c r="J2412" s="12">
        <f t="shared" si="487"/>
        <v>0.26948992735304717</v>
      </c>
      <c r="K2412" s="1">
        <v>5987952</v>
      </c>
      <c r="L2412">
        <v>162525</v>
      </c>
      <c r="M2412" s="12">
        <f t="shared" si="488"/>
        <v>2.7142001138285677E-2</v>
      </c>
      <c r="N2412">
        <v>45723</v>
      </c>
      <c r="O2412">
        <v>116802</v>
      </c>
      <c r="P2412" s="12">
        <f t="shared" si="492"/>
        <v>1.9506168386119328E-2</v>
      </c>
      <c r="Q2412" s="12">
        <f t="shared" si="493"/>
        <v>0.71867097369635435</v>
      </c>
      <c r="R2412">
        <v>97689</v>
      </c>
      <c r="S2412">
        <v>11998</v>
      </c>
      <c r="T2412">
        <v>1312</v>
      </c>
      <c r="U2412" s="30">
        <v>1308.3889999999999</v>
      </c>
      <c r="V2412">
        <f t="shared" ref="V2412:V2422" si="499">(U2412*1000)</f>
        <v>1308389</v>
      </c>
      <c r="W2412">
        <v>53661</v>
      </c>
      <c r="X2412" s="16">
        <v>2805</v>
      </c>
      <c r="Z2412" s="16">
        <v>2805</v>
      </c>
      <c r="AA2412" s="16">
        <v>2805</v>
      </c>
    </row>
    <row r="2413" spans="1:27">
      <c r="B2413" t="s">
        <v>238</v>
      </c>
      <c r="C2413">
        <v>2007</v>
      </c>
      <c r="D2413" s="1">
        <v>1775088</v>
      </c>
      <c r="E2413" s="12">
        <f t="shared" si="490"/>
        <v>3.353013100436681E-2</v>
      </c>
      <c r="F2413" s="1">
        <v>1555946</v>
      </c>
      <c r="G2413" s="11">
        <f t="shared" si="491"/>
        <v>2.2135654458860239E-2</v>
      </c>
      <c r="H2413">
        <v>7171927</v>
      </c>
      <c r="I2413" s="12">
        <f t="shared" si="497"/>
        <v>0.21694950325066054</v>
      </c>
      <c r="J2413" s="12">
        <f t="shared" si="487"/>
        <v>0.24750502898314497</v>
      </c>
      <c r="K2413" s="1">
        <v>6226121</v>
      </c>
      <c r="L2413">
        <v>159760</v>
      </c>
      <c r="M2413" s="12">
        <f t="shared" si="488"/>
        <v>2.5659636232575628E-2</v>
      </c>
      <c r="N2413">
        <v>49463</v>
      </c>
      <c r="O2413">
        <v>110297</v>
      </c>
      <c r="P2413" s="12">
        <f t="shared" si="492"/>
        <v>1.7715203414774623E-2</v>
      </c>
      <c r="Q2413" s="12">
        <f t="shared" si="493"/>
        <v>0.69039183775663493</v>
      </c>
      <c r="R2413">
        <v>103418</v>
      </c>
      <c r="S2413">
        <v>13193</v>
      </c>
      <c r="T2413">
        <v>1317</v>
      </c>
      <c r="U2413" s="30">
        <v>1312.54</v>
      </c>
      <c r="V2413">
        <f t="shared" si="499"/>
        <v>1312540</v>
      </c>
      <c r="W2413">
        <v>56205</v>
      </c>
      <c r="X2413" s="16">
        <v>2943</v>
      </c>
      <c r="Z2413" s="16">
        <v>2943</v>
      </c>
      <c r="AA2413" s="16">
        <v>2943</v>
      </c>
    </row>
    <row r="2414" spans="1:27">
      <c r="B2414" t="s">
        <v>238</v>
      </c>
      <c r="C2414">
        <v>2008</v>
      </c>
      <c r="D2414" s="1">
        <v>1830369</v>
      </c>
      <c r="E2414" s="12">
        <f t="shared" si="490"/>
        <v>3.1142681376923286E-2</v>
      </c>
      <c r="F2414" s="1">
        <v>1602822</v>
      </c>
      <c r="G2414" s="11">
        <f t="shared" si="491"/>
        <v>3.0127009549174587E-2</v>
      </c>
      <c r="H2414">
        <v>6284782</v>
      </c>
      <c r="I2414" s="12">
        <f t="shared" si="497"/>
        <v>0.25503223500831057</v>
      </c>
      <c r="J2414" s="12">
        <f t="shared" si="487"/>
        <v>0.29123826411162712</v>
      </c>
      <c r="K2414" s="1">
        <v>6601654</v>
      </c>
      <c r="L2414">
        <v>164413</v>
      </c>
      <c r="M2414" s="12">
        <f t="shared" si="488"/>
        <v>2.4904819307403871E-2</v>
      </c>
      <c r="N2414">
        <v>52148</v>
      </c>
      <c r="O2414">
        <v>112265</v>
      </c>
      <c r="P2414" s="12">
        <f t="shared" si="492"/>
        <v>1.7005586781736821E-2</v>
      </c>
      <c r="Q2414" s="12">
        <f t="shared" si="493"/>
        <v>0.68282313442367693</v>
      </c>
      <c r="R2414">
        <v>112063</v>
      </c>
      <c r="S2414">
        <v>14316</v>
      </c>
      <c r="T2414">
        <v>1322</v>
      </c>
      <c r="U2414" s="30">
        <v>1315.9059999999999</v>
      </c>
      <c r="V2414">
        <f t="shared" si="499"/>
        <v>1315906</v>
      </c>
      <c r="W2414">
        <v>57399</v>
      </c>
      <c r="X2414" s="16">
        <v>2702</v>
      </c>
      <c r="Z2414" s="16">
        <v>2702</v>
      </c>
      <c r="AA2414" s="16">
        <v>2702</v>
      </c>
    </row>
    <row r="2415" spans="1:27">
      <c r="A2415">
        <v>29</v>
      </c>
      <c r="B2415" t="s">
        <v>181</v>
      </c>
      <c r="C2415">
        <v>2009</v>
      </c>
      <c r="D2415" s="10">
        <v>1952361</v>
      </c>
      <c r="E2415" s="12">
        <f t="shared" si="490"/>
        <v>6.6648856050337393E-2</v>
      </c>
      <c r="F2415" s="4"/>
      <c r="G2415" s="4"/>
      <c r="H2415" s="10">
        <v>5639852</v>
      </c>
      <c r="I2415" s="3"/>
      <c r="J2415" s="12">
        <f t="shared" si="487"/>
        <v>0.34617238182845933</v>
      </c>
      <c r="K2415" s="10">
        <v>6956174</v>
      </c>
      <c r="L2415" s="3"/>
      <c r="M2415" s="3"/>
      <c r="N2415" s="10">
        <v>56063</v>
      </c>
      <c r="O2415" s="10">
        <v>107683</v>
      </c>
      <c r="P2415" s="12">
        <f t="shared" si="492"/>
        <v>1.5480205066750774E-2</v>
      </c>
      <c r="Q2415" s="3"/>
      <c r="R2415" s="3"/>
      <c r="U2415" s="30">
        <v>1316.1020000000001</v>
      </c>
      <c r="V2415">
        <f t="shared" si="499"/>
        <v>1316102</v>
      </c>
      <c r="X2415" s="16">
        <v>2731</v>
      </c>
      <c r="Z2415" s="16">
        <v>2731</v>
      </c>
      <c r="AA2415" s="16">
        <v>2731</v>
      </c>
    </row>
    <row r="2416" spans="1:27">
      <c r="B2416" t="s">
        <v>181</v>
      </c>
      <c r="C2416">
        <v>2010</v>
      </c>
      <c r="D2416" s="10">
        <v>2360687</v>
      </c>
      <c r="E2416" s="12">
        <f t="shared" si="490"/>
        <v>0.20914472272289808</v>
      </c>
      <c r="F2416" s="4"/>
      <c r="G2416" s="4"/>
      <c r="H2416" s="10">
        <v>7974888</v>
      </c>
      <c r="I2416" s="3"/>
      <c r="J2416" s="12">
        <f t="shared" si="487"/>
        <v>0.29601506629309404</v>
      </c>
      <c r="K2416" s="10">
        <v>7705787</v>
      </c>
      <c r="L2416" s="3"/>
      <c r="M2416" s="3"/>
      <c r="N2416" s="10">
        <v>59539</v>
      </c>
      <c r="O2416" s="10">
        <v>114567</v>
      </c>
      <c r="P2416" s="12">
        <f t="shared" si="492"/>
        <v>1.486765725551459E-2</v>
      </c>
      <c r="Q2416" s="3"/>
      <c r="R2416" s="3"/>
      <c r="U2416" s="30">
        <v>1316.7</v>
      </c>
      <c r="V2416">
        <f t="shared" si="499"/>
        <v>1316700</v>
      </c>
      <c r="X2416" s="16">
        <v>2761</v>
      </c>
      <c r="Z2416" s="16">
        <v>2761</v>
      </c>
      <c r="AA2416" s="16">
        <v>2761</v>
      </c>
    </row>
    <row r="2417" spans="2:28">
      <c r="B2417" t="s">
        <v>181</v>
      </c>
      <c r="C2417">
        <v>2011</v>
      </c>
      <c r="D2417" s="10">
        <v>2158531</v>
      </c>
      <c r="E2417" s="12">
        <f t="shared" si="490"/>
        <v>-8.563439371674432E-2</v>
      </c>
      <c r="F2417" s="4"/>
      <c r="G2417" s="4"/>
      <c r="H2417" s="10">
        <v>8456142</v>
      </c>
      <c r="I2417" s="3"/>
      <c r="J2417" s="12">
        <f t="shared" ref="J2417:J2422" si="500">D2417/H2417</f>
        <v>0.25526191494892114</v>
      </c>
      <c r="K2417" s="10">
        <v>7638166</v>
      </c>
      <c r="L2417" s="3"/>
      <c r="M2417" s="3"/>
      <c r="N2417" s="10">
        <v>55997</v>
      </c>
      <c r="O2417" s="10">
        <v>112666</v>
      </c>
      <c r="P2417" s="12">
        <f t="shared" si="492"/>
        <v>1.4750399506897336E-2</v>
      </c>
      <c r="Q2417" s="3"/>
      <c r="R2417" s="3"/>
      <c r="U2417" s="30">
        <v>1318.345</v>
      </c>
      <c r="V2417">
        <f t="shared" si="499"/>
        <v>1318345</v>
      </c>
      <c r="X2417" s="16">
        <v>2614</v>
      </c>
      <c r="Z2417" s="16">
        <v>2614</v>
      </c>
      <c r="AA2417" s="16">
        <v>2614</v>
      </c>
    </row>
    <row r="2418" spans="2:28">
      <c r="B2418" t="s">
        <v>181</v>
      </c>
      <c r="C2418">
        <v>2012</v>
      </c>
      <c r="D2418" s="21"/>
      <c r="E2418" s="12"/>
      <c r="F2418" s="4"/>
      <c r="G2418" s="4"/>
      <c r="H2418" s="21"/>
      <c r="I2418" s="4"/>
      <c r="J2418" s="12"/>
      <c r="K2418" s="21"/>
      <c r="L2418" s="4"/>
      <c r="M2418" s="4"/>
      <c r="N2418" s="21"/>
      <c r="O2418" s="21"/>
      <c r="P2418" s="12"/>
      <c r="Q2418" s="4"/>
      <c r="R2418" s="4"/>
      <c r="U2418" s="30">
        <v>1320.923</v>
      </c>
      <c r="V2418">
        <f t="shared" si="499"/>
        <v>1320923</v>
      </c>
      <c r="X2418" s="16">
        <v>2790</v>
      </c>
      <c r="Z2418" s="16">
        <v>2790</v>
      </c>
      <c r="AA2418" s="16">
        <v>2790</v>
      </c>
    </row>
    <row r="2419" spans="2:28">
      <c r="B2419" t="s">
        <v>181</v>
      </c>
      <c r="C2419">
        <v>2013</v>
      </c>
      <c r="D2419" s="21">
        <v>1883424</v>
      </c>
      <c r="E2419" s="12"/>
      <c r="F2419" s="21">
        <v>1659853</v>
      </c>
      <c r="G2419" s="4"/>
      <c r="H2419" s="21">
        <v>8163713</v>
      </c>
      <c r="I2419" s="4"/>
      <c r="J2419" s="12">
        <f t="shared" si="500"/>
        <v>0.23070678746300857</v>
      </c>
      <c r="K2419" s="21">
        <v>7420420</v>
      </c>
      <c r="L2419" s="4"/>
      <c r="M2419" s="4"/>
      <c r="N2419" s="21">
        <v>56132</v>
      </c>
      <c r="O2419" s="21">
        <v>112422</v>
      </c>
      <c r="P2419" s="12">
        <f t="shared" si="492"/>
        <v>1.5150355370720256E-2</v>
      </c>
      <c r="Q2419" s="4"/>
      <c r="R2419" s="4"/>
      <c r="U2419" s="30">
        <v>1322.6220000000001</v>
      </c>
      <c r="V2419">
        <f t="shared" si="499"/>
        <v>1322622</v>
      </c>
      <c r="X2419" s="16">
        <v>3018</v>
      </c>
      <c r="Z2419" s="16">
        <v>3018</v>
      </c>
      <c r="AA2419" s="16">
        <v>3018</v>
      </c>
    </row>
    <row r="2420" spans="2:28">
      <c r="B2420" t="s">
        <v>181</v>
      </c>
      <c r="C2420">
        <v>2014</v>
      </c>
      <c r="D2420" s="21">
        <v>1853129</v>
      </c>
      <c r="E2420" s="12">
        <f t="shared" ref="E2420:E2422" si="501">(D2420-D2419)/(D2419)</f>
        <v>-1.6085066347248416E-2</v>
      </c>
      <c r="F2420" s="21">
        <v>1658713</v>
      </c>
      <c r="G2420" s="4"/>
      <c r="H2420" s="21">
        <v>8261811</v>
      </c>
      <c r="I2420" s="4"/>
      <c r="J2420" s="12">
        <f t="shared" si="500"/>
        <v>0.22430058010283702</v>
      </c>
      <c r="K2420" s="21">
        <v>7344811</v>
      </c>
      <c r="L2420" s="4"/>
      <c r="M2420" s="4"/>
      <c r="N2420" s="21">
        <v>56332</v>
      </c>
      <c r="O2420" s="21">
        <v>98358</v>
      </c>
      <c r="P2420" s="12">
        <f t="shared" si="492"/>
        <v>1.3391495029620231E-2</v>
      </c>
      <c r="Q2420" s="4"/>
      <c r="R2420" s="4"/>
      <c r="U2420" s="30">
        <v>1328.684</v>
      </c>
      <c r="V2420">
        <f t="shared" si="499"/>
        <v>1328684</v>
      </c>
      <c r="X2420" s="16">
        <v>2963</v>
      </c>
      <c r="Z2420" s="16">
        <v>2963</v>
      </c>
      <c r="AA2420" s="16">
        <v>2963</v>
      </c>
    </row>
    <row r="2421" spans="2:28">
      <c r="B2421" t="s">
        <v>181</v>
      </c>
      <c r="C2421">
        <v>2015</v>
      </c>
      <c r="D2421" s="10">
        <v>2266476</v>
      </c>
      <c r="E2421" s="12">
        <f t="shared" si="501"/>
        <v>0.22305354888947287</v>
      </c>
      <c r="F2421" s="3"/>
      <c r="G2421" s="3"/>
      <c r="H2421" s="10">
        <v>7887797</v>
      </c>
      <c r="I2421" s="3"/>
      <c r="J2421" s="12">
        <f t="shared" si="500"/>
        <v>0.28733954486911872</v>
      </c>
      <c r="K2421" s="10">
        <v>7093463</v>
      </c>
      <c r="L2421" s="3"/>
      <c r="M2421" s="3"/>
      <c r="N2421" s="10">
        <v>63624</v>
      </c>
      <c r="O2421" s="10">
        <v>106824</v>
      </c>
      <c r="P2421" s="12">
        <f t="shared" si="492"/>
        <v>1.505949914731352E-2</v>
      </c>
      <c r="Q2421" s="3"/>
      <c r="R2421" s="3"/>
      <c r="U2421" s="30">
        <v>1330.134</v>
      </c>
      <c r="V2421">
        <f t="shared" si="499"/>
        <v>1330134</v>
      </c>
      <c r="X2421" s="16">
        <v>2897</v>
      </c>
      <c r="Z2421" s="16">
        <v>2897</v>
      </c>
      <c r="AA2421" s="16">
        <v>2897</v>
      </c>
    </row>
    <row r="2422" spans="2:28">
      <c r="B2422" t="s">
        <v>279</v>
      </c>
      <c r="C2422">
        <v>2016</v>
      </c>
      <c r="D2422" s="1">
        <v>2609075</v>
      </c>
      <c r="E2422" s="12">
        <f t="shared" si="501"/>
        <v>0.15115933281446617</v>
      </c>
      <c r="F2422" s="3"/>
      <c r="G2422" s="3"/>
      <c r="H2422" s="1">
        <v>8343685</v>
      </c>
      <c r="I2422" s="3"/>
      <c r="J2422" s="12">
        <f t="shared" si="500"/>
        <v>0.31270056336019397</v>
      </c>
      <c r="K2422" s="1">
        <v>7687843</v>
      </c>
      <c r="L2422" s="3"/>
      <c r="M2422" s="3"/>
      <c r="N2422" s="1">
        <v>62254</v>
      </c>
      <c r="O2422" s="1">
        <v>122052</v>
      </c>
      <c r="P2422" s="12">
        <f t="shared" ref="P2422" si="502">(O2422/K2422)</f>
        <v>1.5875974574402728E-2</v>
      </c>
      <c r="Q2422" s="3"/>
      <c r="R2422" s="3"/>
      <c r="U2422" s="30">
        <v>1335.0150000000001</v>
      </c>
      <c r="V2422">
        <f t="shared" si="499"/>
        <v>1335015</v>
      </c>
      <c r="X2422" s="16">
        <v>2818</v>
      </c>
      <c r="Z2422" s="16">
        <v>2818</v>
      </c>
      <c r="AA2422" s="16">
        <v>2818</v>
      </c>
    </row>
    <row r="2423" spans="2:28"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U2423" s="30"/>
    </row>
    <row r="2424" spans="2:28"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</row>
    <row r="2425" spans="2:28">
      <c r="B2425" t="s">
        <v>280</v>
      </c>
      <c r="C2425">
        <v>1880</v>
      </c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X2425" s="16">
        <v>1047</v>
      </c>
      <c r="Z2425" s="16">
        <v>1047</v>
      </c>
      <c r="AA2425" s="16">
        <v>1047</v>
      </c>
    </row>
    <row r="2426" spans="2:28">
      <c r="B2426" t="s">
        <v>280</v>
      </c>
      <c r="C2426">
        <v>1890</v>
      </c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X2426" s="16">
        <v>1557</v>
      </c>
      <c r="Z2426" s="16">
        <v>1557</v>
      </c>
      <c r="AA2426" s="16">
        <v>1557</v>
      </c>
    </row>
    <row r="2427" spans="2:28">
      <c r="B2427" t="s">
        <v>280</v>
      </c>
      <c r="C2427">
        <v>1904</v>
      </c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U2427" s="30">
        <v>2050</v>
      </c>
      <c r="V2427">
        <f>(U2427*1000)</f>
        <v>2050000</v>
      </c>
      <c r="X2427" s="16">
        <v>1470</v>
      </c>
      <c r="Z2427" s="16">
        <v>1470</v>
      </c>
      <c r="AA2427" s="16">
        <v>1470</v>
      </c>
    </row>
    <row r="2428" spans="2:28">
      <c r="B2428" t="s">
        <v>280</v>
      </c>
      <c r="C2428">
        <v>1910</v>
      </c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U2428" s="30">
        <v>2550</v>
      </c>
      <c r="V2428">
        <f t="shared" ref="V2428:V2496" si="503">(U2428*1000)</f>
        <v>2550000</v>
      </c>
      <c r="X2428" s="16">
        <v>1839</v>
      </c>
      <c r="Z2428" s="16">
        <v>1839</v>
      </c>
      <c r="AA2428" s="16">
        <v>1839</v>
      </c>
    </row>
    <row r="2429" spans="2:28">
      <c r="B2429" t="s">
        <v>280</v>
      </c>
      <c r="C2429">
        <v>1923</v>
      </c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U2429" s="30">
        <v>3472</v>
      </c>
      <c r="V2429">
        <f t="shared" si="503"/>
        <v>3472000</v>
      </c>
      <c r="X2429" s="16">
        <v>1912</v>
      </c>
      <c r="Z2429" s="16">
        <v>1912</v>
      </c>
      <c r="AA2429" s="16">
        <v>1912</v>
      </c>
    </row>
    <row r="2430" spans="2:28">
      <c r="B2430" t="s">
        <v>280</v>
      </c>
      <c r="C2430">
        <v>1930</v>
      </c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U2430" s="30">
        <v>4068</v>
      </c>
      <c r="V2430">
        <f t="shared" si="503"/>
        <v>4068000</v>
      </c>
      <c r="X2430" s="16">
        <v>2865</v>
      </c>
      <c r="Z2430" s="16">
        <v>2865</v>
      </c>
      <c r="AA2430" s="16">
        <v>2865</v>
      </c>
    </row>
    <row r="2431" spans="2:28">
      <c r="B2431" t="s">
        <v>280</v>
      </c>
      <c r="C2431">
        <v>1940</v>
      </c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U2431" s="30">
        <v>4175</v>
      </c>
      <c r="V2431">
        <f t="shared" si="503"/>
        <v>4175000</v>
      </c>
      <c r="X2431" s="16">
        <v>3662</v>
      </c>
      <c r="Z2431" s="16">
        <v>3662</v>
      </c>
      <c r="AA2431" s="16">
        <v>3662</v>
      </c>
      <c r="AB2431">
        <f>(4286-3662)/5</f>
        <v>124.8</v>
      </c>
    </row>
    <row r="2432" spans="2:28">
      <c r="B2432" t="s">
        <v>280</v>
      </c>
      <c r="C2432">
        <v>1941</v>
      </c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U2432" s="30">
        <v>4254</v>
      </c>
      <c r="V2432">
        <f t="shared" si="503"/>
        <v>4254000</v>
      </c>
      <c r="Z2432" s="16"/>
      <c r="AA2432" s="16">
        <f>AA2431-(AA2431-AA2433)/2</f>
        <v>3600</v>
      </c>
    </row>
    <row r="2433" spans="2:28">
      <c r="B2433" t="s">
        <v>280</v>
      </c>
      <c r="C2433">
        <v>1942</v>
      </c>
      <c r="D2433" s="1">
        <v>20842</v>
      </c>
      <c r="E2433" s="1"/>
      <c r="F2433" s="1">
        <v>15655</v>
      </c>
      <c r="G2433" s="1"/>
      <c r="H2433">
        <v>215058</v>
      </c>
      <c r="I2433" s="12">
        <f t="shared" ref="I2433:I2468" si="504">(F2433/H2433)</f>
        <v>7.2794315951975747E-2</v>
      </c>
      <c r="J2433" s="12">
        <f>D2433/H2433</f>
        <v>9.6913390806201122E-2</v>
      </c>
      <c r="K2433" s="1">
        <v>142194</v>
      </c>
      <c r="L2433">
        <v>6508</v>
      </c>
      <c r="M2433" s="12">
        <f>(L2433/K2433)</f>
        <v>4.5768457178221304E-2</v>
      </c>
      <c r="N2433" s="3"/>
      <c r="O2433" s="3"/>
      <c r="P2433" s="3"/>
      <c r="Q2433" s="3"/>
      <c r="R2433" s="3"/>
      <c r="T2433">
        <v>4297</v>
      </c>
      <c r="U2433" s="30">
        <v>4297</v>
      </c>
      <c r="V2433">
        <f t="shared" si="503"/>
        <v>4297000</v>
      </c>
      <c r="W2433">
        <v>5034</v>
      </c>
      <c r="AA2433" s="1">
        <f>AA2431-124</f>
        <v>3538</v>
      </c>
    </row>
    <row r="2434" spans="2:28">
      <c r="B2434" t="s">
        <v>280</v>
      </c>
      <c r="C2434">
        <v>1943</v>
      </c>
      <c r="D2434" s="1"/>
      <c r="E2434" s="1"/>
      <c r="F2434" s="1"/>
      <c r="G2434" s="1"/>
      <c r="I2434" s="12"/>
      <c r="J2434" s="12"/>
      <c r="K2434" s="1"/>
      <c r="M2434" s="12"/>
      <c r="N2434" s="3"/>
      <c r="O2434" s="3"/>
      <c r="P2434" s="3"/>
      <c r="Q2434" s="3"/>
      <c r="R2434" s="3"/>
      <c r="U2434" s="30">
        <v>4226</v>
      </c>
      <c r="V2434">
        <f t="shared" si="503"/>
        <v>4226000</v>
      </c>
      <c r="AA2434" s="1">
        <f>AA2433-(AA2433-AA2435)/2</f>
        <v>3476</v>
      </c>
    </row>
    <row r="2435" spans="2:28">
      <c r="B2435" t="s">
        <v>280</v>
      </c>
      <c r="C2435">
        <v>1944</v>
      </c>
      <c r="D2435" s="1">
        <v>18796</v>
      </c>
      <c r="E2435" s="12">
        <f>(D2435-D2433)/(D2433)</f>
        <v>-9.8167162460416471E-2</v>
      </c>
      <c r="F2435" s="1">
        <v>14028</v>
      </c>
      <c r="G2435" s="11">
        <f>(F2435-F2433)/(F2433)</f>
        <v>-0.10392845736186522</v>
      </c>
      <c r="H2435">
        <v>230121</v>
      </c>
      <c r="I2435" s="12">
        <f t="shared" si="504"/>
        <v>6.0959234489681519E-2</v>
      </c>
      <c r="J2435" s="12">
        <f t="shared" ref="J2435:J2501" si="505">D2435/H2435</f>
        <v>8.1678768995441534E-2</v>
      </c>
      <c r="K2435" s="1">
        <v>119609</v>
      </c>
      <c r="L2435">
        <v>6379</v>
      </c>
      <c r="M2435" s="12">
        <f t="shared" ref="M2435:M2499" si="506">(L2435/K2435)</f>
        <v>5.3332107115685277E-2</v>
      </c>
      <c r="N2435" s="3"/>
      <c r="O2435" s="3"/>
      <c r="P2435" s="3"/>
      <c r="Q2435" s="3"/>
      <c r="R2435" s="3"/>
      <c r="T2435">
        <v>4158</v>
      </c>
      <c r="U2435" s="30">
        <v>4158</v>
      </c>
      <c r="V2435">
        <f t="shared" si="503"/>
        <v>4158000</v>
      </c>
      <c r="W2435">
        <v>6488</v>
      </c>
      <c r="AA2435" s="1">
        <f>AA2433-124</f>
        <v>3414</v>
      </c>
    </row>
    <row r="2436" spans="2:28">
      <c r="B2436" t="s">
        <v>280</v>
      </c>
      <c r="C2436">
        <v>1945</v>
      </c>
      <c r="D2436" s="1"/>
      <c r="E2436" s="12"/>
      <c r="F2436" s="1"/>
      <c r="G2436" s="11"/>
      <c r="I2436" s="12"/>
      <c r="J2436" s="12"/>
      <c r="K2436" s="1"/>
      <c r="M2436" s="12"/>
      <c r="N2436" s="3"/>
      <c r="O2436" s="3"/>
      <c r="P2436" s="3"/>
      <c r="Q2436" s="3"/>
      <c r="R2436" s="3"/>
      <c r="U2436" s="30">
        <v>4108</v>
      </c>
      <c r="V2436">
        <f t="shared" si="503"/>
        <v>4108000</v>
      </c>
      <c r="AA2436" s="1">
        <f>AA2435-(AA2435-AA2437)/2</f>
        <v>3352</v>
      </c>
    </row>
    <row r="2437" spans="2:28">
      <c r="B2437" t="s">
        <v>280</v>
      </c>
      <c r="C2437">
        <v>1946</v>
      </c>
      <c r="D2437" s="1">
        <v>18063</v>
      </c>
      <c r="E2437" s="12">
        <f>(D2437-D2435)/(D2435)</f>
        <v>-3.8997659076399231E-2</v>
      </c>
      <c r="F2437" s="1">
        <v>12817</v>
      </c>
      <c r="G2437" s="11">
        <f>(F2437-F2435)/(F2435)</f>
        <v>-8.6327345309381243E-2</v>
      </c>
      <c r="H2437">
        <v>242956</v>
      </c>
      <c r="I2437" s="12">
        <f t="shared" si="504"/>
        <v>5.2754408205601011E-2</v>
      </c>
      <c r="J2437" s="12">
        <f t="shared" si="505"/>
        <v>7.4346795304499586E-2</v>
      </c>
      <c r="K2437" s="1">
        <v>231223</v>
      </c>
      <c r="L2437">
        <v>6905</v>
      </c>
      <c r="M2437" s="12">
        <f t="shared" si="506"/>
        <v>2.9862946160200327E-2</v>
      </c>
      <c r="N2437" s="3"/>
      <c r="O2437" s="3"/>
      <c r="P2437" s="3"/>
      <c r="Q2437" s="3"/>
      <c r="R2437" s="3"/>
      <c r="T2437">
        <v>4492</v>
      </c>
      <c r="U2437" s="30">
        <v>4492</v>
      </c>
      <c r="V2437">
        <f t="shared" si="503"/>
        <v>4492000</v>
      </c>
      <c r="W2437">
        <v>6857</v>
      </c>
      <c r="AA2437" s="1">
        <f>AA2435-124</f>
        <v>3290</v>
      </c>
    </row>
    <row r="2438" spans="2:28">
      <c r="B2438" t="s">
        <v>280</v>
      </c>
      <c r="C2438">
        <v>1947</v>
      </c>
      <c r="D2438" s="1"/>
      <c r="E2438" s="12"/>
      <c r="F2438" s="1"/>
      <c r="G2438" s="11"/>
      <c r="I2438" s="12"/>
      <c r="J2438" s="12"/>
      <c r="K2438" s="1"/>
      <c r="M2438" s="12"/>
      <c r="N2438" s="3"/>
      <c r="O2438" s="3"/>
      <c r="P2438" s="3"/>
      <c r="Q2438" s="3"/>
      <c r="R2438" s="3"/>
      <c r="U2438" s="30">
        <v>4618</v>
      </c>
      <c r="V2438">
        <f t="shared" si="503"/>
        <v>4618000</v>
      </c>
      <c r="AA2438" s="1">
        <f>AA2437-(AA2437-AA2439)/2</f>
        <v>3228</v>
      </c>
    </row>
    <row r="2439" spans="2:28">
      <c r="B2439" t="s">
        <v>280</v>
      </c>
      <c r="C2439">
        <v>1948</v>
      </c>
      <c r="D2439" s="1">
        <v>36456</v>
      </c>
      <c r="E2439" s="12">
        <f>(D2439-D2437)/(D2437)</f>
        <v>1.0182693904667</v>
      </c>
      <c r="F2439" s="1">
        <v>27913</v>
      </c>
      <c r="G2439" s="11">
        <f>(F2439-F2437)/(F2437)</f>
        <v>1.1778107201373176</v>
      </c>
      <c r="H2439">
        <v>303931</v>
      </c>
      <c r="I2439" s="12">
        <f t="shared" si="504"/>
        <v>9.1839924193320197E-2</v>
      </c>
      <c r="J2439" s="12">
        <f t="shared" si="505"/>
        <v>0.11994827773409096</v>
      </c>
      <c r="K2439" s="1">
        <v>259949</v>
      </c>
      <c r="L2439">
        <v>9409</v>
      </c>
      <c r="M2439" s="12">
        <f t="shared" si="506"/>
        <v>3.6195561437051112E-2</v>
      </c>
      <c r="N2439" s="3"/>
      <c r="O2439" s="3"/>
      <c r="P2439" s="3"/>
      <c r="Q2439" s="3"/>
      <c r="R2439" s="3"/>
      <c r="T2439">
        <v>4774</v>
      </c>
      <c r="U2439" s="30">
        <v>4774</v>
      </c>
      <c r="V2439">
        <f t="shared" si="503"/>
        <v>4774000</v>
      </c>
      <c r="W2439">
        <v>7848</v>
      </c>
      <c r="AA2439" s="1">
        <f t="shared" ref="AA2439" si="507">AA2437-124</f>
        <v>3166</v>
      </c>
    </row>
    <row r="2440" spans="2:28">
      <c r="B2440" t="s">
        <v>280</v>
      </c>
      <c r="C2440">
        <v>1949</v>
      </c>
      <c r="D2440" s="1"/>
      <c r="E2440" s="12"/>
      <c r="F2440" s="1"/>
      <c r="G2440" s="11"/>
      <c r="I2440" s="12"/>
      <c r="J2440" s="12"/>
      <c r="K2440" s="1"/>
      <c r="M2440" s="12"/>
      <c r="N2440" s="3"/>
      <c r="O2440" s="3"/>
      <c r="P2440" s="3"/>
      <c r="Q2440" s="3"/>
      <c r="R2440" s="3"/>
      <c r="U2440" s="30">
        <v>4889</v>
      </c>
      <c r="V2440">
        <f t="shared" si="503"/>
        <v>4889000</v>
      </c>
      <c r="AA2440" s="1">
        <f>AA2439+(AA2439+AA2441)/2</f>
        <v>6892</v>
      </c>
    </row>
    <row r="2441" spans="2:28">
      <c r="B2441" t="s">
        <v>280</v>
      </c>
      <c r="C2441">
        <v>1950</v>
      </c>
      <c r="D2441" s="1">
        <v>48942</v>
      </c>
      <c r="E2441" s="12">
        <f>(D2441-D2439)/(D2439)</f>
        <v>0.34249506254114548</v>
      </c>
      <c r="F2441" s="1">
        <v>35995</v>
      </c>
      <c r="G2441" s="11">
        <f>(F2441-F2439)/(F2439)</f>
        <v>0.28954250707555618</v>
      </c>
      <c r="H2441">
        <v>298642</v>
      </c>
      <c r="I2441" s="12">
        <f t="shared" si="504"/>
        <v>0.12052892761232513</v>
      </c>
      <c r="J2441" s="12">
        <f t="shared" si="505"/>
        <v>0.16388183845540816</v>
      </c>
      <c r="K2441" s="1">
        <v>315182</v>
      </c>
      <c r="L2441">
        <v>10496</v>
      </c>
      <c r="M2441" s="12">
        <f t="shared" si="506"/>
        <v>3.3301394115146168E-2</v>
      </c>
      <c r="N2441" s="3"/>
      <c r="O2441" s="3"/>
      <c r="P2441" s="3"/>
      <c r="Q2441" s="3"/>
      <c r="R2441" s="3"/>
      <c r="T2441">
        <v>4872</v>
      </c>
      <c r="U2441" s="30">
        <v>4872</v>
      </c>
      <c r="V2441">
        <f t="shared" si="503"/>
        <v>4872000</v>
      </c>
      <c r="W2441">
        <v>8755</v>
      </c>
      <c r="X2441" s="16">
        <v>4286</v>
      </c>
      <c r="Z2441" s="16">
        <v>4286</v>
      </c>
      <c r="AA2441" s="16">
        <v>4286</v>
      </c>
      <c r="AB2441">
        <f>(4573-4286)/10</f>
        <v>28.7</v>
      </c>
    </row>
    <row r="2442" spans="2:28">
      <c r="B2442" t="s">
        <v>280</v>
      </c>
      <c r="C2442">
        <v>1951</v>
      </c>
      <c r="D2442" s="1">
        <v>45065</v>
      </c>
      <c r="E2442" s="12">
        <f t="shared" ref="E2442:E2502" si="508">(D2442-D2441)/(D2441)</f>
        <v>-7.9216215111764951E-2</v>
      </c>
      <c r="F2442" s="1">
        <v>33126</v>
      </c>
      <c r="G2442" s="11">
        <f t="shared" ref="G2442:G2499" si="509">(F2442-F2441)/(F2441)</f>
        <v>-7.9705514654813167E-2</v>
      </c>
      <c r="H2442">
        <v>331110</v>
      </c>
      <c r="I2442" s="12">
        <f t="shared" si="504"/>
        <v>0.10004530216544351</v>
      </c>
      <c r="J2442" s="12">
        <f t="shared" si="505"/>
        <v>0.13610280571411312</v>
      </c>
      <c r="K2442" s="1">
        <v>322918</v>
      </c>
      <c r="L2442">
        <v>11341</v>
      </c>
      <c r="M2442" s="12">
        <f t="shared" si="506"/>
        <v>3.5120371115887006E-2</v>
      </c>
      <c r="N2442">
        <v>3917</v>
      </c>
      <c r="O2442">
        <v>5983</v>
      </c>
      <c r="P2442" s="12">
        <f>(O2442/K2442)</f>
        <v>1.8527923497606204E-2</v>
      </c>
      <c r="Q2442" s="12">
        <f>(O2442/L2442)</f>
        <v>0.5275548893395644</v>
      </c>
      <c r="R2442" s="2">
        <v>2047</v>
      </c>
      <c r="S2442" s="2">
        <v>729</v>
      </c>
      <c r="T2442">
        <v>5006</v>
      </c>
      <c r="U2442" s="30">
        <v>5006</v>
      </c>
      <c r="V2442">
        <f t="shared" si="503"/>
        <v>5006000</v>
      </c>
      <c r="W2442">
        <v>9996</v>
      </c>
      <c r="AA2442" s="1">
        <f>AA2441+28</f>
        <v>4314</v>
      </c>
    </row>
    <row r="2443" spans="2:28">
      <c r="B2443" t="s">
        <v>280</v>
      </c>
      <c r="C2443">
        <v>1952</v>
      </c>
      <c r="D2443" s="1">
        <v>45335</v>
      </c>
      <c r="E2443" s="12">
        <f t="shared" si="508"/>
        <v>5.9913458337956284E-3</v>
      </c>
      <c r="F2443" s="1">
        <v>31320</v>
      </c>
      <c r="G2443" s="11">
        <f t="shared" si="509"/>
        <v>-5.451910885709111E-2</v>
      </c>
      <c r="H2443">
        <v>360525</v>
      </c>
      <c r="I2443" s="12">
        <f t="shared" si="504"/>
        <v>8.6873309756604955E-2</v>
      </c>
      <c r="J2443" s="12">
        <f t="shared" si="505"/>
        <v>0.12574717425976006</v>
      </c>
      <c r="K2443" s="1">
        <v>452022</v>
      </c>
      <c r="L2443">
        <v>16235</v>
      </c>
      <c r="M2443" s="12">
        <f t="shared" si="506"/>
        <v>3.5916393449876335E-2</v>
      </c>
      <c r="N2443">
        <v>5115</v>
      </c>
      <c r="O2443">
        <v>9624</v>
      </c>
      <c r="P2443" s="12">
        <f t="shared" ref="P2443:P2506" si="510">(O2443/K2443)</f>
        <v>2.1290999110662755E-2</v>
      </c>
      <c r="Q2443" s="12">
        <f t="shared" ref="Q2443:Q2499" si="511">(O2443/L2443)</f>
        <v>0.59279334770557435</v>
      </c>
      <c r="R2443" s="2">
        <v>2057</v>
      </c>
      <c r="S2443" s="2">
        <v>938</v>
      </c>
      <c r="T2443">
        <v>5125</v>
      </c>
      <c r="U2443" s="30">
        <v>5125</v>
      </c>
      <c r="V2443">
        <f t="shared" si="503"/>
        <v>5125000</v>
      </c>
      <c r="W2443">
        <v>10814</v>
      </c>
      <c r="AA2443" s="1">
        <f t="shared" ref="AA2443:AA2450" si="512">AA2442+28</f>
        <v>4342</v>
      </c>
    </row>
    <row r="2444" spans="2:28">
      <c r="B2444" t="s">
        <v>280</v>
      </c>
      <c r="C2444">
        <v>1953</v>
      </c>
      <c r="D2444" s="1">
        <v>54315</v>
      </c>
      <c r="E2444" s="12">
        <f t="shared" si="508"/>
        <v>0.19808095290614317</v>
      </c>
      <c r="F2444" s="1">
        <v>39178</v>
      </c>
      <c r="G2444" s="11">
        <f t="shared" si="509"/>
        <v>0.25089399744572161</v>
      </c>
      <c r="H2444">
        <v>409760</v>
      </c>
      <c r="I2444" s="12">
        <f t="shared" si="504"/>
        <v>9.561206559937524E-2</v>
      </c>
      <c r="J2444" s="12">
        <f t="shared" si="505"/>
        <v>0.13255320187426786</v>
      </c>
      <c r="K2444" s="1">
        <v>371483</v>
      </c>
      <c r="L2444">
        <v>16930</v>
      </c>
      <c r="M2444" s="12">
        <f t="shared" si="506"/>
        <v>4.5574090873606601E-2</v>
      </c>
      <c r="N2444">
        <v>6735</v>
      </c>
      <c r="O2444">
        <v>8161</v>
      </c>
      <c r="P2444" s="12">
        <f t="shared" si="510"/>
        <v>2.196870381686376E-2</v>
      </c>
      <c r="Q2444" s="12">
        <f t="shared" si="511"/>
        <v>0.48204370939161251</v>
      </c>
      <c r="R2444" s="2">
        <v>2088</v>
      </c>
      <c r="S2444" s="2">
        <v>689</v>
      </c>
      <c r="T2444">
        <v>5229</v>
      </c>
      <c r="U2444" s="30">
        <v>5229</v>
      </c>
      <c r="V2444">
        <f t="shared" si="503"/>
        <v>5229000</v>
      </c>
      <c r="W2444">
        <v>11648</v>
      </c>
      <c r="AA2444" s="1">
        <f t="shared" si="512"/>
        <v>4370</v>
      </c>
    </row>
    <row r="2445" spans="2:28">
      <c r="B2445" t="s">
        <v>280</v>
      </c>
      <c r="C2445">
        <v>1954</v>
      </c>
      <c r="D2445" s="1">
        <v>62401</v>
      </c>
      <c r="E2445" s="12">
        <f t="shared" si="508"/>
        <v>0.14887231888060387</v>
      </c>
      <c r="F2445" s="1">
        <v>40825</v>
      </c>
      <c r="G2445" s="11">
        <f t="shared" si="509"/>
        <v>4.2038899382306399E-2</v>
      </c>
      <c r="H2445">
        <v>466204</v>
      </c>
      <c r="I2445" s="12">
        <f t="shared" si="504"/>
        <v>8.7568961227273895E-2</v>
      </c>
      <c r="J2445" s="12">
        <f t="shared" si="505"/>
        <v>0.13384913042359139</v>
      </c>
      <c r="K2445" s="1">
        <v>521784</v>
      </c>
      <c r="L2445">
        <v>22211</v>
      </c>
      <c r="M2445" s="12">
        <f t="shared" si="506"/>
        <v>4.2567422534995326E-2</v>
      </c>
      <c r="N2445">
        <v>7114</v>
      </c>
      <c r="O2445">
        <v>12995</v>
      </c>
      <c r="P2445" s="12">
        <f t="shared" si="510"/>
        <v>2.4904941508363615E-2</v>
      </c>
      <c r="Q2445" s="12">
        <f t="shared" si="511"/>
        <v>0.58507046058259427</v>
      </c>
      <c r="R2445" s="2">
        <v>2478</v>
      </c>
      <c r="S2445" s="2">
        <v>1153</v>
      </c>
      <c r="T2445">
        <v>5360</v>
      </c>
      <c r="U2445" s="30">
        <v>5360</v>
      </c>
      <c r="V2445">
        <f t="shared" si="503"/>
        <v>5360000</v>
      </c>
      <c r="W2445">
        <v>11862</v>
      </c>
      <c r="AA2445" s="1">
        <f t="shared" si="512"/>
        <v>4398</v>
      </c>
    </row>
    <row r="2446" spans="2:28">
      <c r="B2446" t="s">
        <v>280</v>
      </c>
      <c r="C2446">
        <v>1955</v>
      </c>
      <c r="D2446" s="1">
        <v>55024</v>
      </c>
      <c r="E2446" s="12">
        <f t="shared" si="508"/>
        <v>-0.11821925930674188</v>
      </c>
      <c r="F2446" s="1">
        <v>37645</v>
      </c>
      <c r="G2446" s="11">
        <f t="shared" si="509"/>
        <v>-7.789344764237599E-2</v>
      </c>
      <c r="H2446">
        <v>496019</v>
      </c>
      <c r="I2446" s="12">
        <f t="shared" si="504"/>
        <v>7.5894270179166529E-2</v>
      </c>
      <c r="J2446" s="12">
        <f t="shared" si="505"/>
        <v>0.11093123448900143</v>
      </c>
      <c r="K2446" s="1">
        <v>626617</v>
      </c>
      <c r="L2446">
        <v>20564</v>
      </c>
      <c r="M2446" s="12">
        <f t="shared" si="506"/>
        <v>3.2817494578027726E-2</v>
      </c>
      <c r="N2446">
        <v>7909</v>
      </c>
      <c r="O2446">
        <v>10241</v>
      </c>
      <c r="P2446" s="12">
        <f t="shared" si="510"/>
        <v>1.6343316571366562E-2</v>
      </c>
      <c r="Q2446" s="12">
        <f t="shared" si="511"/>
        <v>0.49800622446994747</v>
      </c>
      <c r="R2446" s="2">
        <v>2578</v>
      </c>
      <c r="S2446" s="2">
        <v>1086</v>
      </c>
      <c r="T2446">
        <v>5502</v>
      </c>
      <c r="U2446" s="30">
        <v>5502</v>
      </c>
      <c r="V2446">
        <f t="shared" si="503"/>
        <v>5502000</v>
      </c>
      <c r="W2446">
        <v>12625</v>
      </c>
      <c r="AA2446" s="1">
        <f t="shared" si="512"/>
        <v>4426</v>
      </c>
    </row>
    <row r="2447" spans="2:28">
      <c r="B2447" t="s">
        <v>280</v>
      </c>
      <c r="C2447">
        <v>1956</v>
      </c>
      <c r="D2447" s="1">
        <v>62384</v>
      </c>
      <c r="E2447" s="12">
        <f t="shared" si="508"/>
        <v>0.13375981389938935</v>
      </c>
      <c r="F2447" s="1">
        <v>42456</v>
      </c>
      <c r="G2447" s="11">
        <f t="shared" si="509"/>
        <v>0.12779917651746581</v>
      </c>
      <c r="H2447">
        <v>534038</v>
      </c>
      <c r="I2447" s="12">
        <f t="shared" si="504"/>
        <v>7.9499960676955569E-2</v>
      </c>
      <c r="J2447" s="12">
        <f t="shared" si="505"/>
        <v>0.11681565731277549</v>
      </c>
      <c r="K2447" s="1">
        <v>655573</v>
      </c>
      <c r="L2447">
        <v>21367</v>
      </c>
      <c r="M2447" s="12">
        <f t="shared" si="506"/>
        <v>3.2592861511990277E-2</v>
      </c>
      <c r="N2447">
        <v>9067</v>
      </c>
      <c r="O2447">
        <v>10261</v>
      </c>
      <c r="P2447" s="12">
        <f t="shared" si="510"/>
        <v>1.5651956380143783E-2</v>
      </c>
      <c r="Q2447" s="12">
        <f t="shared" si="511"/>
        <v>0.48022651752702766</v>
      </c>
      <c r="R2447" s="2">
        <v>2602</v>
      </c>
      <c r="S2447" s="2">
        <v>1104</v>
      </c>
      <c r="T2447">
        <v>5615</v>
      </c>
      <c r="U2447" s="30">
        <v>5615</v>
      </c>
      <c r="V2447">
        <f t="shared" si="503"/>
        <v>5615000</v>
      </c>
      <c r="W2447">
        <v>13725</v>
      </c>
      <c r="AA2447" s="1">
        <f t="shared" si="512"/>
        <v>4454</v>
      </c>
    </row>
    <row r="2448" spans="2:28">
      <c r="B2448" t="s">
        <v>280</v>
      </c>
      <c r="C2448">
        <v>1957</v>
      </c>
      <c r="D2448" s="1">
        <v>70306</v>
      </c>
      <c r="E2448" s="12">
        <f t="shared" si="508"/>
        <v>0.12698768915106437</v>
      </c>
      <c r="F2448" s="1">
        <v>45127</v>
      </c>
      <c r="G2448" s="11">
        <f t="shared" si="509"/>
        <v>6.2912191445260973E-2</v>
      </c>
      <c r="H2448">
        <v>596159</v>
      </c>
      <c r="I2448" s="12">
        <f t="shared" si="504"/>
        <v>7.5696248819526329E-2</v>
      </c>
      <c r="J2448" s="12">
        <f t="shared" si="505"/>
        <v>0.11793162562336558</v>
      </c>
      <c r="K2448" s="1">
        <v>623756</v>
      </c>
      <c r="L2448">
        <v>23426</v>
      </c>
      <c r="M2448" s="12">
        <f t="shared" si="506"/>
        <v>3.7556352163345921E-2</v>
      </c>
      <c r="N2448">
        <v>10204</v>
      </c>
      <c r="O2448" s="2">
        <v>10882</v>
      </c>
      <c r="P2448" s="12">
        <f t="shared" si="510"/>
        <v>1.7445924367861791E-2</v>
      </c>
      <c r="Q2448" s="12">
        <f t="shared" si="511"/>
        <v>0.46452659438231025</v>
      </c>
      <c r="R2448" s="2">
        <v>2810</v>
      </c>
      <c r="S2448" s="2">
        <v>1055</v>
      </c>
      <c r="T2448">
        <v>5737</v>
      </c>
      <c r="U2448" s="30">
        <v>5737</v>
      </c>
      <c r="V2448">
        <f t="shared" si="503"/>
        <v>5737000</v>
      </c>
      <c r="W2448">
        <v>14609</v>
      </c>
      <c r="AA2448" s="1">
        <f t="shared" si="512"/>
        <v>4482</v>
      </c>
    </row>
    <row r="2449" spans="2:28">
      <c r="B2449" t="s">
        <v>280</v>
      </c>
      <c r="C2449">
        <v>1958</v>
      </c>
      <c r="D2449" s="1">
        <v>86388</v>
      </c>
      <c r="E2449" s="12">
        <f t="shared" si="508"/>
        <v>0.22874292379028816</v>
      </c>
      <c r="F2449" s="1">
        <v>61960</v>
      </c>
      <c r="G2449" s="11">
        <f t="shared" si="509"/>
        <v>0.37301393844040154</v>
      </c>
      <c r="H2449">
        <v>637591</v>
      </c>
      <c r="I2449" s="12">
        <f t="shared" si="504"/>
        <v>9.7178285138905668E-2</v>
      </c>
      <c r="J2449" s="12">
        <f t="shared" si="505"/>
        <v>0.13549124752388286</v>
      </c>
      <c r="K2449" s="1">
        <v>670986</v>
      </c>
      <c r="L2449">
        <v>22342</v>
      </c>
      <c r="M2449" s="12">
        <f t="shared" si="506"/>
        <v>3.3297267007061253E-2</v>
      </c>
      <c r="N2449">
        <v>10151</v>
      </c>
      <c r="O2449">
        <v>9642</v>
      </c>
      <c r="P2449" s="12">
        <f t="shared" si="510"/>
        <v>1.4369897434521734E-2</v>
      </c>
      <c r="Q2449" s="12">
        <f t="shared" si="511"/>
        <v>0.43156387073672903</v>
      </c>
      <c r="R2449">
        <v>2988</v>
      </c>
      <c r="S2449">
        <v>1298</v>
      </c>
      <c r="T2449">
        <v>5890</v>
      </c>
      <c r="U2449" s="30">
        <v>5890</v>
      </c>
      <c r="V2449">
        <f t="shared" si="503"/>
        <v>5890000</v>
      </c>
      <c r="W2449">
        <v>14384</v>
      </c>
      <c r="AA2449" s="1">
        <f t="shared" si="512"/>
        <v>4510</v>
      </c>
    </row>
    <row r="2450" spans="2:28">
      <c r="B2450" t="s">
        <v>280</v>
      </c>
      <c r="C2450">
        <v>1959</v>
      </c>
      <c r="D2450" s="1">
        <v>111633</v>
      </c>
      <c r="E2450" s="12">
        <f t="shared" si="508"/>
        <v>0.29222808723433813</v>
      </c>
      <c r="F2450" s="1">
        <v>84258</v>
      </c>
      <c r="G2450" s="11">
        <f t="shared" si="509"/>
        <v>0.35987734021949647</v>
      </c>
      <c r="H2450">
        <v>729821</v>
      </c>
      <c r="I2450" s="12">
        <f t="shared" si="504"/>
        <v>0.11545022683644346</v>
      </c>
      <c r="J2450" s="12">
        <f t="shared" si="505"/>
        <v>0.15295942429719067</v>
      </c>
      <c r="K2450" s="1">
        <v>737783</v>
      </c>
      <c r="L2450">
        <v>23750</v>
      </c>
      <c r="M2450" s="12">
        <f t="shared" si="506"/>
        <v>3.2191037201995711E-2</v>
      </c>
      <c r="N2450">
        <v>10700</v>
      </c>
      <c r="O2450">
        <v>10648</v>
      </c>
      <c r="P2450" s="12">
        <f t="shared" si="510"/>
        <v>1.4432427963235803E-2</v>
      </c>
      <c r="Q2450" s="12">
        <f t="shared" si="511"/>
        <v>0.44833684210526314</v>
      </c>
      <c r="R2450">
        <v>3034</v>
      </c>
      <c r="S2450">
        <v>1202</v>
      </c>
      <c r="T2450">
        <v>6015</v>
      </c>
      <c r="U2450" s="30">
        <v>6015</v>
      </c>
      <c r="V2450">
        <f t="shared" si="503"/>
        <v>6015000</v>
      </c>
      <c r="W2450">
        <v>15463</v>
      </c>
      <c r="AA2450" s="1">
        <f t="shared" si="512"/>
        <v>4538</v>
      </c>
    </row>
    <row r="2451" spans="2:28">
      <c r="B2451" t="s">
        <v>280</v>
      </c>
      <c r="C2451">
        <v>1960</v>
      </c>
      <c r="D2451" s="1">
        <v>133352</v>
      </c>
      <c r="E2451" s="12">
        <f t="shared" si="508"/>
        <v>0.19455716499601372</v>
      </c>
      <c r="F2451" s="1">
        <v>103234</v>
      </c>
      <c r="G2451" s="11">
        <f t="shared" si="509"/>
        <v>0.22521303615086996</v>
      </c>
      <c r="H2451">
        <v>811011</v>
      </c>
      <c r="I2451" s="12">
        <f t="shared" si="504"/>
        <v>0.12729050530757288</v>
      </c>
      <c r="J2451" s="12">
        <f t="shared" si="505"/>
        <v>0.16442686967254452</v>
      </c>
      <c r="K2451" s="1">
        <v>698699</v>
      </c>
      <c r="L2451">
        <v>22083</v>
      </c>
      <c r="M2451" s="12">
        <f t="shared" si="506"/>
        <v>3.1605884651330546E-2</v>
      </c>
      <c r="N2451">
        <v>11119</v>
      </c>
      <c r="O2451">
        <v>10964</v>
      </c>
      <c r="P2451" s="12">
        <f t="shared" si="510"/>
        <v>1.5692021886391707E-2</v>
      </c>
      <c r="Q2451" s="12">
        <f t="shared" si="511"/>
        <v>0.49649051306434816</v>
      </c>
      <c r="R2451">
        <v>3377</v>
      </c>
      <c r="S2451">
        <v>1209</v>
      </c>
      <c r="T2451">
        <v>6103</v>
      </c>
      <c r="U2451" s="30">
        <v>6103</v>
      </c>
      <c r="V2451">
        <f t="shared" si="503"/>
        <v>6103000</v>
      </c>
      <c r="W2451">
        <v>16296</v>
      </c>
      <c r="X2451" s="16">
        <v>4573</v>
      </c>
      <c r="Z2451" s="16">
        <v>4573</v>
      </c>
      <c r="AA2451" s="16">
        <v>4573</v>
      </c>
      <c r="AB2451">
        <f>(5606-4573)/10</f>
        <v>103.3</v>
      </c>
    </row>
    <row r="2452" spans="2:28">
      <c r="B2452" t="s">
        <v>280</v>
      </c>
      <c r="C2452">
        <v>1961</v>
      </c>
      <c r="D2452" s="1">
        <v>138784</v>
      </c>
      <c r="E2452" s="12">
        <f t="shared" si="508"/>
        <v>4.0734297198392222E-2</v>
      </c>
      <c r="F2452" s="1">
        <v>112826</v>
      </c>
      <c r="G2452" s="11">
        <f t="shared" si="509"/>
        <v>9.2915124861964085E-2</v>
      </c>
      <c r="H2452">
        <v>862052</v>
      </c>
      <c r="I2452" s="12">
        <f t="shared" si="504"/>
        <v>0.13088073573287923</v>
      </c>
      <c r="J2452" s="12">
        <f t="shared" si="505"/>
        <v>0.16099260833453202</v>
      </c>
      <c r="K2452" s="1">
        <v>770244</v>
      </c>
      <c r="L2452">
        <v>22619</v>
      </c>
      <c r="M2452" s="12">
        <f t="shared" si="506"/>
        <v>2.9366019079668262E-2</v>
      </c>
      <c r="N2452">
        <v>11467</v>
      </c>
      <c r="O2452">
        <v>11152</v>
      </c>
      <c r="P2452" s="12">
        <f t="shared" si="510"/>
        <v>1.447852888175695E-2</v>
      </c>
      <c r="Q2452" s="12">
        <f t="shared" si="511"/>
        <v>0.49303682744595251</v>
      </c>
      <c r="R2452">
        <v>3551</v>
      </c>
      <c r="S2452">
        <v>1203</v>
      </c>
      <c r="T2452">
        <v>6265</v>
      </c>
      <c r="U2452" s="30">
        <v>6265</v>
      </c>
      <c r="V2452">
        <f t="shared" si="503"/>
        <v>6265000</v>
      </c>
      <c r="W2452">
        <v>17121</v>
      </c>
      <c r="AA2452" s="1">
        <f>AA2451+103</f>
        <v>4676</v>
      </c>
    </row>
    <row r="2453" spans="2:28">
      <c r="B2453" t="s">
        <v>280</v>
      </c>
      <c r="C2453">
        <v>1962</v>
      </c>
      <c r="D2453" s="1">
        <v>171721</v>
      </c>
      <c r="E2453" s="12">
        <f t="shared" si="508"/>
        <v>0.2373256283145031</v>
      </c>
      <c r="F2453" s="1">
        <v>146101</v>
      </c>
      <c r="G2453" s="11">
        <f t="shared" si="509"/>
        <v>0.29492315601013952</v>
      </c>
      <c r="H2453">
        <v>971776</v>
      </c>
      <c r="I2453" s="12">
        <f t="shared" si="504"/>
        <v>0.1503443180321391</v>
      </c>
      <c r="J2453" s="12">
        <f t="shared" si="505"/>
        <v>0.17670841840094836</v>
      </c>
      <c r="K2453" s="1">
        <v>902483</v>
      </c>
      <c r="L2453">
        <v>24271</v>
      </c>
      <c r="M2453" s="12">
        <f t="shared" si="506"/>
        <v>2.6893581374940027E-2</v>
      </c>
      <c r="N2453">
        <v>12282</v>
      </c>
      <c r="O2453">
        <v>11989</v>
      </c>
      <c r="P2453" s="12">
        <f t="shared" si="510"/>
        <v>1.3284460759925672E-2</v>
      </c>
      <c r="Q2453" s="12">
        <f t="shared" si="511"/>
        <v>0.49396398994685015</v>
      </c>
      <c r="R2453">
        <v>3981</v>
      </c>
      <c r="S2453">
        <v>1218</v>
      </c>
      <c r="T2453">
        <v>6376</v>
      </c>
      <c r="U2453" s="30">
        <v>6376</v>
      </c>
      <c r="V2453">
        <f t="shared" si="503"/>
        <v>6376000</v>
      </c>
      <c r="W2453">
        <v>18416</v>
      </c>
      <c r="AA2453" s="1">
        <f t="shared" ref="AA2453:AA2460" si="513">AA2452+103</f>
        <v>4779</v>
      </c>
    </row>
    <row r="2454" spans="2:28">
      <c r="B2454" t="s">
        <v>280</v>
      </c>
      <c r="C2454">
        <v>1963</v>
      </c>
      <c r="D2454" s="1">
        <v>196212</v>
      </c>
      <c r="E2454" s="12">
        <f t="shared" si="508"/>
        <v>0.14262087921686922</v>
      </c>
      <c r="F2454" s="1">
        <v>164824</v>
      </c>
      <c r="G2454" s="11">
        <f t="shared" si="509"/>
        <v>0.12815107357239169</v>
      </c>
      <c r="H2454">
        <v>1057346</v>
      </c>
      <c r="I2454" s="12">
        <f t="shared" si="504"/>
        <v>0.1558846394652271</v>
      </c>
      <c r="J2454" s="12">
        <f t="shared" si="505"/>
        <v>0.18557028635848624</v>
      </c>
      <c r="K2454" s="1">
        <v>966786</v>
      </c>
      <c r="L2454">
        <v>31737</v>
      </c>
      <c r="M2454" s="12">
        <f t="shared" si="506"/>
        <v>3.282732683344608E-2</v>
      </c>
      <c r="N2454">
        <v>12724</v>
      </c>
      <c r="O2454">
        <v>19013</v>
      </c>
      <c r="P2454" s="12">
        <f t="shared" si="510"/>
        <v>1.966619293204494E-2</v>
      </c>
      <c r="Q2454" s="12">
        <f t="shared" si="511"/>
        <v>0.59907993824243</v>
      </c>
      <c r="R2454">
        <v>4286</v>
      </c>
      <c r="S2454">
        <v>1283</v>
      </c>
      <c r="T2454">
        <v>6531</v>
      </c>
      <c r="U2454" s="30">
        <v>6531</v>
      </c>
      <c r="V2454">
        <f t="shared" si="503"/>
        <v>6531000</v>
      </c>
      <c r="W2454">
        <v>19331</v>
      </c>
      <c r="AA2454" s="1">
        <f t="shared" si="513"/>
        <v>4882</v>
      </c>
    </row>
    <row r="2455" spans="2:28">
      <c r="B2455" t="s">
        <v>280</v>
      </c>
      <c r="C2455">
        <v>1964</v>
      </c>
      <c r="D2455" s="1">
        <v>181184</v>
      </c>
      <c r="E2455" s="12">
        <f t="shared" si="508"/>
        <v>-7.6590626465251874E-2</v>
      </c>
      <c r="F2455" s="1">
        <v>152727</v>
      </c>
      <c r="G2455" s="11">
        <f t="shared" si="509"/>
        <v>-7.3393437848856963E-2</v>
      </c>
      <c r="H2455">
        <v>1116879</v>
      </c>
      <c r="I2455" s="12">
        <f t="shared" si="504"/>
        <v>0.13674444590685295</v>
      </c>
      <c r="J2455" s="12">
        <f t="shared" si="505"/>
        <v>0.16222348168422901</v>
      </c>
      <c r="K2455" s="1">
        <v>1030216</v>
      </c>
      <c r="L2455">
        <v>42578</v>
      </c>
      <c r="M2455" s="12">
        <f t="shared" si="506"/>
        <v>4.1329196983933468E-2</v>
      </c>
      <c r="N2455">
        <v>13775</v>
      </c>
      <c r="O2455">
        <v>28803</v>
      </c>
      <c r="P2455" s="12">
        <f t="shared" si="510"/>
        <v>2.7958214588008727E-2</v>
      </c>
      <c r="Q2455" s="12">
        <f t="shared" si="511"/>
        <v>0.6764761144252901</v>
      </c>
      <c r="R2455">
        <v>4398</v>
      </c>
      <c r="S2455">
        <v>1273</v>
      </c>
      <c r="T2455">
        <v>6660</v>
      </c>
      <c r="U2455" s="30">
        <v>6660</v>
      </c>
      <c r="V2455">
        <f t="shared" si="503"/>
        <v>6660000</v>
      </c>
      <c r="W2455">
        <v>20736</v>
      </c>
      <c r="AA2455" s="1">
        <f t="shared" si="513"/>
        <v>4985</v>
      </c>
    </row>
    <row r="2456" spans="2:28">
      <c r="B2456" t="s">
        <v>280</v>
      </c>
      <c r="C2456">
        <v>1965</v>
      </c>
      <c r="D2456" s="1">
        <v>202666</v>
      </c>
      <c r="E2456" s="12">
        <f t="shared" si="508"/>
        <v>0.11856455316142706</v>
      </c>
      <c r="F2456" s="1">
        <v>173817</v>
      </c>
      <c r="G2456" s="11">
        <f t="shared" si="509"/>
        <v>0.13808953230273627</v>
      </c>
      <c r="H2456">
        <v>1192873</v>
      </c>
      <c r="I2456" s="12">
        <f t="shared" si="504"/>
        <v>0.14571291327744026</v>
      </c>
      <c r="J2456" s="12">
        <f t="shared" si="505"/>
        <v>0.16989738220246414</v>
      </c>
      <c r="K2456" s="1">
        <v>1060882</v>
      </c>
      <c r="L2456">
        <v>29012</v>
      </c>
      <c r="M2456" s="12">
        <f t="shared" si="506"/>
        <v>2.7347056505813087E-2</v>
      </c>
      <c r="N2456">
        <v>14892</v>
      </c>
      <c r="O2456">
        <v>14120</v>
      </c>
      <c r="P2456" s="12">
        <f t="shared" si="510"/>
        <v>1.3309680058668165E-2</v>
      </c>
      <c r="Q2456" s="12">
        <f t="shared" si="511"/>
        <v>0.4866951606231904</v>
      </c>
      <c r="R2456">
        <v>4697</v>
      </c>
      <c r="S2456">
        <v>1431</v>
      </c>
      <c r="T2456">
        <v>6767</v>
      </c>
      <c r="U2456" s="30">
        <v>6767</v>
      </c>
      <c r="V2456">
        <f t="shared" si="503"/>
        <v>6767000</v>
      </c>
      <c r="W2456">
        <v>22285</v>
      </c>
      <c r="AA2456" s="1">
        <f t="shared" si="513"/>
        <v>5088</v>
      </c>
    </row>
    <row r="2457" spans="2:28">
      <c r="B2457" t="s">
        <v>280</v>
      </c>
      <c r="C2457">
        <v>1966</v>
      </c>
      <c r="D2457" s="1">
        <v>261088</v>
      </c>
      <c r="E2457" s="12">
        <f t="shared" si="508"/>
        <v>0.28826739561643294</v>
      </c>
      <c r="F2457" s="1">
        <v>231671</v>
      </c>
      <c r="G2457" s="11">
        <f t="shared" si="509"/>
        <v>0.33284431327200448</v>
      </c>
      <c r="H2457">
        <v>1338800</v>
      </c>
      <c r="I2457" s="12">
        <f t="shared" si="504"/>
        <v>0.17304377054078279</v>
      </c>
      <c r="J2457" s="12">
        <f t="shared" si="505"/>
        <v>0.19501643262623244</v>
      </c>
      <c r="K2457" s="1">
        <v>1152792</v>
      </c>
      <c r="L2457">
        <v>33390</v>
      </c>
      <c r="M2457" s="12">
        <f t="shared" si="506"/>
        <v>2.896446193242146E-2</v>
      </c>
      <c r="N2457">
        <v>17086</v>
      </c>
      <c r="O2457">
        <v>16304</v>
      </c>
      <c r="P2457" s="12">
        <f t="shared" si="510"/>
        <v>1.4143054427858626E-2</v>
      </c>
      <c r="Q2457" s="12">
        <f t="shared" si="511"/>
        <v>0.48828990715783166</v>
      </c>
      <c r="R2457">
        <v>5530</v>
      </c>
      <c r="S2457">
        <v>2092</v>
      </c>
      <c r="T2457">
        <v>6851</v>
      </c>
      <c r="U2457" s="30">
        <v>6851</v>
      </c>
      <c r="V2457">
        <f t="shared" si="503"/>
        <v>6851000</v>
      </c>
      <c r="W2457">
        <v>24139</v>
      </c>
      <c r="AA2457" s="1">
        <f t="shared" si="513"/>
        <v>5191</v>
      </c>
    </row>
    <row r="2458" spans="2:28">
      <c r="B2458" t="s">
        <v>280</v>
      </c>
      <c r="C2458">
        <v>1967</v>
      </c>
      <c r="D2458" s="1">
        <v>329632</v>
      </c>
      <c r="E2458" s="12">
        <f t="shared" si="508"/>
        <v>0.26253217306042409</v>
      </c>
      <c r="F2458" s="1">
        <v>287627</v>
      </c>
      <c r="G2458" s="11">
        <f t="shared" si="509"/>
        <v>0.24153217277950195</v>
      </c>
      <c r="H2458">
        <v>1702788</v>
      </c>
      <c r="I2458" s="12">
        <f t="shared" si="504"/>
        <v>0.16891533179702933</v>
      </c>
      <c r="J2458" s="12">
        <f t="shared" si="505"/>
        <v>0.19358369920389384</v>
      </c>
      <c r="K2458" s="1">
        <v>1414073</v>
      </c>
      <c r="L2458">
        <v>49828</v>
      </c>
      <c r="M2458" s="12">
        <f t="shared" si="506"/>
        <v>3.5237219012031203E-2</v>
      </c>
      <c r="N2458">
        <v>19206</v>
      </c>
      <c r="O2458">
        <v>30622</v>
      </c>
      <c r="P2458" s="12">
        <f t="shared" si="510"/>
        <v>2.1655176217918029E-2</v>
      </c>
      <c r="Q2458" s="12">
        <f t="shared" si="511"/>
        <v>0.61455406598699525</v>
      </c>
      <c r="R2458">
        <v>6683</v>
      </c>
      <c r="S2458">
        <v>2008</v>
      </c>
      <c r="T2458">
        <v>6928</v>
      </c>
      <c r="U2458" s="30">
        <v>6928</v>
      </c>
      <c r="V2458">
        <f t="shared" si="503"/>
        <v>6928000</v>
      </c>
      <c r="W2458">
        <v>26020</v>
      </c>
      <c r="AA2458" s="1">
        <f t="shared" si="513"/>
        <v>5294</v>
      </c>
    </row>
    <row r="2459" spans="2:28">
      <c r="B2459" t="s">
        <v>280</v>
      </c>
      <c r="C2459">
        <v>1968</v>
      </c>
      <c r="D2459" s="1">
        <v>392331</v>
      </c>
      <c r="E2459" s="12">
        <f t="shared" si="508"/>
        <v>0.19020908164255898</v>
      </c>
      <c r="F2459" s="1">
        <v>355185</v>
      </c>
      <c r="G2459" s="11">
        <f t="shared" si="509"/>
        <v>0.2348805918776749</v>
      </c>
      <c r="H2459">
        <v>1943783</v>
      </c>
      <c r="I2459" s="12">
        <f t="shared" si="504"/>
        <v>0.18272873052187411</v>
      </c>
      <c r="J2459" s="12">
        <f t="shared" si="505"/>
        <v>0.20183888839443498</v>
      </c>
      <c r="K2459" s="1">
        <v>1661131</v>
      </c>
      <c r="L2459">
        <v>45404</v>
      </c>
      <c r="M2459" s="12">
        <f t="shared" si="506"/>
        <v>2.7333184438795014E-2</v>
      </c>
      <c r="N2459">
        <v>19589</v>
      </c>
      <c r="O2459">
        <v>25815</v>
      </c>
      <c r="P2459" s="12">
        <f t="shared" si="510"/>
        <v>1.5540616603988488E-2</v>
      </c>
      <c r="Q2459" s="12">
        <f t="shared" si="511"/>
        <v>0.56856224121222798</v>
      </c>
      <c r="R2459">
        <v>7560</v>
      </c>
      <c r="S2459">
        <v>3008</v>
      </c>
      <c r="T2459">
        <v>7005</v>
      </c>
      <c r="U2459" s="30">
        <v>7005</v>
      </c>
      <c r="V2459">
        <f t="shared" si="503"/>
        <v>7005000</v>
      </c>
      <c r="W2459">
        <v>28589</v>
      </c>
      <c r="AA2459" s="1">
        <f t="shared" si="513"/>
        <v>5397</v>
      </c>
    </row>
    <row r="2460" spans="2:28">
      <c r="B2460" t="s">
        <v>280</v>
      </c>
      <c r="C2460">
        <v>1969</v>
      </c>
      <c r="D2460" s="1">
        <v>425471</v>
      </c>
      <c r="E2460" s="12">
        <f t="shared" si="508"/>
        <v>8.4469491322378298E-2</v>
      </c>
      <c r="F2460" s="1">
        <v>379679</v>
      </c>
      <c r="G2460" s="11">
        <f t="shared" si="509"/>
        <v>6.8961245548094657E-2</v>
      </c>
      <c r="H2460">
        <v>2282695</v>
      </c>
      <c r="I2460" s="12">
        <f t="shared" si="504"/>
        <v>0.16632927307415138</v>
      </c>
      <c r="J2460" s="12">
        <f t="shared" si="505"/>
        <v>0.18638977173910662</v>
      </c>
      <c r="K2460" s="1">
        <v>2005316</v>
      </c>
      <c r="L2460">
        <v>50635</v>
      </c>
      <c r="M2460" s="12">
        <f t="shared" si="506"/>
        <v>2.5250384478057324E-2</v>
      </c>
      <c r="N2460">
        <v>24687</v>
      </c>
      <c r="O2460">
        <v>25948</v>
      </c>
      <c r="P2460" s="12">
        <f t="shared" si="510"/>
        <v>1.293960652585428E-2</v>
      </c>
      <c r="Q2460" s="12">
        <f t="shared" si="511"/>
        <v>0.51245186136071885</v>
      </c>
      <c r="R2460">
        <v>8653</v>
      </c>
      <c r="S2460">
        <v>3347</v>
      </c>
      <c r="T2460">
        <v>7095</v>
      </c>
      <c r="U2460" s="30">
        <v>7095</v>
      </c>
      <c r="V2460">
        <f t="shared" si="503"/>
        <v>7095000</v>
      </c>
      <c r="W2460">
        <v>31930</v>
      </c>
      <c r="AA2460" s="1">
        <f t="shared" si="513"/>
        <v>5500</v>
      </c>
    </row>
    <row r="2461" spans="2:28">
      <c r="B2461" t="s">
        <v>280</v>
      </c>
      <c r="C2461">
        <v>1970</v>
      </c>
      <c r="D2461" s="1">
        <v>510641</v>
      </c>
      <c r="E2461" s="12">
        <f t="shared" si="508"/>
        <v>0.20017815550296025</v>
      </c>
      <c r="F2461" s="1">
        <v>458611</v>
      </c>
      <c r="G2461" s="11">
        <f t="shared" si="509"/>
        <v>0.20789140300095607</v>
      </c>
      <c r="H2461">
        <v>2624852</v>
      </c>
      <c r="I2461" s="12">
        <f t="shared" si="504"/>
        <v>0.1747188031934753</v>
      </c>
      <c r="J2461" s="12">
        <f t="shared" si="505"/>
        <v>0.19454087316161064</v>
      </c>
      <c r="K2461" s="1">
        <v>2539755</v>
      </c>
      <c r="L2461">
        <v>62599</v>
      </c>
      <c r="M2461" s="12">
        <f t="shared" si="506"/>
        <v>2.4647653021649726E-2</v>
      </c>
      <c r="N2461">
        <v>27463</v>
      </c>
      <c r="O2461">
        <v>35136</v>
      </c>
      <c r="P2461" s="12">
        <f t="shared" si="510"/>
        <v>1.3834405287124152E-2</v>
      </c>
      <c r="Q2461" s="12">
        <f t="shared" si="511"/>
        <v>0.5612869215163182</v>
      </c>
      <c r="R2461">
        <v>9442</v>
      </c>
      <c r="S2461">
        <v>4284</v>
      </c>
      <c r="T2461">
        <v>7171</v>
      </c>
      <c r="U2461" s="30">
        <v>7171.1120000000001</v>
      </c>
      <c r="V2461">
        <f t="shared" si="503"/>
        <v>7171112</v>
      </c>
      <c r="W2461">
        <v>34610</v>
      </c>
      <c r="X2461" s="16">
        <v>5606</v>
      </c>
      <c r="Z2461" s="16">
        <v>5606</v>
      </c>
      <c r="AA2461" s="16">
        <v>5606</v>
      </c>
      <c r="AB2461">
        <f>(6017-5606)/7</f>
        <v>58.714285714285715</v>
      </c>
    </row>
    <row r="2462" spans="2:28">
      <c r="B2462" t="s">
        <v>280</v>
      </c>
      <c r="C2462">
        <v>1971</v>
      </c>
      <c r="D2462" s="1">
        <v>731906</v>
      </c>
      <c r="E2462" s="12">
        <f t="shared" si="508"/>
        <v>0.43330833207674274</v>
      </c>
      <c r="F2462" s="1">
        <v>678053</v>
      </c>
      <c r="G2462" s="11">
        <f t="shared" si="509"/>
        <v>0.47849266589767797</v>
      </c>
      <c r="H2462">
        <v>3104920</v>
      </c>
      <c r="I2462" s="12">
        <f t="shared" si="504"/>
        <v>0.21838018370843693</v>
      </c>
      <c r="J2462" s="12">
        <f t="shared" si="505"/>
        <v>0.23572459193795653</v>
      </c>
      <c r="K2462" s="1">
        <v>3138248</v>
      </c>
      <c r="L2462">
        <v>70611</v>
      </c>
      <c r="M2462" s="12">
        <f t="shared" si="506"/>
        <v>2.2500133832635279E-2</v>
      </c>
      <c r="N2462">
        <v>33538</v>
      </c>
      <c r="O2462">
        <v>37073</v>
      </c>
      <c r="P2462" s="12">
        <f t="shared" si="510"/>
        <v>1.181327925645137E-2</v>
      </c>
      <c r="Q2462" s="12">
        <f t="shared" si="511"/>
        <v>0.52503151067114184</v>
      </c>
      <c r="R2462">
        <v>10983</v>
      </c>
      <c r="S2462">
        <v>4531</v>
      </c>
      <c r="T2462">
        <v>7281</v>
      </c>
      <c r="U2462" s="30">
        <v>7281.107</v>
      </c>
      <c r="V2462">
        <f t="shared" si="503"/>
        <v>7281107</v>
      </c>
      <c r="W2462">
        <v>37230</v>
      </c>
      <c r="AA2462" s="1">
        <f>AA2461+58</f>
        <v>5664</v>
      </c>
    </row>
    <row r="2463" spans="2:28">
      <c r="B2463" t="s">
        <v>280</v>
      </c>
      <c r="C2463">
        <v>1972</v>
      </c>
      <c r="D2463" s="1">
        <v>851244</v>
      </c>
      <c r="E2463" s="12">
        <f t="shared" si="508"/>
        <v>0.16305099288706473</v>
      </c>
      <c r="F2463" s="1">
        <v>802658</v>
      </c>
      <c r="G2463" s="11">
        <f t="shared" si="509"/>
        <v>0.18376882043144119</v>
      </c>
      <c r="H2463">
        <v>3519556</v>
      </c>
      <c r="I2463" s="12">
        <f t="shared" si="504"/>
        <v>0.22805660714021883</v>
      </c>
      <c r="J2463" s="12">
        <f t="shared" si="505"/>
        <v>0.24186118930910602</v>
      </c>
      <c r="K2463" s="1">
        <v>3575682</v>
      </c>
      <c r="L2463">
        <v>79017</v>
      </c>
      <c r="M2463" s="12">
        <f t="shared" si="506"/>
        <v>2.2098441639944493E-2</v>
      </c>
      <c r="N2463">
        <v>36342</v>
      </c>
      <c r="O2463">
        <v>42675</v>
      </c>
      <c r="P2463" s="12">
        <f t="shared" si="510"/>
        <v>1.1934786147090261E-2</v>
      </c>
      <c r="Q2463" s="12">
        <f t="shared" si="511"/>
        <v>0.54007365503625804</v>
      </c>
      <c r="R2463">
        <v>11718</v>
      </c>
      <c r="S2463">
        <v>4802</v>
      </c>
      <c r="T2463">
        <v>7335</v>
      </c>
      <c r="U2463" s="30">
        <v>7335.0420000000004</v>
      </c>
      <c r="V2463">
        <f t="shared" si="503"/>
        <v>7335042</v>
      </c>
      <c r="W2463">
        <v>40446</v>
      </c>
      <c r="AA2463" s="1">
        <f t="shared" ref="AA2463:AA2467" si="514">AA2462+58</f>
        <v>5722</v>
      </c>
    </row>
    <row r="2464" spans="2:28">
      <c r="B2464" t="s">
        <v>280</v>
      </c>
      <c r="C2464">
        <v>1973</v>
      </c>
      <c r="D2464" s="1">
        <v>959463</v>
      </c>
      <c r="E2464" s="12">
        <f t="shared" si="508"/>
        <v>0.12713041149188717</v>
      </c>
      <c r="F2464" s="1">
        <v>903828</v>
      </c>
      <c r="G2464" s="11">
        <f t="shared" si="509"/>
        <v>0.12604371974115999</v>
      </c>
      <c r="H2464">
        <v>4111999</v>
      </c>
      <c r="I2464" s="12">
        <f t="shared" si="504"/>
        <v>0.21980258263681485</v>
      </c>
      <c r="J2464" s="12">
        <f t="shared" si="505"/>
        <v>0.23333249837852588</v>
      </c>
      <c r="K2464" s="1">
        <v>3800271</v>
      </c>
      <c r="L2464">
        <v>87525</v>
      </c>
      <c r="M2464" s="12">
        <f t="shared" si="506"/>
        <v>2.3031252244905692E-2</v>
      </c>
      <c r="N2464">
        <v>38036</v>
      </c>
      <c r="O2464">
        <v>49489</v>
      </c>
      <c r="P2464" s="12">
        <f t="shared" si="510"/>
        <v>1.3022492343309201E-2</v>
      </c>
      <c r="Q2464" s="12">
        <f t="shared" si="511"/>
        <v>0.56542702085118535</v>
      </c>
      <c r="R2464">
        <v>14035</v>
      </c>
      <c r="S2464">
        <v>5846</v>
      </c>
      <c r="T2464">
        <v>7333</v>
      </c>
      <c r="U2464" s="30">
        <v>7333.0829999999996</v>
      </c>
      <c r="V2464">
        <f t="shared" si="503"/>
        <v>7333083</v>
      </c>
      <c r="W2464">
        <v>44208</v>
      </c>
      <c r="AA2464" s="1">
        <f t="shared" si="514"/>
        <v>5780</v>
      </c>
    </row>
    <row r="2465" spans="2:27">
      <c r="B2465" t="s">
        <v>280</v>
      </c>
      <c r="C2465">
        <v>1974</v>
      </c>
      <c r="D2465" s="1">
        <v>1016481</v>
      </c>
      <c r="E2465" s="12">
        <f t="shared" si="508"/>
        <v>5.9426991973635254E-2</v>
      </c>
      <c r="F2465" s="1">
        <v>953950</v>
      </c>
      <c r="G2465" s="11">
        <f t="shared" si="509"/>
        <v>5.5455241483999169E-2</v>
      </c>
      <c r="H2465">
        <v>4607734</v>
      </c>
      <c r="I2465" s="12">
        <f t="shared" si="504"/>
        <v>0.20703235039175438</v>
      </c>
      <c r="J2465" s="12">
        <f t="shared" si="505"/>
        <v>0.22060322926627274</v>
      </c>
      <c r="K2465" s="1">
        <v>4389803</v>
      </c>
      <c r="L2465">
        <v>102621</v>
      </c>
      <c r="M2465" s="12">
        <f t="shared" si="506"/>
        <v>2.3377131046655168E-2</v>
      </c>
      <c r="N2465">
        <v>40105</v>
      </c>
      <c r="O2465">
        <v>62516</v>
      </c>
      <c r="P2465" s="12">
        <f t="shared" si="510"/>
        <v>1.4241185766194975E-2</v>
      </c>
      <c r="Q2465" s="12">
        <f t="shared" si="511"/>
        <v>0.60919305015542624</v>
      </c>
      <c r="R2465">
        <v>15875</v>
      </c>
      <c r="S2465">
        <v>5731</v>
      </c>
      <c r="T2465">
        <v>7332</v>
      </c>
      <c r="U2465" s="30">
        <v>7332.4110000000001</v>
      </c>
      <c r="V2465">
        <f t="shared" si="503"/>
        <v>7332411</v>
      </c>
      <c r="W2465">
        <v>48130</v>
      </c>
      <c r="AA2465" s="1">
        <f t="shared" si="514"/>
        <v>5838</v>
      </c>
    </row>
    <row r="2466" spans="2:27">
      <c r="B2466" t="s">
        <v>280</v>
      </c>
      <c r="C2466">
        <v>1975</v>
      </c>
      <c r="D2466" s="1">
        <v>1196657</v>
      </c>
      <c r="E2466" s="12">
        <f t="shared" si="508"/>
        <v>0.17725466585209168</v>
      </c>
      <c r="F2466" s="1">
        <v>1134955</v>
      </c>
      <c r="G2466" s="11">
        <f t="shared" si="509"/>
        <v>0.1897426489857959</v>
      </c>
      <c r="H2466">
        <v>4795353</v>
      </c>
      <c r="I2466" s="12">
        <f t="shared" si="504"/>
        <v>0.23667809231145237</v>
      </c>
      <c r="J2466" s="12">
        <f t="shared" si="505"/>
        <v>0.24954513254811481</v>
      </c>
      <c r="K2466" s="1">
        <v>5217884</v>
      </c>
      <c r="L2466">
        <v>116682</v>
      </c>
      <c r="M2466" s="12">
        <f t="shared" si="506"/>
        <v>2.2361938287627704E-2</v>
      </c>
      <c r="N2466">
        <v>53888</v>
      </c>
      <c r="O2466">
        <v>62794</v>
      </c>
      <c r="P2466" s="12">
        <f t="shared" si="510"/>
        <v>1.2034380220027889E-2</v>
      </c>
      <c r="Q2466" s="12">
        <f t="shared" si="511"/>
        <v>0.53816355564697216</v>
      </c>
      <c r="R2466">
        <v>21438</v>
      </c>
      <c r="S2466">
        <v>7803</v>
      </c>
      <c r="T2466">
        <v>7338</v>
      </c>
      <c r="U2466" s="30">
        <v>7337.7650000000003</v>
      </c>
      <c r="V2466">
        <f t="shared" si="503"/>
        <v>7337765</v>
      </c>
      <c r="W2466">
        <v>51776</v>
      </c>
      <c r="AA2466" s="1">
        <f t="shared" si="514"/>
        <v>5896</v>
      </c>
    </row>
    <row r="2467" spans="2:27">
      <c r="B2467" t="s">
        <v>280</v>
      </c>
      <c r="C2467">
        <v>1976</v>
      </c>
      <c r="D2467" s="1">
        <v>1212831</v>
      </c>
      <c r="E2467" s="12">
        <f t="shared" si="508"/>
        <v>1.3515986619390519E-2</v>
      </c>
      <c r="F2467" s="1">
        <v>1139684</v>
      </c>
      <c r="G2467" s="11">
        <f t="shared" si="509"/>
        <v>4.1666850227542063E-3</v>
      </c>
      <c r="H2467">
        <v>5739354</v>
      </c>
      <c r="I2467" s="12">
        <f t="shared" si="504"/>
        <v>0.1985735676872345</v>
      </c>
      <c r="J2467" s="12">
        <f t="shared" si="505"/>
        <v>0.21131838182485346</v>
      </c>
      <c r="K2467" s="1">
        <v>5853457</v>
      </c>
      <c r="L2467">
        <v>110118</v>
      </c>
      <c r="M2467" s="12">
        <f t="shared" si="506"/>
        <v>1.8812472697757925E-2</v>
      </c>
      <c r="N2467">
        <v>51304</v>
      </c>
      <c r="O2467">
        <v>58814</v>
      </c>
      <c r="P2467" s="12">
        <f t="shared" si="510"/>
        <v>1.0047737601899186E-2</v>
      </c>
      <c r="Q2467" s="12">
        <f t="shared" si="511"/>
        <v>0.53409978386821411</v>
      </c>
      <c r="R2467">
        <v>27006</v>
      </c>
      <c r="S2467">
        <v>7420</v>
      </c>
      <c r="T2467">
        <v>7340</v>
      </c>
      <c r="U2467" s="30">
        <v>7339.7449999999999</v>
      </c>
      <c r="V2467">
        <f t="shared" si="503"/>
        <v>7339745</v>
      </c>
      <c r="W2467">
        <v>56546</v>
      </c>
      <c r="AA2467" s="1">
        <f t="shared" si="514"/>
        <v>5954</v>
      </c>
    </row>
    <row r="2468" spans="2:27">
      <c r="B2468" t="s">
        <v>280</v>
      </c>
      <c r="C2468">
        <v>1977</v>
      </c>
      <c r="D2468" s="1">
        <v>1505267</v>
      </c>
      <c r="E2468" s="12">
        <f t="shared" si="508"/>
        <v>0.24111850703024576</v>
      </c>
      <c r="F2468" s="1">
        <v>1430280</v>
      </c>
      <c r="G2468" s="11">
        <f t="shared" si="509"/>
        <v>0.25497945044415821</v>
      </c>
      <c r="H2468">
        <v>7038175</v>
      </c>
      <c r="I2468" s="12">
        <f t="shared" si="504"/>
        <v>0.20321745338812974</v>
      </c>
      <c r="J2468" s="12">
        <f t="shared" si="505"/>
        <v>0.21387177784013611</v>
      </c>
      <c r="K2468" s="1">
        <v>6827632</v>
      </c>
      <c r="L2468">
        <v>128813</v>
      </c>
      <c r="M2468" s="12">
        <f t="shared" si="506"/>
        <v>1.8866423966610972E-2</v>
      </c>
      <c r="N2468">
        <v>58147</v>
      </c>
      <c r="O2468">
        <v>70666</v>
      </c>
      <c r="P2468" s="12">
        <f t="shared" si="510"/>
        <v>1.0350001288880244E-2</v>
      </c>
      <c r="Q2468" s="12">
        <f t="shared" si="511"/>
        <v>0.54859369784105638</v>
      </c>
      <c r="R2468">
        <v>29508</v>
      </c>
      <c r="S2468">
        <v>8263</v>
      </c>
      <c r="T2468">
        <v>7337</v>
      </c>
      <c r="U2468" s="30">
        <v>7337.1689999999999</v>
      </c>
      <c r="V2468">
        <f t="shared" si="503"/>
        <v>7337169</v>
      </c>
      <c r="W2468">
        <v>61957</v>
      </c>
      <c r="X2468" s="16">
        <v>6017</v>
      </c>
      <c r="Z2468" s="16">
        <v>6017</v>
      </c>
      <c r="AA2468" s="16">
        <v>6017</v>
      </c>
    </row>
    <row r="2469" spans="2:27">
      <c r="B2469" t="s">
        <v>280</v>
      </c>
      <c r="C2469">
        <v>1978</v>
      </c>
      <c r="D2469" s="1">
        <v>1556285</v>
      </c>
      <c r="E2469" s="12">
        <f t="shared" si="508"/>
        <v>3.3892990412996496E-2</v>
      </c>
      <c r="F2469" s="1">
        <v>1459698</v>
      </c>
      <c r="G2469" s="11">
        <f t="shared" si="509"/>
        <v>2.0568000671197247E-2</v>
      </c>
      <c r="H2469">
        <v>7437848</v>
      </c>
      <c r="I2469" s="12">
        <f t="shared" ref="I2469:I2499" si="515">(F2469/H2469)</f>
        <v>0.19625273331748647</v>
      </c>
      <c r="J2469" s="12">
        <f t="shared" si="505"/>
        <v>0.20923861310422046</v>
      </c>
      <c r="K2469" s="1">
        <v>6936902</v>
      </c>
      <c r="L2469">
        <v>148088</v>
      </c>
      <c r="M2469" s="12">
        <f t="shared" si="506"/>
        <v>2.1347858164927225E-2</v>
      </c>
      <c r="N2469">
        <v>67737</v>
      </c>
      <c r="O2469">
        <v>80351</v>
      </c>
      <c r="P2469" s="12">
        <f t="shared" si="510"/>
        <v>1.1583124570593616E-2</v>
      </c>
      <c r="Q2469" s="12">
        <f t="shared" si="511"/>
        <v>0.54258954135378967</v>
      </c>
      <c r="R2469">
        <v>32966</v>
      </c>
      <c r="S2469">
        <v>9285</v>
      </c>
      <c r="T2469">
        <v>7351</v>
      </c>
      <c r="U2469" s="30">
        <v>7350.8040000000001</v>
      </c>
      <c r="V2469">
        <f t="shared" si="503"/>
        <v>7350804</v>
      </c>
      <c r="W2469">
        <v>68849</v>
      </c>
      <c r="X2469" s="16">
        <v>5869</v>
      </c>
      <c r="Z2469" s="16">
        <v>5869</v>
      </c>
      <c r="AA2469" s="16">
        <v>5869</v>
      </c>
    </row>
    <row r="2470" spans="2:27">
      <c r="B2470" t="s">
        <v>280</v>
      </c>
      <c r="C2470">
        <v>1979</v>
      </c>
      <c r="D2470" s="1">
        <v>1703000</v>
      </c>
      <c r="E2470" s="12">
        <f t="shared" si="508"/>
        <v>9.4272578608673857E-2</v>
      </c>
      <c r="F2470" s="1">
        <v>1610116</v>
      </c>
      <c r="G2470" s="11">
        <f t="shared" si="509"/>
        <v>0.10304734266951109</v>
      </c>
      <c r="H2470">
        <v>7881329</v>
      </c>
      <c r="I2470" s="12">
        <f t="shared" si="515"/>
        <v>0.20429498628974885</v>
      </c>
      <c r="J2470" s="12">
        <f t="shared" si="505"/>
        <v>0.21608030828303196</v>
      </c>
      <c r="K2470" s="1">
        <v>7718082</v>
      </c>
      <c r="L2470">
        <v>151619</v>
      </c>
      <c r="M2470" s="12">
        <f t="shared" si="506"/>
        <v>1.964464746552317E-2</v>
      </c>
      <c r="N2470">
        <v>64468</v>
      </c>
      <c r="O2470">
        <v>87151</v>
      </c>
      <c r="P2470" s="12">
        <f t="shared" si="510"/>
        <v>1.1291795034051207E-2</v>
      </c>
      <c r="Q2470" s="12">
        <f t="shared" si="511"/>
        <v>0.57480263027720802</v>
      </c>
      <c r="R2470">
        <v>37906</v>
      </c>
      <c r="S2470">
        <v>9336</v>
      </c>
      <c r="T2470">
        <v>7367</v>
      </c>
      <c r="U2470" s="30">
        <v>7366.5119999999997</v>
      </c>
      <c r="V2470">
        <f t="shared" si="503"/>
        <v>7366512</v>
      </c>
      <c r="W2470">
        <v>76470</v>
      </c>
      <c r="X2470" s="16">
        <v>5852</v>
      </c>
      <c r="Z2470" s="16">
        <v>5852</v>
      </c>
      <c r="AA2470" s="16">
        <v>5852</v>
      </c>
    </row>
    <row r="2471" spans="2:27">
      <c r="B2471" t="s">
        <v>280</v>
      </c>
      <c r="C2471">
        <v>1980</v>
      </c>
      <c r="D2471" s="1">
        <v>1856391</v>
      </c>
      <c r="E2471" s="12">
        <f t="shared" si="508"/>
        <v>9.0071051086318257E-2</v>
      </c>
      <c r="F2471" s="1">
        <v>1767055</v>
      </c>
      <c r="G2471" s="11">
        <f t="shared" si="509"/>
        <v>9.7470617023866599E-2</v>
      </c>
      <c r="H2471">
        <v>8822117</v>
      </c>
      <c r="I2471" s="12">
        <f t="shared" si="515"/>
        <v>0.20029829574919489</v>
      </c>
      <c r="J2471" s="12">
        <f t="shared" si="505"/>
        <v>0.21042466337728236</v>
      </c>
      <c r="K2471" s="1">
        <v>8536849</v>
      </c>
      <c r="L2471">
        <v>223119</v>
      </c>
      <c r="M2471" s="12">
        <f t="shared" si="506"/>
        <v>2.6135989988812031E-2</v>
      </c>
      <c r="N2471">
        <v>77574</v>
      </c>
      <c r="O2471">
        <v>145545</v>
      </c>
      <c r="P2471" s="12">
        <f t="shared" si="510"/>
        <v>1.7049030620080077E-2</v>
      </c>
      <c r="Q2471" s="12">
        <f t="shared" si="511"/>
        <v>0.65232006238823226</v>
      </c>
      <c r="R2471">
        <v>48077</v>
      </c>
      <c r="S2471">
        <v>14174</v>
      </c>
      <c r="T2471">
        <v>7365</v>
      </c>
      <c r="U2471" s="30">
        <v>7376.33</v>
      </c>
      <c r="V2471">
        <f t="shared" si="503"/>
        <v>7376330</v>
      </c>
      <c r="W2471">
        <v>86123</v>
      </c>
      <c r="X2471" s="16">
        <v>5881</v>
      </c>
      <c r="Y2471">
        <v>6248</v>
      </c>
      <c r="Z2471" s="1">
        <f>(Y2471+X2471)/2</f>
        <v>6064.5</v>
      </c>
      <c r="AA2471" s="16">
        <v>6065</v>
      </c>
    </row>
    <row r="2472" spans="2:27">
      <c r="B2472" t="s">
        <v>280</v>
      </c>
      <c r="C2472">
        <v>1981</v>
      </c>
      <c r="D2472" s="1">
        <v>1916485</v>
      </c>
      <c r="E2472" s="12">
        <f t="shared" si="508"/>
        <v>3.2371413134409721E-2</v>
      </c>
      <c r="F2472" s="1">
        <v>1811599</v>
      </c>
      <c r="G2472" s="11">
        <f t="shared" si="509"/>
        <v>2.5208043892238782E-2</v>
      </c>
      <c r="H2472">
        <v>10269072</v>
      </c>
      <c r="I2472" s="12">
        <f t="shared" si="515"/>
        <v>0.17641311697882731</v>
      </c>
      <c r="J2472" s="12">
        <f t="shared" si="505"/>
        <v>0.18662689286821632</v>
      </c>
      <c r="K2472" s="1">
        <v>10279984</v>
      </c>
      <c r="L2472">
        <v>207029</v>
      </c>
      <c r="M2472" s="12">
        <f t="shared" si="506"/>
        <v>2.0139039126909147E-2</v>
      </c>
      <c r="N2472">
        <v>82845</v>
      </c>
      <c r="O2472">
        <v>124184</v>
      </c>
      <c r="P2472" s="12">
        <f t="shared" si="510"/>
        <v>1.2080174443851274E-2</v>
      </c>
      <c r="Q2472" s="12">
        <f t="shared" si="511"/>
        <v>0.59983866994479029</v>
      </c>
      <c r="R2472">
        <v>54411</v>
      </c>
      <c r="S2472">
        <v>15759</v>
      </c>
      <c r="T2472">
        <v>7407</v>
      </c>
      <c r="U2472" s="30">
        <v>7407.4719999999998</v>
      </c>
      <c r="V2472">
        <f t="shared" si="503"/>
        <v>7407472</v>
      </c>
      <c r="W2472">
        <v>96195</v>
      </c>
      <c r="X2472" s="16">
        <v>6996</v>
      </c>
      <c r="AA2472" s="16">
        <v>6996</v>
      </c>
    </row>
    <row r="2473" spans="2:27">
      <c r="B2473" t="s">
        <v>280</v>
      </c>
      <c r="C2473">
        <v>1982</v>
      </c>
      <c r="D2473" s="1">
        <v>2138528</v>
      </c>
      <c r="E2473" s="12">
        <f t="shared" si="508"/>
        <v>0.11585950320508639</v>
      </c>
      <c r="F2473" s="1">
        <v>2033468</v>
      </c>
      <c r="G2473" s="11">
        <f t="shared" si="509"/>
        <v>0.12247136369582894</v>
      </c>
      <c r="H2473">
        <v>11290094</v>
      </c>
      <c r="I2473" s="12">
        <f t="shared" si="515"/>
        <v>0.18011081218632902</v>
      </c>
      <c r="J2473" s="12">
        <f t="shared" si="505"/>
        <v>0.1894163148685919</v>
      </c>
      <c r="K2473" s="1">
        <v>11151579</v>
      </c>
      <c r="L2473">
        <v>267295</v>
      </c>
      <c r="M2473" s="12">
        <f t="shared" si="506"/>
        <v>2.3969251349965776E-2</v>
      </c>
      <c r="N2473">
        <v>89921</v>
      </c>
      <c r="O2473">
        <v>177374</v>
      </c>
      <c r="P2473" s="12">
        <f t="shared" si="510"/>
        <v>1.590572958322763E-2</v>
      </c>
      <c r="Q2473" s="12">
        <f t="shared" si="511"/>
        <v>0.66358891861052394</v>
      </c>
      <c r="R2473">
        <v>57159</v>
      </c>
      <c r="S2473">
        <v>19160</v>
      </c>
      <c r="T2473">
        <v>7431</v>
      </c>
      <c r="U2473" s="30">
        <v>7430.9679999999998</v>
      </c>
      <c r="V2473">
        <f t="shared" si="503"/>
        <v>7430968</v>
      </c>
      <c r="W2473">
        <v>104010</v>
      </c>
      <c r="X2473" s="16">
        <v>8171</v>
      </c>
      <c r="AA2473" s="16">
        <v>8171</v>
      </c>
    </row>
    <row r="2474" spans="2:27">
      <c r="B2474" t="s">
        <v>280</v>
      </c>
      <c r="C2474">
        <v>1983</v>
      </c>
      <c r="D2474" s="1">
        <v>2193335</v>
      </c>
      <c r="E2474" s="12">
        <f t="shared" si="508"/>
        <v>2.5628376154064852E-2</v>
      </c>
      <c r="F2474" s="1">
        <v>1993714</v>
      </c>
      <c r="G2474" s="11">
        <f t="shared" si="509"/>
        <v>-1.954985276384974E-2</v>
      </c>
      <c r="H2474">
        <v>12603860</v>
      </c>
      <c r="I2474" s="12">
        <f t="shared" si="515"/>
        <v>0.15818281066276521</v>
      </c>
      <c r="J2474" s="12">
        <f t="shared" si="505"/>
        <v>0.17402089518607791</v>
      </c>
      <c r="K2474" s="1">
        <v>11764456</v>
      </c>
      <c r="L2474">
        <v>315211</v>
      </c>
      <c r="M2474" s="12">
        <f t="shared" si="506"/>
        <v>2.6793504094026956E-2</v>
      </c>
      <c r="N2474">
        <v>111459</v>
      </c>
      <c r="O2474">
        <v>203752</v>
      </c>
      <c r="P2474" s="12">
        <f t="shared" si="510"/>
        <v>1.7319287861674183E-2</v>
      </c>
      <c r="Q2474" s="12">
        <f t="shared" si="511"/>
        <v>0.64639876146454278</v>
      </c>
      <c r="R2474">
        <v>111703</v>
      </c>
      <c r="S2474">
        <v>21286</v>
      </c>
      <c r="T2474">
        <v>7468</v>
      </c>
      <c r="U2474" s="30">
        <v>7467.7849999999999</v>
      </c>
      <c r="V2474">
        <f t="shared" si="503"/>
        <v>7467785</v>
      </c>
      <c r="W2474">
        <v>112222</v>
      </c>
      <c r="X2474" s="16">
        <v>9142</v>
      </c>
      <c r="AA2474" s="16">
        <v>9142</v>
      </c>
    </row>
    <row r="2475" spans="2:27">
      <c r="B2475" t="s">
        <v>280</v>
      </c>
      <c r="C2475">
        <v>1984</v>
      </c>
      <c r="D2475" s="1">
        <v>2462517</v>
      </c>
      <c r="E2475" s="12">
        <f t="shared" si="508"/>
        <v>0.12272726236530215</v>
      </c>
      <c r="F2475" s="1">
        <v>2323222</v>
      </c>
      <c r="G2475" s="11">
        <f t="shared" si="509"/>
        <v>0.165273454467391</v>
      </c>
      <c r="H2475">
        <v>14677329</v>
      </c>
      <c r="I2475" s="12">
        <f t="shared" si="515"/>
        <v>0.15828642936327175</v>
      </c>
      <c r="J2475" s="12">
        <f t="shared" si="505"/>
        <v>0.16777691635855543</v>
      </c>
      <c r="K2475" s="1">
        <v>12634897</v>
      </c>
      <c r="L2475">
        <v>387690</v>
      </c>
      <c r="M2475" s="12">
        <f t="shared" si="506"/>
        <v>3.0684064935392826E-2</v>
      </c>
      <c r="N2475">
        <v>130369</v>
      </c>
      <c r="O2475">
        <v>257321</v>
      </c>
      <c r="P2475" s="12">
        <f t="shared" si="510"/>
        <v>2.0365896136707723E-2</v>
      </c>
      <c r="Q2475" s="12">
        <f t="shared" si="511"/>
        <v>0.66372875235368467</v>
      </c>
      <c r="R2475">
        <v>128488</v>
      </c>
      <c r="S2475">
        <v>24452</v>
      </c>
      <c r="T2475">
        <v>7515</v>
      </c>
      <c r="U2475" s="30">
        <v>7515.473</v>
      </c>
      <c r="V2475">
        <f t="shared" si="503"/>
        <v>7515473</v>
      </c>
      <c r="W2475">
        <v>124048</v>
      </c>
      <c r="X2475" s="16">
        <v>10345</v>
      </c>
      <c r="AA2475" s="16">
        <v>10345</v>
      </c>
    </row>
    <row r="2476" spans="2:27">
      <c r="B2476" t="s">
        <v>280</v>
      </c>
      <c r="C2476">
        <v>1985</v>
      </c>
      <c r="D2476" s="1">
        <v>2794368</v>
      </c>
      <c r="E2476" s="12">
        <f t="shared" si="508"/>
        <v>0.13476089708213182</v>
      </c>
      <c r="F2476" s="1">
        <v>2670693</v>
      </c>
      <c r="G2476" s="11">
        <f t="shared" si="509"/>
        <v>0.14956426893340369</v>
      </c>
      <c r="H2476">
        <v>15904710</v>
      </c>
      <c r="I2476" s="12">
        <f t="shared" si="515"/>
        <v>0.16791837135037357</v>
      </c>
      <c r="J2476" s="12">
        <f t="shared" si="505"/>
        <v>0.17569436978102712</v>
      </c>
      <c r="K2476" s="1">
        <v>14080179</v>
      </c>
      <c r="L2476">
        <v>422049</v>
      </c>
      <c r="M2476" s="12">
        <f t="shared" si="506"/>
        <v>2.997468995245018E-2</v>
      </c>
      <c r="N2476">
        <v>156954</v>
      </c>
      <c r="O2476">
        <v>265095</v>
      </c>
      <c r="P2476" s="12">
        <f t="shared" si="510"/>
        <v>1.8827530530684304E-2</v>
      </c>
      <c r="Q2476" s="12">
        <f t="shared" si="511"/>
        <v>0.62811427109174522</v>
      </c>
      <c r="R2476">
        <v>149929</v>
      </c>
      <c r="S2476">
        <v>29375</v>
      </c>
      <c r="T2476">
        <v>7566</v>
      </c>
      <c r="U2476" s="30">
        <v>7565.5280000000002</v>
      </c>
      <c r="V2476">
        <f t="shared" si="503"/>
        <v>7565528</v>
      </c>
      <c r="W2476">
        <v>132934</v>
      </c>
      <c r="X2476" s="16">
        <v>11328</v>
      </c>
      <c r="AA2476" s="16">
        <v>11328</v>
      </c>
    </row>
    <row r="2477" spans="2:27">
      <c r="B2477" t="s">
        <v>280</v>
      </c>
      <c r="C2477">
        <v>1986</v>
      </c>
      <c r="D2477" s="1">
        <v>3066194</v>
      </c>
      <c r="E2477" s="12">
        <f t="shared" si="508"/>
        <v>9.7276378773304015E-2</v>
      </c>
      <c r="F2477" s="1">
        <v>2906405</v>
      </c>
      <c r="G2477" s="11">
        <f t="shared" si="509"/>
        <v>8.8258740334437535E-2</v>
      </c>
      <c r="H2477">
        <v>17557784</v>
      </c>
      <c r="I2477" s="12">
        <f t="shared" si="515"/>
        <v>0.16553370288642347</v>
      </c>
      <c r="J2477" s="12">
        <f t="shared" si="505"/>
        <v>0.17463445273048125</v>
      </c>
      <c r="K2477" s="1">
        <v>16043098</v>
      </c>
      <c r="L2477">
        <v>531765</v>
      </c>
      <c r="M2477" s="12">
        <f t="shared" si="506"/>
        <v>3.3146029526217445E-2</v>
      </c>
      <c r="N2477">
        <v>187915</v>
      </c>
      <c r="O2477">
        <v>343850</v>
      </c>
      <c r="P2477" s="12">
        <f t="shared" si="510"/>
        <v>2.1432892824066772E-2</v>
      </c>
      <c r="Q2477" s="12">
        <f t="shared" si="511"/>
        <v>0.64662021757731325</v>
      </c>
      <c r="R2477">
        <v>166660</v>
      </c>
      <c r="S2477">
        <v>45629</v>
      </c>
      <c r="T2477">
        <v>7622</v>
      </c>
      <c r="U2477" s="30">
        <v>7622.1589999999997</v>
      </c>
      <c r="V2477">
        <f t="shared" si="503"/>
        <v>7622159</v>
      </c>
      <c r="W2477">
        <v>141913</v>
      </c>
      <c r="X2477" s="16">
        <v>12017</v>
      </c>
      <c r="AA2477" s="16">
        <v>12017</v>
      </c>
    </row>
    <row r="2478" spans="2:27">
      <c r="B2478" t="s">
        <v>280</v>
      </c>
      <c r="C2478">
        <v>1987</v>
      </c>
      <c r="D2478" s="1">
        <v>3004775</v>
      </c>
      <c r="E2478" s="12">
        <f t="shared" si="508"/>
        <v>-2.0031022172765325E-2</v>
      </c>
      <c r="F2478" s="1">
        <v>2876447</v>
      </c>
      <c r="G2478" s="11">
        <f t="shared" si="509"/>
        <v>-1.030757929469568E-2</v>
      </c>
      <c r="H2478">
        <v>19542176</v>
      </c>
      <c r="I2478" s="12">
        <f t="shared" si="515"/>
        <v>0.14719174568891408</v>
      </c>
      <c r="J2478" s="12">
        <f t="shared" si="505"/>
        <v>0.15375846579214106</v>
      </c>
      <c r="K2478" s="1">
        <v>17174895</v>
      </c>
      <c r="L2478">
        <v>596628</v>
      </c>
      <c r="M2478" s="12">
        <f t="shared" si="506"/>
        <v>3.4738378313229866E-2</v>
      </c>
      <c r="N2478">
        <v>195175</v>
      </c>
      <c r="O2478">
        <v>401453</v>
      </c>
      <c r="P2478" s="12">
        <f t="shared" si="510"/>
        <v>2.3374407820251596E-2</v>
      </c>
      <c r="Q2478" s="12">
        <f t="shared" si="511"/>
        <v>0.67286986195753473</v>
      </c>
      <c r="R2478">
        <v>187432</v>
      </c>
      <c r="S2478">
        <v>41264</v>
      </c>
      <c r="T2478">
        <v>7671</v>
      </c>
      <c r="U2478" s="30">
        <v>7670.7420000000002</v>
      </c>
      <c r="V2478">
        <f t="shared" si="503"/>
        <v>7670742</v>
      </c>
      <c r="W2478">
        <v>153050</v>
      </c>
      <c r="X2478" s="16">
        <v>13650</v>
      </c>
      <c r="AA2478" s="16">
        <v>13650</v>
      </c>
    </row>
    <row r="2479" spans="2:27">
      <c r="B2479" t="s">
        <v>280</v>
      </c>
      <c r="C2479">
        <v>1988</v>
      </c>
      <c r="D2479" s="1">
        <v>3586372</v>
      </c>
      <c r="E2479" s="12">
        <f t="shared" si="508"/>
        <v>0.19355758750655208</v>
      </c>
      <c r="F2479" s="1">
        <v>3452853</v>
      </c>
      <c r="G2479" s="11">
        <f t="shared" si="509"/>
        <v>0.20038818723237384</v>
      </c>
      <c r="H2479">
        <v>20957215</v>
      </c>
      <c r="I2479" s="12">
        <f t="shared" si="515"/>
        <v>0.16475724470069139</v>
      </c>
      <c r="J2479" s="12">
        <f t="shared" si="505"/>
        <v>0.17112827253048651</v>
      </c>
      <c r="K2479" s="1">
        <v>18951783</v>
      </c>
      <c r="L2479">
        <v>720970</v>
      </c>
      <c r="M2479" s="12">
        <f t="shared" si="506"/>
        <v>3.8042330898364549E-2</v>
      </c>
      <c r="N2479">
        <v>265446</v>
      </c>
      <c r="O2479">
        <v>455524</v>
      </c>
      <c r="P2479" s="12">
        <f t="shared" si="510"/>
        <v>2.4035944269729131E-2</v>
      </c>
      <c r="Q2479" s="12">
        <f t="shared" si="511"/>
        <v>0.63182101890508624</v>
      </c>
      <c r="R2479">
        <v>211476</v>
      </c>
      <c r="S2479">
        <v>44558</v>
      </c>
      <c r="T2479">
        <v>7712</v>
      </c>
      <c r="U2479" s="30">
        <v>7712.3329999999996</v>
      </c>
      <c r="V2479">
        <f t="shared" si="503"/>
        <v>7712333</v>
      </c>
      <c r="W2479">
        <v>167840</v>
      </c>
      <c r="X2479" s="16">
        <v>14652</v>
      </c>
      <c r="AA2479" s="16">
        <v>14652</v>
      </c>
    </row>
    <row r="2480" spans="2:27">
      <c r="B2480" t="s">
        <v>280</v>
      </c>
      <c r="C2480">
        <v>1989</v>
      </c>
      <c r="D2480" s="1">
        <v>3468749</v>
      </c>
      <c r="E2480" s="12">
        <f t="shared" si="508"/>
        <v>-3.2797211220698799E-2</v>
      </c>
      <c r="F2480" s="1">
        <v>3327453</v>
      </c>
      <c r="G2480" s="11">
        <f t="shared" si="509"/>
        <v>-3.6317792851302967E-2</v>
      </c>
      <c r="H2480">
        <v>21868957</v>
      </c>
      <c r="I2480" s="12">
        <f t="shared" si="515"/>
        <v>0.15215416994966885</v>
      </c>
      <c r="J2480" s="12">
        <f t="shared" si="505"/>
        <v>0.15861520053288322</v>
      </c>
      <c r="K2480" s="1">
        <v>20811643</v>
      </c>
      <c r="L2480">
        <v>775022</v>
      </c>
      <c r="M2480" s="12">
        <f t="shared" si="506"/>
        <v>3.7239827725278583E-2</v>
      </c>
      <c r="N2480">
        <v>286624</v>
      </c>
      <c r="O2480">
        <v>488398</v>
      </c>
      <c r="P2480" s="12">
        <f t="shared" si="510"/>
        <v>2.3467536897495311E-2</v>
      </c>
      <c r="Q2480" s="12">
        <f t="shared" si="511"/>
        <v>0.63017307895775865</v>
      </c>
      <c r="R2480">
        <v>246064</v>
      </c>
      <c r="S2480">
        <v>47933</v>
      </c>
      <c r="T2480">
        <v>7726</v>
      </c>
      <c r="U2480" s="30">
        <v>7726.0889999999999</v>
      </c>
      <c r="V2480">
        <f t="shared" si="503"/>
        <v>7726089</v>
      </c>
      <c r="W2480">
        <v>179512</v>
      </c>
      <c r="X2480" s="16">
        <v>16017</v>
      </c>
      <c r="AA2480" s="16">
        <v>16017</v>
      </c>
    </row>
    <row r="2481" spans="2:27">
      <c r="B2481" t="s">
        <v>280</v>
      </c>
      <c r="C2481">
        <v>1990</v>
      </c>
      <c r="D2481" s="1">
        <v>3785608</v>
      </c>
      <c r="E2481" s="12">
        <f t="shared" si="508"/>
        <v>9.1346765072941288E-2</v>
      </c>
      <c r="F2481" s="1">
        <v>3644323</v>
      </c>
      <c r="G2481" s="11">
        <f t="shared" si="509"/>
        <v>9.5228993467375803E-2</v>
      </c>
      <c r="H2481">
        <v>22759858</v>
      </c>
      <c r="I2481" s="12">
        <f t="shared" si="515"/>
        <v>0.16012063871400253</v>
      </c>
      <c r="J2481" s="12">
        <f t="shared" si="505"/>
        <v>0.16632827849804688</v>
      </c>
      <c r="K2481" s="1">
        <v>21848658</v>
      </c>
      <c r="L2481">
        <v>870782</v>
      </c>
      <c r="M2481" s="12">
        <f t="shared" si="506"/>
        <v>3.9855170967480015E-2</v>
      </c>
      <c r="N2481">
        <v>299551</v>
      </c>
      <c r="O2481">
        <v>571231</v>
      </c>
      <c r="P2481" s="12">
        <f t="shared" si="510"/>
        <v>2.6144900982019124E-2</v>
      </c>
      <c r="Q2481" s="12">
        <f t="shared" si="511"/>
        <v>0.65599771240103721</v>
      </c>
      <c r="R2481">
        <v>244059</v>
      </c>
      <c r="S2481">
        <v>47337</v>
      </c>
      <c r="T2481">
        <v>7748</v>
      </c>
      <c r="U2481" s="30">
        <v>7757.1580000000004</v>
      </c>
      <c r="V2481">
        <f t="shared" si="503"/>
        <v>7757158</v>
      </c>
      <c r="W2481">
        <v>189061</v>
      </c>
      <c r="X2481" s="16">
        <v>17746</v>
      </c>
      <c r="AA2481" s="16">
        <v>17746</v>
      </c>
    </row>
    <row r="2482" spans="2:27">
      <c r="B2482" t="s">
        <v>280</v>
      </c>
      <c r="C2482">
        <v>1991</v>
      </c>
      <c r="D2482" s="1">
        <v>4407155</v>
      </c>
      <c r="E2482" s="12">
        <f t="shared" si="508"/>
        <v>0.16418683603796272</v>
      </c>
      <c r="F2482" s="1">
        <v>4217957</v>
      </c>
      <c r="G2482" s="11">
        <f t="shared" si="509"/>
        <v>0.1574048183983692</v>
      </c>
      <c r="H2482">
        <v>24743271</v>
      </c>
      <c r="I2482" s="12">
        <f t="shared" si="515"/>
        <v>0.17046885191533487</v>
      </c>
      <c r="J2482" s="12">
        <f t="shared" si="505"/>
        <v>0.1781152944572284</v>
      </c>
      <c r="K2482" s="1">
        <v>23250454</v>
      </c>
      <c r="L2482">
        <v>872536</v>
      </c>
      <c r="M2482" s="12">
        <f t="shared" si="506"/>
        <v>3.7527697308620295E-2</v>
      </c>
      <c r="N2482">
        <v>239138</v>
      </c>
      <c r="O2482">
        <v>633398</v>
      </c>
      <c r="P2482" s="12">
        <f t="shared" si="510"/>
        <v>2.7242392772201352E-2</v>
      </c>
      <c r="Q2482" s="12">
        <f t="shared" si="511"/>
        <v>0.7259276408079437</v>
      </c>
      <c r="R2482">
        <v>268540</v>
      </c>
      <c r="S2482">
        <v>49175</v>
      </c>
      <c r="T2482">
        <v>7784</v>
      </c>
      <c r="U2482" s="30">
        <v>7784.2690000000002</v>
      </c>
      <c r="V2482">
        <f t="shared" si="503"/>
        <v>7784269</v>
      </c>
      <c r="W2482">
        <v>193443</v>
      </c>
      <c r="X2482" s="16">
        <v>19072</v>
      </c>
      <c r="AA2482" s="16">
        <v>19072</v>
      </c>
    </row>
    <row r="2483" spans="2:27">
      <c r="B2483" t="s">
        <v>280</v>
      </c>
      <c r="C2483">
        <v>1992</v>
      </c>
      <c r="D2483" s="1">
        <v>5337844</v>
      </c>
      <c r="E2483" s="12">
        <f t="shared" si="508"/>
        <v>0.21117682495850498</v>
      </c>
      <c r="F2483" s="1">
        <v>5130058</v>
      </c>
      <c r="G2483" s="11">
        <f t="shared" si="509"/>
        <v>0.21624236567608443</v>
      </c>
      <c r="H2483">
        <v>28921792</v>
      </c>
      <c r="I2483" s="12">
        <f t="shared" si="515"/>
        <v>0.17737690665917244</v>
      </c>
      <c r="J2483" s="12">
        <f t="shared" si="505"/>
        <v>0.18456131625592218</v>
      </c>
      <c r="K2483" s="1">
        <v>29316217</v>
      </c>
      <c r="L2483">
        <v>892825</v>
      </c>
      <c r="M2483" s="12">
        <f t="shared" si="506"/>
        <v>3.0454986739933056E-2</v>
      </c>
      <c r="N2483">
        <v>233751</v>
      </c>
      <c r="O2483">
        <v>659074</v>
      </c>
      <c r="P2483" s="12">
        <f t="shared" si="510"/>
        <v>2.2481550058112885E-2</v>
      </c>
      <c r="Q2483" s="12">
        <f t="shared" si="511"/>
        <v>0.73818945482037357</v>
      </c>
      <c r="R2483">
        <v>296045</v>
      </c>
      <c r="S2483">
        <v>51302</v>
      </c>
      <c r="T2483">
        <v>7828</v>
      </c>
      <c r="U2483" s="30">
        <v>7827.77</v>
      </c>
      <c r="V2483">
        <f t="shared" si="503"/>
        <v>7827770</v>
      </c>
      <c r="W2483">
        <v>207020</v>
      </c>
      <c r="X2483" s="16">
        <v>19117</v>
      </c>
      <c r="AA2483" s="16">
        <v>19117</v>
      </c>
    </row>
    <row r="2484" spans="2:27">
      <c r="B2484" t="s">
        <v>280</v>
      </c>
      <c r="C2484">
        <v>1993</v>
      </c>
      <c r="D2484" s="1">
        <v>5917526</v>
      </c>
      <c r="E2484" s="12">
        <f t="shared" si="508"/>
        <v>0.10859852779511728</v>
      </c>
      <c r="F2484" s="1">
        <v>5681788</v>
      </c>
      <c r="G2484" s="11">
        <f t="shared" si="509"/>
        <v>0.10754849165448031</v>
      </c>
      <c r="H2484">
        <v>29610785</v>
      </c>
      <c r="I2484" s="12">
        <f t="shared" si="515"/>
        <v>0.19188238339510419</v>
      </c>
      <c r="J2484" s="12">
        <f t="shared" si="505"/>
        <v>0.19984360428134545</v>
      </c>
      <c r="K2484" s="1">
        <v>28922752</v>
      </c>
      <c r="L2484">
        <v>963187</v>
      </c>
      <c r="M2484" s="12">
        <f t="shared" si="506"/>
        <v>3.3302052308162099E-2</v>
      </c>
      <c r="N2484">
        <v>284514</v>
      </c>
      <c r="O2484">
        <v>678673</v>
      </c>
      <c r="P2484" s="12">
        <f t="shared" si="510"/>
        <v>2.3465021585774411E-2</v>
      </c>
      <c r="Q2484" s="12">
        <f t="shared" si="511"/>
        <v>0.70461187702907124</v>
      </c>
      <c r="R2484">
        <v>298699</v>
      </c>
      <c r="S2484">
        <v>47498</v>
      </c>
      <c r="T2484">
        <v>7875</v>
      </c>
      <c r="U2484" s="30">
        <v>7874.8909999999996</v>
      </c>
      <c r="V2484">
        <f t="shared" si="503"/>
        <v>7874891</v>
      </c>
      <c r="W2484">
        <v>213023</v>
      </c>
      <c r="X2484" s="16">
        <v>20237</v>
      </c>
      <c r="AA2484" s="16">
        <v>20237</v>
      </c>
    </row>
    <row r="2485" spans="2:27">
      <c r="B2485" t="s">
        <v>280</v>
      </c>
      <c r="C2485">
        <v>1994</v>
      </c>
      <c r="D2485" s="1">
        <v>5246012</v>
      </c>
      <c r="E2485" s="12">
        <f t="shared" si="508"/>
        <v>-0.11347884234053217</v>
      </c>
      <c r="F2485" s="1">
        <v>4981495</v>
      </c>
      <c r="G2485" s="11">
        <f t="shared" si="509"/>
        <v>-0.12325222271580706</v>
      </c>
      <c r="H2485">
        <v>29807721</v>
      </c>
      <c r="I2485" s="12">
        <f t="shared" si="515"/>
        <v>0.16712096171324201</v>
      </c>
      <c r="J2485" s="12">
        <f t="shared" si="505"/>
        <v>0.17599507188087274</v>
      </c>
      <c r="K2485" s="1">
        <v>29605770</v>
      </c>
      <c r="L2485">
        <v>981027</v>
      </c>
      <c r="M2485" s="12">
        <f t="shared" si="506"/>
        <v>3.3136344705778635E-2</v>
      </c>
      <c r="N2485">
        <v>278813</v>
      </c>
      <c r="O2485">
        <v>702214</v>
      </c>
      <c r="P2485" s="12">
        <f t="shared" si="510"/>
        <v>2.3718822378205329E-2</v>
      </c>
      <c r="Q2485" s="12">
        <f t="shared" si="511"/>
        <v>0.71579477425188098</v>
      </c>
      <c r="R2485">
        <v>291329</v>
      </c>
      <c r="S2485">
        <v>46704</v>
      </c>
      <c r="T2485">
        <v>7919</v>
      </c>
      <c r="U2485" s="30">
        <v>7918.7960000000003</v>
      </c>
      <c r="V2485">
        <f t="shared" si="503"/>
        <v>7918796</v>
      </c>
      <c r="W2485">
        <v>221140</v>
      </c>
      <c r="X2485" s="16">
        <v>24632</v>
      </c>
      <c r="Y2485" s="2">
        <v>21219</v>
      </c>
      <c r="Z2485" s="7">
        <f>(Y2485+X2485)/2</f>
        <v>22925.5</v>
      </c>
      <c r="AA2485" s="16">
        <v>22926</v>
      </c>
    </row>
    <row r="2486" spans="2:27">
      <c r="B2486" t="s">
        <v>280</v>
      </c>
      <c r="C2486">
        <v>1995</v>
      </c>
      <c r="D2486" s="1">
        <v>6051263</v>
      </c>
      <c r="E2486" s="12">
        <f t="shared" si="508"/>
        <v>0.15349774266623867</v>
      </c>
      <c r="F2486" s="1">
        <v>5780618</v>
      </c>
      <c r="G2486" s="11">
        <f t="shared" si="509"/>
        <v>0.16041830815849459</v>
      </c>
      <c r="H2486">
        <v>32675210</v>
      </c>
      <c r="I2486" s="12">
        <f t="shared" si="515"/>
        <v>0.17691142612396371</v>
      </c>
      <c r="J2486" s="12">
        <f t="shared" si="505"/>
        <v>0.18519431091644092</v>
      </c>
      <c r="K2486" s="1">
        <v>32605483</v>
      </c>
      <c r="L2486">
        <v>1121244</v>
      </c>
      <c r="M2486" s="12">
        <f t="shared" si="506"/>
        <v>3.4388203971706229E-2</v>
      </c>
      <c r="N2486">
        <v>295862</v>
      </c>
      <c r="O2486">
        <v>825382</v>
      </c>
      <c r="P2486" s="12">
        <f t="shared" si="510"/>
        <v>2.5314208656255759E-2</v>
      </c>
      <c r="Q2486" s="12">
        <f t="shared" si="511"/>
        <v>0.73613058353043581</v>
      </c>
      <c r="R2486">
        <v>387770</v>
      </c>
      <c r="S2486">
        <v>49711</v>
      </c>
      <c r="T2486">
        <v>7966</v>
      </c>
      <c r="U2486" s="30">
        <v>7965.5230000000001</v>
      </c>
      <c r="V2486">
        <f t="shared" si="503"/>
        <v>7965523</v>
      </c>
      <c r="W2486">
        <v>234591</v>
      </c>
      <c r="X2486" s="17">
        <v>27066</v>
      </c>
      <c r="Y2486">
        <v>22808</v>
      </c>
      <c r="Z2486" s="7">
        <f t="shared" ref="Z2486:Z2489" si="516">(Y2486+X2486)/2</f>
        <v>24937</v>
      </c>
      <c r="AA2486" s="16">
        <v>24937</v>
      </c>
    </row>
    <row r="2487" spans="2:27">
      <c r="B2487" t="s">
        <v>280</v>
      </c>
      <c r="C2487">
        <v>1996</v>
      </c>
      <c r="D2487" s="1">
        <v>6663301</v>
      </c>
      <c r="E2487" s="12">
        <f t="shared" si="508"/>
        <v>0.10114219130783111</v>
      </c>
      <c r="F2487" s="1">
        <v>6423761</v>
      </c>
      <c r="G2487" s="11">
        <f t="shared" si="509"/>
        <v>0.11125851941782003</v>
      </c>
      <c r="H2487">
        <v>35857209</v>
      </c>
      <c r="I2487" s="12">
        <f t="shared" si="515"/>
        <v>0.17914838268644948</v>
      </c>
      <c r="J2487" s="12">
        <f t="shared" si="505"/>
        <v>0.18582876877004006</v>
      </c>
      <c r="K2487" s="1">
        <v>32314887</v>
      </c>
      <c r="L2487">
        <v>1133265</v>
      </c>
      <c r="M2487" s="12">
        <f t="shared" si="506"/>
        <v>3.5069440286144275E-2</v>
      </c>
      <c r="N2487">
        <v>258512</v>
      </c>
      <c r="O2487">
        <v>874753</v>
      </c>
      <c r="P2487" s="12">
        <f t="shared" si="510"/>
        <v>2.7069659875338572E-2</v>
      </c>
      <c r="Q2487" s="12">
        <f t="shared" si="511"/>
        <v>0.77188742262401111</v>
      </c>
      <c r="R2487">
        <v>456204</v>
      </c>
      <c r="S2487">
        <v>50069</v>
      </c>
      <c r="T2487">
        <v>8010</v>
      </c>
      <c r="U2487" s="30">
        <v>8009.6239999999998</v>
      </c>
      <c r="V2487">
        <f t="shared" si="503"/>
        <v>8009624</v>
      </c>
      <c r="W2487">
        <v>249483</v>
      </c>
      <c r="X2487" s="17">
        <v>27490</v>
      </c>
      <c r="Y2487">
        <v>23123</v>
      </c>
      <c r="Z2487" s="7">
        <f t="shared" si="516"/>
        <v>25306.5</v>
      </c>
      <c r="AA2487" s="16">
        <v>25307</v>
      </c>
    </row>
    <row r="2488" spans="2:27">
      <c r="B2488" t="s">
        <v>280</v>
      </c>
      <c r="C2488">
        <v>1997</v>
      </c>
      <c r="D2488" s="1">
        <v>6362916</v>
      </c>
      <c r="E2488" s="12">
        <f t="shared" si="508"/>
        <v>-4.5080508894915598E-2</v>
      </c>
      <c r="F2488" s="1">
        <v>5989056</v>
      </c>
      <c r="G2488" s="11">
        <f t="shared" si="509"/>
        <v>-6.7671415546126323E-2</v>
      </c>
      <c r="H2488">
        <v>36068436</v>
      </c>
      <c r="I2488" s="12">
        <f t="shared" si="515"/>
        <v>0.1660470112981888</v>
      </c>
      <c r="J2488" s="12">
        <f t="shared" si="505"/>
        <v>0.17641230687130433</v>
      </c>
      <c r="K2488" s="1">
        <v>29432021</v>
      </c>
      <c r="L2488">
        <v>1238624</v>
      </c>
      <c r="M2488" s="12">
        <f t="shared" si="506"/>
        <v>4.2084232000242187E-2</v>
      </c>
      <c r="N2488">
        <v>236487</v>
      </c>
      <c r="O2488">
        <v>1002137</v>
      </c>
      <c r="P2488" s="12">
        <f t="shared" si="510"/>
        <v>3.4049207833875897E-2</v>
      </c>
      <c r="Q2488" s="12">
        <f t="shared" si="511"/>
        <v>0.80907280982767971</v>
      </c>
      <c r="R2488">
        <v>448896</v>
      </c>
      <c r="S2488">
        <v>54162</v>
      </c>
      <c r="T2488">
        <v>8054</v>
      </c>
      <c r="U2488" s="30">
        <v>8054.1779999999999</v>
      </c>
      <c r="V2488">
        <f t="shared" si="503"/>
        <v>8054178</v>
      </c>
      <c r="W2488">
        <v>265679</v>
      </c>
      <c r="X2488" s="16">
        <v>28361</v>
      </c>
      <c r="Y2488">
        <v>25497</v>
      </c>
      <c r="Z2488" s="7">
        <f t="shared" si="516"/>
        <v>26929</v>
      </c>
      <c r="AA2488" s="16">
        <v>26929</v>
      </c>
    </row>
    <row r="2489" spans="2:27">
      <c r="B2489" t="s">
        <v>280</v>
      </c>
      <c r="C2489">
        <v>1998</v>
      </c>
      <c r="D2489" s="1">
        <v>6391527</v>
      </c>
      <c r="E2489" s="12">
        <f t="shared" si="508"/>
        <v>4.4965232921509576E-3</v>
      </c>
      <c r="F2489" s="1">
        <v>6026980</v>
      </c>
      <c r="G2489" s="11">
        <f t="shared" si="509"/>
        <v>6.3322166297994208E-3</v>
      </c>
      <c r="H2489">
        <v>37007323</v>
      </c>
      <c r="I2489" s="12">
        <f t="shared" si="515"/>
        <v>0.16285911845069151</v>
      </c>
      <c r="J2489" s="12">
        <f t="shared" si="505"/>
        <v>0.17270979043796278</v>
      </c>
      <c r="K2489" s="1">
        <v>31701874</v>
      </c>
      <c r="L2489">
        <v>1319594</v>
      </c>
      <c r="M2489" s="12">
        <f t="shared" si="506"/>
        <v>4.1625110237962587E-2</v>
      </c>
      <c r="N2489">
        <v>252699</v>
      </c>
      <c r="O2489">
        <v>1066895</v>
      </c>
      <c r="P2489" s="12">
        <f t="shared" si="510"/>
        <v>3.3654004176535433E-2</v>
      </c>
      <c r="Q2489" s="12">
        <f t="shared" si="511"/>
        <v>0.80850246363654277</v>
      </c>
      <c r="R2489">
        <v>493456</v>
      </c>
      <c r="S2489">
        <v>52826</v>
      </c>
      <c r="T2489">
        <v>8096</v>
      </c>
      <c r="U2489" s="30">
        <v>8095.5420000000004</v>
      </c>
      <c r="V2489">
        <f t="shared" si="503"/>
        <v>8095542</v>
      </c>
      <c r="W2489">
        <v>283528</v>
      </c>
      <c r="X2489" s="16">
        <v>31121</v>
      </c>
      <c r="Y2489">
        <v>27310</v>
      </c>
      <c r="Z2489" s="7">
        <f t="shared" si="516"/>
        <v>29215.5</v>
      </c>
      <c r="AA2489" s="16">
        <v>29216</v>
      </c>
    </row>
    <row r="2490" spans="2:27">
      <c r="B2490" t="s">
        <v>46</v>
      </c>
      <c r="C2490">
        <v>1999</v>
      </c>
      <c r="D2490" s="1">
        <v>7120257</v>
      </c>
      <c r="E2490" s="12">
        <f t="shared" si="508"/>
        <v>0.11401500768126302</v>
      </c>
      <c r="F2490" s="1">
        <v>6748019</v>
      </c>
      <c r="G2490" s="11">
        <f t="shared" si="509"/>
        <v>0.1196352070191041</v>
      </c>
      <c r="H2490">
        <v>39149997</v>
      </c>
      <c r="I2490" s="12">
        <f t="shared" si="515"/>
        <v>0.17236320605592895</v>
      </c>
      <c r="J2490" s="12">
        <f t="shared" si="505"/>
        <v>0.18187120167595416</v>
      </c>
      <c r="K2490" s="1">
        <v>32058406</v>
      </c>
      <c r="L2490">
        <v>1404633</v>
      </c>
      <c r="M2490" s="12">
        <f t="shared" si="506"/>
        <v>4.3814811004639471E-2</v>
      </c>
      <c r="N2490">
        <v>301832</v>
      </c>
      <c r="O2490">
        <v>1102801</v>
      </c>
      <c r="P2490" s="12">
        <f t="shared" si="510"/>
        <v>3.4399745264939247E-2</v>
      </c>
      <c r="Q2490" s="12">
        <f t="shared" si="511"/>
        <v>0.78511682410992767</v>
      </c>
      <c r="R2490">
        <v>505118</v>
      </c>
      <c r="S2490">
        <v>62403</v>
      </c>
      <c r="T2490">
        <v>8143</v>
      </c>
      <c r="U2490" s="30">
        <v>8143.4120000000003</v>
      </c>
      <c r="V2490">
        <f t="shared" si="503"/>
        <v>8143412</v>
      </c>
      <c r="W2490">
        <v>295592</v>
      </c>
      <c r="X2490" s="16">
        <v>31493</v>
      </c>
      <c r="Z2490" s="16">
        <v>31493</v>
      </c>
      <c r="AA2490" s="16">
        <v>31493</v>
      </c>
    </row>
    <row r="2491" spans="2:27">
      <c r="B2491" t="s">
        <v>335</v>
      </c>
      <c r="C2491">
        <v>2000</v>
      </c>
      <c r="D2491" s="1">
        <v>7743380</v>
      </c>
      <c r="E2491" s="12">
        <f t="shared" si="508"/>
        <v>8.7514116414618176E-2</v>
      </c>
      <c r="F2491" s="1">
        <v>7310360</v>
      </c>
      <c r="G2491" s="11">
        <f t="shared" si="509"/>
        <v>8.3334234832474541E-2</v>
      </c>
      <c r="H2491">
        <v>42339819</v>
      </c>
      <c r="I2491" s="12">
        <f t="shared" si="515"/>
        <v>0.17265921708356854</v>
      </c>
      <c r="J2491" s="12">
        <f t="shared" si="505"/>
        <v>0.18288646911787695</v>
      </c>
      <c r="K2491" s="1">
        <v>34783171</v>
      </c>
      <c r="L2491">
        <v>1566627</v>
      </c>
      <c r="M2491" s="12">
        <f t="shared" si="506"/>
        <v>4.5039798125363559E-2</v>
      </c>
      <c r="N2491">
        <v>405584</v>
      </c>
      <c r="O2491">
        <v>1161043</v>
      </c>
      <c r="P2491" s="12">
        <f t="shared" si="510"/>
        <v>3.3379446629520929E-2</v>
      </c>
      <c r="Q2491" s="12">
        <f t="shared" si="511"/>
        <v>0.74111004087124754</v>
      </c>
      <c r="R2491">
        <v>551989</v>
      </c>
      <c r="S2491">
        <v>64565</v>
      </c>
      <c r="T2491">
        <v>8414</v>
      </c>
      <c r="U2491" s="30">
        <v>8430.6209999999992</v>
      </c>
      <c r="V2491">
        <f t="shared" si="503"/>
        <v>8430621</v>
      </c>
      <c r="W2491">
        <v>325986</v>
      </c>
      <c r="X2491" s="16">
        <v>29784</v>
      </c>
      <c r="Z2491" s="16">
        <v>29784</v>
      </c>
      <c r="AA2491" s="16">
        <v>29784</v>
      </c>
    </row>
    <row r="2492" spans="2:27">
      <c r="B2492" t="s">
        <v>113</v>
      </c>
      <c r="C2492">
        <v>2001</v>
      </c>
      <c r="D2492" s="1">
        <v>8595009</v>
      </c>
      <c r="E2492" s="12">
        <f t="shared" si="508"/>
        <v>0.10998155844088757</v>
      </c>
      <c r="F2492" s="1">
        <v>8169530</v>
      </c>
      <c r="G2492" s="11">
        <f t="shared" si="509"/>
        <v>0.11752772777264048</v>
      </c>
      <c r="H2492">
        <v>42788178</v>
      </c>
      <c r="I2492" s="12">
        <f t="shared" si="515"/>
        <v>0.19092960677129089</v>
      </c>
      <c r="J2492" s="12">
        <f t="shared" si="505"/>
        <v>0.20087345154075034</v>
      </c>
      <c r="K2492" s="1">
        <v>37659554</v>
      </c>
      <c r="L2492">
        <v>1611539</v>
      </c>
      <c r="M2492" s="12">
        <f t="shared" si="506"/>
        <v>4.2792301788810348E-2</v>
      </c>
      <c r="N2492">
        <v>404771</v>
      </c>
      <c r="O2492">
        <v>1206768</v>
      </c>
      <c r="P2492" s="12">
        <f t="shared" si="510"/>
        <v>3.2044139449978616E-2</v>
      </c>
      <c r="Q2492" s="12">
        <f t="shared" si="511"/>
        <v>0.74882953499729143</v>
      </c>
      <c r="R2492">
        <v>597729</v>
      </c>
      <c r="S2492">
        <v>69234</v>
      </c>
      <c r="T2492">
        <v>8489</v>
      </c>
      <c r="U2492" s="30">
        <v>8492.6710000000003</v>
      </c>
      <c r="V2492">
        <f t="shared" si="503"/>
        <v>8492671</v>
      </c>
      <c r="W2492">
        <v>336916</v>
      </c>
      <c r="X2492" s="16">
        <v>28142</v>
      </c>
      <c r="Z2492" s="16">
        <v>28142</v>
      </c>
      <c r="AA2492" s="16">
        <v>28142</v>
      </c>
    </row>
    <row r="2493" spans="2:27">
      <c r="B2493" t="s">
        <v>335</v>
      </c>
      <c r="C2493">
        <v>2002</v>
      </c>
      <c r="D2493" s="1">
        <v>8676521</v>
      </c>
      <c r="E2493" s="12">
        <f t="shared" si="508"/>
        <v>9.4836433562780452E-3</v>
      </c>
      <c r="F2493" s="1">
        <v>8235257</v>
      </c>
      <c r="G2493" s="11">
        <f t="shared" si="509"/>
        <v>8.0453832717426836E-3</v>
      </c>
      <c r="H2493">
        <v>32709241</v>
      </c>
      <c r="I2493" s="12">
        <f t="shared" si="515"/>
        <v>0.25177157122050003</v>
      </c>
      <c r="J2493" s="12">
        <f t="shared" si="505"/>
        <v>0.26526207074019237</v>
      </c>
      <c r="K2493" s="1">
        <v>41987647</v>
      </c>
      <c r="L2493">
        <v>1540622</v>
      </c>
      <c r="M2493" s="12">
        <f t="shared" si="506"/>
        <v>3.6692268085420456E-2</v>
      </c>
      <c r="N2493">
        <v>347190</v>
      </c>
      <c r="O2493">
        <v>1193432</v>
      </c>
      <c r="P2493" s="12">
        <f t="shared" si="510"/>
        <v>2.8423407484587073E-2</v>
      </c>
      <c r="Q2493" s="12">
        <f t="shared" si="511"/>
        <v>0.77464296887880346</v>
      </c>
      <c r="R2493">
        <v>644513</v>
      </c>
      <c r="S2493">
        <v>75888</v>
      </c>
      <c r="T2493">
        <v>8544</v>
      </c>
      <c r="U2493" s="30">
        <v>8552.643</v>
      </c>
      <c r="V2493">
        <f t="shared" si="503"/>
        <v>8552643</v>
      </c>
      <c r="W2493">
        <v>341590</v>
      </c>
      <c r="X2493" s="16">
        <v>27891</v>
      </c>
      <c r="Z2493" s="16">
        <v>27891</v>
      </c>
      <c r="AA2493" s="16">
        <v>27891</v>
      </c>
    </row>
    <row r="2494" spans="2:27">
      <c r="B2494" t="s">
        <v>280</v>
      </c>
      <c r="C2494">
        <v>2003</v>
      </c>
      <c r="D2494" s="1">
        <v>9064614</v>
      </c>
      <c r="E2494" s="12">
        <f t="shared" si="508"/>
        <v>4.4729102828195769E-2</v>
      </c>
      <c r="F2494" s="1">
        <v>8657999</v>
      </c>
      <c r="G2494" s="11">
        <f t="shared" si="509"/>
        <v>5.1333188508871065E-2</v>
      </c>
      <c r="H2494">
        <v>46077610</v>
      </c>
      <c r="I2494" s="12">
        <f t="shared" si="515"/>
        <v>0.18790034899813596</v>
      </c>
      <c r="J2494" s="12">
        <f t="shared" si="505"/>
        <v>0.19672491693905131</v>
      </c>
      <c r="K2494" s="1">
        <v>44947598</v>
      </c>
      <c r="L2494">
        <v>1685590</v>
      </c>
      <c r="M2494" s="12">
        <f t="shared" si="506"/>
        <v>3.750122531575547E-2</v>
      </c>
      <c r="N2494">
        <v>390817</v>
      </c>
      <c r="O2494">
        <v>1294773</v>
      </c>
      <c r="P2494" s="12">
        <f t="shared" si="510"/>
        <v>2.8806277923905967E-2</v>
      </c>
      <c r="Q2494" s="12">
        <f t="shared" si="511"/>
        <v>0.76814231218742401</v>
      </c>
      <c r="R2494">
        <v>645684</v>
      </c>
      <c r="S2494">
        <v>73741</v>
      </c>
      <c r="T2494">
        <v>8583</v>
      </c>
      <c r="U2494" s="30">
        <v>8601.402</v>
      </c>
      <c r="V2494">
        <f t="shared" si="503"/>
        <v>8601402</v>
      </c>
      <c r="W2494">
        <v>347910</v>
      </c>
      <c r="X2494" s="16">
        <v>27246</v>
      </c>
      <c r="Z2494" s="16">
        <v>27246</v>
      </c>
      <c r="AA2494" s="16">
        <v>27246</v>
      </c>
    </row>
    <row r="2495" spans="2:27">
      <c r="B2495" t="s">
        <v>280</v>
      </c>
      <c r="C2495">
        <v>2004</v>
      </c>
      <c r="D2495" s="1">
        <v>9815674</v>
      </c>
      <c r="E2495" s="12">
        <f t="shared" si="508"/>
        <v>8.2856258413209871E-2</v>
      </c>
      <c r="F2495" s="1">
        <v>9237778</v>
      </c>
      <c r="G2495" s="11">
        <f t="shared" si="509"/>
        <v>6.6964549198954629E-2</v>
      </c>
      <c r="H2495">
        <v>51041285</v>
      </c>
      <c r="I2495" s="12">
        <f t="shared" si="515"/>
        <v>0.18098639170232489</v>
      </c>
      <c r="J2495" s="12">
        <f t="shared" si="505"/>
        <v>0.19230852044575289</v>
      </c>
      <c r="K2495" s="1">
        <v>48975600</v>
      </c>
      <c r="L2495">
        <v>1709975</v>
      </c>
      <c r="M2495" s="12">
        <f t="shared" si="506"/>
        <v>3.4914835142397439E-2</v>
      </c>
      <c r="N2495">
        <v>423136</v>
      </c>
      <c r="O2495">
        <v>1286839</v>
      </c>
      <c r="P2495" s="12">
        <f t="shared" si="510"/>
        <v>2.6275104337670187E-2</v>
      </c>
      <c r="Q2495" s="12">
        <f t="shared" si="511"/>
        <v>0.75254842907060049</v>
      </c>
      <c r="R2495">
        <v>822551</v>
      </c>
      <c r="S2495">
        <v>70994</v>
      </c>
      <c r="T2495">
        <v>8612</v>
      </c>
      <c r="U2495" s="30">
        <v>8634.5609999999997</v>
      </c>
      <c r="V2495">
        <f t="shared" si="503"/>
        <v>8634561</v>
      </c>
      <c r="W2495">
        <v>365571</v>
      </c>
      <c r="X2495" s="16">
        <v>26757</v>
      </c>
      <c r="Z2495" s="16">
        <v>26757</v>
      </c>
      <c r="AA2495" s="16">
        <v>26757</v>
      </c>
    </row>
    <row r="2496" spans="2:27">
      <c r="B2496" t="s">
        <v>280</v>
      </c>
      <c r="C2496">
        <v>2005</v>
      </c>
      <c r="D2496" s="1">
        <v>10258349</v>
      </c>
      <c r="E2496" s="12">
        <f t="shared" si="508"/>
        <v>4.5098787918180658E-2</v>
      </c>
      <c r="F2496" s="1">
        <v>9693544</v>
      </c>
      <c r="G2496" s="11">
        <f t="shared" si="509"/>
        <v>4.9337189094606951E-2</v>
      </c>
      <c r="H2496">
        <v>52661668</v>
      </c>
      <c r="I2496" s="12">
        <f t="shared" si="515"/>
        <v>0.18407210345103386</v>
      </c>
      <c r="J2496" s="12">
        <f t="shared" si="505"/>
        <v>0.19479726696085661</v>
      </c>
      <c r="K2496" s="1">
        <v>50964235</v>
      </c>
      <c r="L2496">
        <v>1889174</v>
      </c>
      <c r="M2496" s="12">
        <f t="shared" si="506"/>
        <v>3.7068622731215334E-2</v>
      </c>
      <c r="N2496">
        <v>507167</v>
      </c>
      <c r="O2496">
        <v>1382007</v>
      </c>
      <c r="P2496" s="12">
        <f t="shared" si="510"/>
        <v>2.7117193066863457E-2</v>
      </c>
      <c r="Q2496" s="12">
        <f t="shared" si="511"/>
        <v>0.73154034514555033</v>
      </c>
      <c r="R2496">
        <v>856668</v>
      </c>
      <c r="S2496">
        <v>72575</v>
      </c>
      <c r="T2496">
        <v>8657</v>
      </c>
      <c r="U2496" s="30">
        <v>8651.9740000000002</v>
      </c>
      <c r="V2496">
        <f t="shared" si="503"/>
        <v>8651974</v>
      </c>
      <c r="W2496">
        <v>377448</v>
      </c>
      <c r="X2496" s="16">
        <v>27359</v>
      </c>
      <c r="Z2496" s="16">
        <v>27359</v>
      </c>
      <c r="AA2496" s="16">
        <v>27359</v>
      </c>
    </row>
    <row r="2497" spans="1:27">
      <c r="B2497" t="s">
        <v>280</v>
      </c>
      <c r="C2497">
        <v>2006</v>
      </c>
      <c r="D2497" s="1">
        <v>11316374</v>
      </c>
      <c r="E2497" s="12">
        <f t="shared" si="508"/>
        <v>0.10313794159274557</v>
      </c>
      <c r="F2497" s="1">
        <v>10757017</v>
      </c>
      <c r="G2497" s="11">
        <f t="shared" si="509"/>
        <v>0.10970941071707108</v>
      </c>
      <c r="H2497">
        <v>57590975</v>
      </c>
      <c r="I2497" s="12">
        <f t="shared" si="515"/>
        <v>0.18678303327908582</v>
      </c>
      <c r="J2497" s="12">
        <f t="shared" si="505"/>
        <v>0.19649561411314881</v>
      </c>
      <c r="K2497" s="1">
        <v>55900403</v>
      </c>
      <c r="L2497">
        <v>1954691</v>
      </c>
      <c r="M2497" s="12">
        <f t="shared" si="506"/>
        <v>3.4967386549968164E-2</v>
      </c>
      <c r="N2497">
        <v>533315</v>
      </c>
      <c r="O2497">
        <v>1421376</v>
      </c>
      <c r="P2497" s="12">
        <f t="shared" si="510"/>
        <v>2.5426936546414522E-2</v>
      </c>
      <c r="Q2497" s="12">
        <f t="shared" si="511"/>
        <v>0.72716147974283407</v>
      </c>
      <c r="R2497">
        <v>916788</v>
      </c>
      <c r="S2497">
        <v>75130</v>
      </c>
      <c r="T2497">
        <v>8624</v>
      </c>
      <c r="U2497" s="30">
        <v>8661.6790000000001</v>
      </c>
      <c r="V2497">
        <f t="shared" ref="V2497:V2508" si="517">(U2497*1000)</f>
        <v>8661679</v>
      </c>
      <c r="W2497">
        <v>411746</v>
      </c>
      <c r="X2497" s="16">
        <v>27371</v>
      </c>
      <c r="Z2497" s="16">
        <v>27371</v>
      </c>
      <c r="AA2497" s="16">
        <v>27371</v>
      </c>
    </row>
    <row r="2498" spans="1:27">
      <c r="B2498" t="s">
        <v>239</v>
      </c>
      <c r="C2498">
        <v>2007</v>
      </c>
      <c r="D2498" s="1">
        <v>11494946</v>
      </c>
      <c r="E2498" s="12">
        <f t="shared" si="508"/>
        <v>1.5779966268347087E-2</v>
      </c>
      <c r="F2498" s="1">
        <v>10897477</v>
      </c>
      <c r="G2498" s="11">
        <f t="shared" si="509"/>
        <v>1.3057523289216704E-2</v>
      </c>
      <c r="H2498">
        <v>65908594</v>
      </c>
      <c r="I2498" s="12">
        <f t="shared" si="515"/>
        <v>0.16534227691156633</v>
      </c>
      <c r="J2498" s="12">
        <f t="shared" si="505"/>
        <v>0.17440739215283518</v>
      </c>
      <c r="K2498" s="1">
        <v>56080207</v>
      </c>
      <c r="L2498">
        <v>2015914</v>
      </c>
      <c r="M2498" s="12">
        <f t="shared" si="506"/>
        <v>3.5946978583727411E-2</v>
      </c>
      <c r="N2498">
        <v>525964</v>
      </c>
      <c r="O2498">
        <v>1489950</v>
      </c>
      <c r="P2498" s="12">
        <f t="shared" si="510"/>
        <v>2.6568197225092269E-2</v>
      </c>
      <c r="Q2498" s="12">
        <f t="shared" si="511"/>
        <v>0.739094028812737</v>
      </c>
      <c r="R2498">
        <v>906858</v>
      </c>
      <c r="S2498">
        <v>77191</v>
      </c>
      <c r="T2498">
        <v>8636</v>
      </c>
      <c r="U2498" s="30">
        <v>8677.8850000000002</v>
      </c>
      <c r="V2498">
        <f t="shared" si="517"/>
        <v>8677885</v>
      </c>
      <c r="W2498">
        <v>434948</v>
      </c>
      <c r="X2498" s="16">
        <v>26827</v>
      </c>
      <c r="Z2498" s="16">
        <v>26827</v>
      </c>
      <c r="AA2498" s="16">
        <v>26827</v>
      </c>
    </row>
    <row r="2499" spans="1:27">
      <c r="B2499" t="s">
        <v>239</v>
      </c>
      <c r="C2499">
        <v>2008</v>
      </c>
      <c r="D2499" s="1">
        <v>11217573</v>
      </c>
      <c r="E2499" s="12">
        <f t="shared" si="508"/>
        <v>-2.4129995912986455E-2</v>
      </c>
      <c r="F2499" s="1">
        <v>10624679</v>
      </c>
      <c r="G2499" s="11">
        <f t="shared" si="509"/>
        <v>-2.5033133816203514E-2</v>
      </c>
      <c r="H2499">
        <v>55046270</v>
      </c>
      <c r="I2499" s="12">
        <f t="shared" si="515"/>
        <v>0.19301360473652437</v>
      </c>
      <c r="J2499" s="12">
        <f t="shared" si="505"/>
        <v>0.20378443444033537</v>
      </c>
      <c r="K2499" s="1">
        <v>58539173</v>
      </c>
      <c r="L2499">
        <v>2007774</v>
      </c>
      <c r="M2499" s="12">
        <f t="shared" si="506"/>
        <v>3.4297956344548977E-2</v>
      </c>
      <c r="N2499">
        <v>510798</v>
      </c>
      <c r="O2499">
        <v>1496976</v>
      </c>
      <c r="P2499" s="12">
        <f t="shared" si="510"/>
        <v>2.557220956982088E-2</v>
      </c>
      <c r="Q2499" s="12">
        <f t="shared" si="511"/>
        <v>0.74558989208944837</v>
      </c>
      <c r="R2499">
        <v>939796</v>
      </c>
      <c r="S2499">
        <v>76545</v>
      </c>
      <c r="T2499">
        <v>8663</v>
      </c>
      <c r="U2499" s="30">
        <v>8711.09</v>
      </c>
      <c r="V2499">
        <f t="shared" si="517"/>
        <v>8711090</v>
      </c>
      <c r="W2499">
        <v>445928</v>
      </c>
      <c r="X2499" s="16">
        <v>25953</v>
      </c>
      <c r="Z2499" s="16">
        <v>25953</v>
      </c>
      <c r="AA2499" s="16">
        <v>25953</v>
      </c>
    </row>
    <row r="2500" spans="1:27">
      <c r="A2500">
        <v>30</v>
      </c>
      <c r="B2500" t="s">
        <v>182</v>
      </c>
      <c r="C2500">
        <v>2009</v>
      </c>
      <c r="D2500" s="10">
        <v>12424668</v>
      </c>
      <c r="E2500" s="12">
        <f t="shared" si="508"/>
        <v>0.10760750119477716</v>
      </c>
      <c r="F2500" s="4"/>
      <c r="G2500" s="4"/>
      <c r="H2500" s="10">
        <v>42944305</v>
      </c>
      <c r="I2500" s="3"/>
      <c r="J2500" s="12">
        <f t="shared" si="505"/>
        <v>0.28932050477938809</v>
      </c>
      <c r="K2500" s="10">
        <v>62037950</v>
      </c>
      <c r="L2500" s="10"/>
      <c r="M2500" s="10"/>
      <c r="N2500" s="10">
        <v>469289</v>
      </c>
      <c r="O2500" s="10">
        <v>1473703</v>
      </c>
      <c r="P2500" s="12">
        <f t="shared" si="510"/>
        <v>2.3754862950822842E-2</v>
      </c>
      <c r="Q2500" s="3"/>
      <c r="R2500" s="3"/>
      <c r="U2500" s="30">
        <v>8755.6020000000008</v>
      </c>
      <c r="V2500">
        <f t="shared" si="517"/>
        <v>8755602</v>
      </c>
      <c r="X2500" s="16">
        <v>25382</v>
      </c>
      <c r="Z2500" s="16">
        <v>25382</v>
      </c>
      <c r="AA2500" s="16">
        <v>25382</v>
      </c>
    </row>
    <row r="2501" spans="1:27">
      <c r="B2501" t="s">
        <v>182</v>
      </c>
      <c r="C2501">
        <v>2010</v>
      </c>
      <c r="D2501" s="10">
        <v>15476911</v>
      </c>
      <c r="E2501" s="12">
        <f t="shared" si="508"/>
        <v>0.24565992427322805</v>
      </c>
      <c r="F2501" s="4"/>
      <c r="G2501" s="4"/>
      <c r="H2501" s="10">
        <v>66531221</v>
      </c>
      <c r="I2501" s="3"/>
      <c r="J2501" s="12">
        <f t="shared" si="505"/>
        <v>0.23262628834062732</v>
      </c>
      <c r="K2501" s="10">
        <v>67776049</v>
      </c>
      <c r="L2501" s="10"/>
      <c r="M2501" s="10"/>
      <c r="N2501" s="10">
        <v>465469</v>
      </c>
      <c r="O2501" s="10">
        <v>1563653</v>
      </c>
      <c r="P2501" s="12">
        <f t="shared" si="510"/>
        <v>2.3070878622623754E-2</v>
      </c>
      <c r="Q2501" s="3"/>
      <c r="R2501" s="3"/>
      <c r="U2501" s="30">
        <v>8803.7080000000005</v>
      </c>
      <c r="V2501">
        <f t="shared" si="517"/>
        <v>8803708</v>
      </c>
      <c r="X2501" s="16">
        <v>25007</v>
      </c>
      <c r="Z2501" s="16">
        <v>25007</v>
      </c>
      <c r="AA2501" s="16">
        <v>25007</v>
      </c>
    </row>
    <row r="2502" spans="1:27">
      <c r="B2502" t="s">
        <v>182</v>
      </c>
      <c r="C2502">
        <v>2011</v>
      </c>
      <c r="D2502" s="10">
        <v>14792596</v>
      </c>
      <c r="E2502" s="12">
        <f t="shared" si="508"/>
        <v>-4.4215218398555113E-2</v>
      </c>
      <c r="F2502" s="4"/>
      <c r="G2502" s="4"/>
      <c r="H2502" s="10">
        <v>70798018</v>
      </c>
      <c r="I2502" s="3"/>
      <c r="J2502" s="12">
        <f t="shared" ref="J2502:J2507" si="518">D2502/H2502</f>
        <v>0.20894082091394139</v>
      </c>
      <c r="K2502" s="10">
        <v>67182402</v>
      </c>
      <c r="L2502" s="10"/>
      <c r="M2502" s="10"/>
      <c r="N2502" s="10">
        <v>620379</v>
      </c>
      <c r="O2502" s="10">
        <v>1453667</v>
      </c>
      <c r="P2502" s="12">
        <f t="shared" si="510"/>
        <v>2.1637615755387848E-2</v>
      </c>
      <c r="Q2502" s="3"/>
      <c r="R2502" s="3"/>
      <c r="U2502" s="30">
        <v>8844.6939999999995</v>
      </c>
      <c r="V2502">
        <f t="shared" si="517"/>
        <v>8844694</v>
      </c>
      <c r="X2502" s="16">
        <v>23834</v>
      </c>
      <c r="Z2502" s="16">
        <v>23834</v>
      </c>
      <c r="AA2502" s="16">
        <v>23834</v>
      </c>
    </row>
    <row r="2503" spans="1:27">
      <c r="B2503" t="s">
        <v>182</v>
      </c>
      <c r="C2503">
        <v>2012</v>
      </c>
      <c r="D2503" s="21"/>
      <c r="E2503" s="12"/>
      <c r="F2503" s="4"/>
      <c r="G2503" s="4"/>
      <c r="H2503" s="21"/>
      <c r="I2503" s="4"/>
      <c r="J2503" s="12"/>
      <c r="K2503" s="21"/>
      <c r="L2503" s="21"/>
      <c r="M2503" s="21"/>
      <c r="N2503" s="21"/>
      <c r="O2503" s="21"/>
      <c r="P2503" s="12"/>
      <c r="Q2503" s="4"/>
      <c r="R2503" s="4"/>
      <c r="U2503" s="30">
        <v>8882.0949999999993</v>
      </c>
      <c r="V2503">
        <f t="shared" si="517"/>
        <v>8882095</v>
      </c>
      <c r="X2503" s="16">
        <v>23225</v>
      </c>
      <c r="Z2503" s="16">
        <v>23225</v>
      </c>
      <c r="AA2503" s="16">
        <v>23225</v>
      </c>
    </row>
    <row r="2504" spans="1:27">
      <c r="B2504" t="s">
        <v>182</v>
      </c>
      <c r="C2504">
        <v>2013</v>
      </c>
      <c r="D2504" s="21">
        <v>14471986</v>
      </c>
      <c r="E2504" s="12"/>
      <c r="F2504" s="21">
        <v>13755548</v>
      </c>
      <c r="G2504" s="4"/>
      <c r="H2504" s="21">
        <v>67918016</v>
      </c>
      <c r="I2504" s="4"/>
      <c r="J2504" s="12">
        <f t="shared" si="518"/>
        <v>0.21308022307365398</v>
      </c>
      <c r="K2504" s="21">
        <v>67362610</v>
      </c>
      <c r="L2504" s="21"/>
      <c r="M2504" s="21"/>
      <c r="N2504" s="21">
        <v>818347</v>
      </c>
      <c r="O2504" s="21">
        <v>1436484</v>
      </c>
      <c r="P2504" s="12">
        <f t="shared" si="510"/>
        <v>2.1324648792557178E-2</v>
      </c>
      <c r="Q2504" s="4"/>
      <c r="R2504" s="4"/>
      <c r="U2504" s="30">
        <v>8913.7350000000006</v>
      </c>
      <c r="V2504">
        <f t="shared" si="517"/>
        <v>8913735</v>
      </c>
      <c r="X2504" s="16">
        <v>22452</v>
      </c>
      <c r="Z2504" s="16">
        <v>22452</v>
      </c>
      <c r="AA2504" s="16">
        <v>22452</v>
      </c>
    </row>
    <row r="2505" spans="1:27">
      <c r="B2505" t="s">
        <v>182</v>
      </c>
      <c r="C2505">
        <v>2014</v>
      </c>
      <c r="D2505" s="21">
        <v>16049091</v>
      </c>
      <c r="E2505" s="12">
        <f t="shared" ref="E2505:E2507" si="519">(D2505-D2504)/(D2504)</f>
        <v>0.10897640448242556</v>
      </c>
      <c r="F2505" s="21">
        <v>15438821</v>
      </c>
      <c r="G2505" s="4"/>
      <c r="H2505" s="21">
        <v>65657635</v>
      </c>
      <c r="I2505" s="4"/>
      <c r="J2505" s="12">
        <f t="shared" si="518"/>
        <v>0.24443602027395595</v>
      </c>
      <c r="K2505" s="21">
        <v>69081342</v>
      </c>
      <c r="L2505" s="21"/>
      <c r="M2505" s="21"/>
      <c r="N2505" s="21">
        <v>871267</v>
      </c>
      <c r="O2505" s="21">
        <v>1409867</v>
      </c>
      <c r="P2505" s="12">
        <f t="shared" si="510"/>
        <v>2.0408795764274526E-2</v>
      </c>
      <c r="Q2505" s="4"/>
      <c r="R2505" s="4"/>
      <c r="U2505" s="30">
        <v>8943.01</v>
      </c>
      <c r="V2505">
        <f t="shared" si="517"/>
        <v>8943010</v>
      </c>
      <c r="X2505" s="16">
        <v>21590</v>
      </c>
      <c r="Z2505" s="16">
        <v>21590</v>
      </c>
      <c r="AA2505" s="16">
        <v>21590</v>
      </c>
    </row>
    <row r="2506" spans="1:27">
      <c r="B2506" t="s">
        <v>182</v>
      </c>
      <c r="C2506">
        <v>2015</v>
      </c>
      <c r="D2506" s="10">
        <v>18015768</v>
      </c>
      <c r="E2506" s="12">
        <f t="shared" si="519"/>
        <v>0.12254133271473132</v>
      </c>
      <c r="F2506" s="3"/>
      <c r="G2506" s="3"/>
      <c r="H2506" s="10">
        <v>69746902</v>
      </c>
      <c r="I2506" s="3"/>
      <c r="J2506" s="12">
        <f t="shared" si="518"/>
        <v>0.25830205332990991</v>
      </c>
      <c r="K2506" s="10">
        <v>71442152</v>
      </c>
      <c r="L2506" s="10"/>
      <c r="M2506" s="10"/>
      <c r="N2506" s="10">
        <v>751594</v>
      </c>
      <c r="O2506" s="10">
        <v>1395260</v>
      </c>
      <c r="P2506" s="12">
        <f t="shared" si="510"/>
        <v>1.9529926814074693E-2</v>
      </c>
      <c r="Q2506" s="3"/>
      <c r="R2506" s="3"/>
      <c r="U2506" s="30">
        <v>8960.0010000000002</v>
      </c>
      <c r="V2506">
        <f t="shared" si="517"/>
        <v>8960001</v>
      </c>
      <c r="X2506" s="16">
        <v>20489</v>
      </c>
      <c r="Z2506" s="16">
        <v>20489</v>
      </c>
      <c r="AA2506" s="16">
        <v>20489</v>
      </c>
    </row>
    <row r="2507" spans="1:27">
      <c r="B2507" t="s">
        <v>280</v>
      </c>
      <c r="C2507">
        <v>2016</v>
      </c>
      <c r="D2507" s="1">
        <v>17976242</v>
      </c>
      <c r="E2507" s="12">
        <f t="shared" si="519"/>
        <v>-2.1939669738198228E-3</v>
      </c>
      <c r="F2507" s="3"/>
      <c r="G2507" s="3"/>
      <c r="H2507" s="1">
        <v>65689159</v>
      </c>
      <c r="I2507" s="3"/>
      <c r="J2507" s="12">
        <f t="shared" si="518"/>
        <v>0.27365614469200311</v>
      </c>
      <c r="K2507" s="1">
        <v>72617584</v>
      </c>
      <c r="L2507" s="10"/>
      <c r="M2507" s="10"/>
      <c r="N2507" s="1">
        <v>706311</v>
      </c>
      <c r="O2507" s="1">
        <v>1392916</v>
      </c>
      <c r="P2507" s="12">
        <f t="shared" ref="P2507" si="520">(O2507/K2507)</f>
        <v>1.9181524959574529E-2</v>
      </c>
      <c r="Q2507" s="3"/>
      <c r="R2507" s="3"/>
      <c r="U2507" s="30">
        <v>8978.4159999999993</v>
      </c>
      <c r="V2507">
        <f t="shared" si="517"/>
        <v>8978416</v>
      </c>
      <c r="X2507" s="16">
        <v>19786</v>
      </c>
      <c r="Z2507" s="16">
        <v>19786</v>
      </c>
      <c r="AA2507" s="16">
        <v>19786</v>
      </c>
    </row>
    <row r="2508" spans="1:27"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U2508" s="30">
        <v>9005.6440000000002</v>
      </c>
      <c r="V2508">
        <f t="shared" si="517"/>
        <v>9005644</v>
      </c>
    </row>
    <row r="2509" spans="1:27"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</row>
    <row r="2510" spans="1:27">
      <c r="B2510" t="s">
        <v>281</v>
      </c>
      <c r="C2510">
        <v>1880</v>
      </c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</row>
    <row r="2511" spans="1:27">
      <c r="B2511" t="s">
        <v>281</v>
      </c>
      <c r="C2511">
        <v>1890</v>
      </c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X2511" s="16">
        <v>112</v>
      </c>
      <c r="Z2511" s="16">
        <v>112</v>
      </c>
      <c r="AA2511" s="16">
        <v>112</v>
      </c>
    </row>
    <row r="2512" spans="1:27">
      <c r="B2512" t="s">
        <v>281</v>
      </c>
      <c r="C2512">
        <v>1904</v>
      </c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U2512" s="30">
        <v>242</v>
      </c>
      <c r="V2512">
        <f>(U2512*1000)</f>
        <v>242000</v>
      </c>
      <c r="X2512" s="16">
        <v>247</v>
      </c>
      <c r="Z2512" s="16">
        <v>247</v>
      </c>
      <c r="AA2512" s="16">
        <v>247</v>
      </c>
    </row>
    <row r="2513" spans="2:28">
      <c r="B2513" t="s">
        <v>281</v>
      </c>
      <c r="C2513">
        <v>1910</v>
      </c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U2513" s="30">
        <v>329</v>
      </c>
      <c r="V2513">
        <f t="shared" ref="V2513:V2581" si="521">(U2513*1000)</f>
        <v>329000</v>
      </c>
      <c r="X2513" s="16">
        <v>313</v>
      </c>
      <c r="Z2513" s="16">
        <v>313</v>
      </c>
      <c r="AA2513" s="16">
        <v>313</v>
      </c>
    </row>
    <row r="2514" spans="2:28">
      <c r="B2514" t="s">
        <v>281</v>
      </c>
      <c r="C2514">
        <v>1923</v>
      </c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U2514" s="30">
        <v>382</v>
      </c>
      <c r="V2514">
        <f t="shared" si="521"/>
        <v>382000</v>
      </c>
      <c r="X2514" s="16">
        <v>239</v>
      </c>
      <c r="Z2514" s="16">
        <v>239</v>
      </c>
      <c r="AA2514" s="16">
        <v>239</v>
      </c>
    </row>
    <row r="2515" spans="2:28">
      <c r="B2515" t="s">
        <v>281</v>
      </c>
      <c r="C2515">
        <v>1930</v>
      </c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U2515" s="30">
        <v>427</v>
      </c>
      <c r="V2515">
        <f t="shared" si="521"/>
        <v>427000</v>
      </c>
      <c r="X2515" s="16">
        <v>489</v>
      </c>
      <c r="Z2515" s="16">
        <v>489</v>
      </c>
      <c r="AA2515" s="16">
        <v>489</v>
      </c>
    </row>
    <row r="2516" spans="2:28">
      <c r="B2516" t="s">
        <v>281</v>
      </c>
      <c r="C2516">
        <v>1940</v>
      </c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U2516" s="30">
        <v>531</v>
      </c>
      <c r="V2516">
        <f t="shared" si="521"/>
        <v>531000</v>
      </c>
      <c r="X2516" s="16">
        <v>646</v>
      </c>
      <c r="Z2516" s="16">
        <v>646</v>
      </c>
      <c r="AA2516" s="16">
        <v>646</v>
      </c>
      <c r="AB2516">
        <f>(682-646)/5</f>
        <v>7.2</v>
      </c>
    </row>
    <row r="2517" spans="2:28">
      <c r="B2517" t="s">
        <v>281</v>
      </c>
      <c r="C2517">
        <v>1941</v>
      </c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U2517" s="30">
        <v>506</v>
      </c>
      <c r="V2517">
        <f t="shared" si="521"/>
        <v>506000</v>
      </c>
      <c r="Z2517" s="16"/>
      <c r="AA2517" s="16">
        <f>AA2516+(AA2518-AA2516)/2</f>
        <v>649.5</v>
      </c>
    </row>
    <row r="2518" spans="2:28">
      <c r="B2518" t="s">
        <v>281</v>
      </c>
      <c r="C2518">
        <v>1942</v>
      </c>
      <c r="D2518" s="1">
        <v>4796</v>
      </c>
      <c r="E2518" s="1"/>
      <c r="F2518" s="1">
        <v>4645</v>
      </c>
      <c r="G2518" s="1"/>
      <c r="H2518">
        <v>30398</v>
      </c>
      <c r="I2518" s="12">
        <f t="shared" ref="I2518:I2553" si="522">(F2518/H2518)</f>
        <v>0.15280610566484637</v>
      </c>
      <c r="J2518" s="12">
        <f>D2518/H2518</f>
        <v>0.15777353773274558</v>
      </c>
      <c r="K2518" s="1">
        <v>26899</v>
      </c>
      <c r="L2518">
        <v>660</v>
      </c>
      <c r="M2518" s="12">
        <f>(L2518/K2518)</f>
        <v>2.4536228112569239E-2</v>
      </c>
      <c r="N2518" s="3"/>
      <c r="O2518" s="3"/>
      <c r="P2518" s="3"/>
      <c r="Q2518" s="3"/>
      <c r="R2518" s="3"/>
      <c r="T2518">
        <v>502</v>
      </c>
      <c r="U2518" s="30">
        <v>502</v>
      </c>
      <c r="V2518">
        <f t="shared" si="521"/>
        <v>502000</v>
      </c>
      <c r="W2518">
        <v>321</v>
      </c>
      <c r="AA2518" s="1">
        <f>AA2516+7</f>
        <v>653</v>
      </c>
    </row>
    <row r="2519" spans="2:28">
      <c r="B2519" t="s">
        <v>281</v>
      </c>
      <c r="C2519">
        <v>1943</v>
      </c>
      <c r="D2519" s="1"/>
      <c r="E2519" s="1"/>
      <c r="F2519" s="1"/>
      <c r="G2519" s="1"/>
      <c r="I2519" s="12"/>
      <c r="J2519" s="12"/>
      <c r="K2519" s="1"/>
      <c r="M2519" s="12"/>
      <c r="N2519" s="3"/>
      <c r="O2519" s="3"/>
      <c r="P2519" s="3"/>
      <c r="Q2519" s="3"/>
      <c r="R2519" s="3"/>
      <c r="U2519" s="30">
        <v>534</v>
      </c>
      <c r="V2519">
        <f t="shared" si="521"/>
        <v>534000</v>
      </c>
      <c r="AA2519" s="1">
        <f>AA2518+(AA2520-AA2518)/2</f>
        <v>656.5</v>
      </c>
    </row>
    <row r="2520" spans="2:28">
      <c r="B2520" t="s">
        <v>281</v>
      </c>
      <c r="C2520">
        <v>1944</v>
      </c>
      <c r="D2520" s="1">
        <v>6767</v>
      </c>
      <c r="E2520" s="12">
        <f>(D2520-D2518)/(D2518)</f>
        <v>0.41096747289407842</v>
      </c>
      <c r="F2520" s="1">
        <v>6581</v>
      </c>
      <c r="G2520" s="11">
        <f>(F2520-F2518)/(F2518)</f>
        <v>0.41679224973089346</v>
      </c>
      <c r="H2520">
        <v>36520</v>
      </c>
      <c r="I2520" s="12">
        <f t="shared" si="522"/>
        <v>0.18020262869660461</v>
      </c>
      <c r="J2520" s="12">
        <f t="shared" ref="J2520:J2586" si="523">D2520/H2520</f>
        <v>0.18529572836801753</v>
      </c>
      <c r="K2520" s="1">
        <v>27281</v>
      </c>
      <c r="L2520">
        <v>498</v>
      </c>
      <c r="M2520" s="12">
        <f t="shared" ref="M2520:M2584" si="524">(L2520/K2520)</f>
        <v>1.825446281294674E-2</v>
      </c>
      <c r="N2520" s="3"/>
      <c r="O2520" s="3"/>
      <c r="P2520" s="3"/>
      <c r="Q2520" s="3"/>
      <c r="R2520" s="3"/>
      <c r="T2520">
        <v>527</v>
      </c>
      <c r="U2520" s="30">
        <v>527</v>
      </c>
      <c r="V2520">
        <f t="shared" si="521"/>
        <v>527000</v>
      </c>
      <c r="W2520">
        <v>461</v>
      </c>
      <c r="AA2520" s="1">
        <f>AA2518+7</f>
        <v>660</v>
      </c>
    </row>
    <row r="2521" spans="2:28">
      <c r="B2521" t="s">
        <v>281</v>
      </c>
      <c r="C2521">
        <v>1945</v>
      </c>
      <c r="D2521" s="1"/>
      <c r="E2521" s="12"/>
      <c r="F2521" s="1"/>
      <c r="G2521" s="11"/>
      <c r="I2521" s="12"/>
      <c r="J2521" s="12"/>
      <c r="K2521" s="1"/>
      <c r="M2521" s="12"/>
      <c r="N2521" s="3"/>
      <c r="O2521" s="3"/>
      <c r="P2521" s="3"/>
      <c r="Q2521" s="3"/>
      <c r="R2521" s="3"/>
      <c r="U2521" s="30">
        <v>537</v>
      </c>
      <c r="V2521">
        <f t="shared" si="521"/>
        <v>537000</v>
      </c>
      <c r="AA2521" s="1">
        <f>AA2520+(AA2522-AA2520)/2</f>
        <v>663.5</v>
      </c>
    </row>
    <row r="2522" spans="2:28">
      <c r="B2522" t="s">
        <v>281</v>
      </c>
      <c r="C2522">
        <v>1946</v>
      </c>
      <c r="D2522" s="1">
        <v>6409</v>
      </c>
      <c r="E2522" s="12">
        <f>(D2522-D2520)/(D2520)</f>
        <v>-5.2903797842470811E-2</v>
      </c>
      <c r="F2522" s="1">
        <v>6207</v>
      </c>
      <c r="G2522" s="11">
        <f>(F2522-F2520)/(F2520)</f>
        <v>-5.68302689560857E-2</v>
      </c>
      <c r="H2522">
        <v>43201</v>
      </c>
      <c r="I2522" s="12">
        <f t="shared" si="522"/>
        <v>0.1436772296937571</v>
      </c>
      <c r="J2522" s="12">
        <f t="shared" si="523"/>
        <v>0.14835304738316243</v>
      </c>
      <c r="K2522" s="1">
        <v>35717</v>
      </c>
      <c r="L2522">
        <v>880</v>
      </c>
      <c r="M2522" s="12">
        <f t="shared" si="524"/>
        <v>2.4638127502309825E-2</v>
      </c>
      <c r="N2522" s="3"/>
      <c r="O2522" s="3"/>
      <c r="P2522" s="3"/>
      <c r="Q2522" s="3"/>
      <c r="R2522" s="3"/>
      <c r="T2522">
        <v>561</v>
      </c>
      <c r="U2522" s="30">
        <v>561</v>
      </c>
      <c r="V2522">
        <f t="shared" si="521"/>
        <v>561000</v>
      </c>
      <c r="W2522">
        <v>519</v>
      </c>
      <c r="AA2522" s="1">
        <f>AA2520+7</f>
        <v>667</v>
      </c>
    </row>
    <row r="2523" spans="2:28">
      <c r="B2523" t="s">
        <v>281</v>
      </c>
      <c r="C2523">
        <v>1947</v>
      </c>
      <c r="D2523" s="1"/>
      <c r="E2523" s="12"/>
      <c r="F2523" s="1"/>
      <c r="G2523" s="11"/>
      <c r="I2523" s="12"/>
      <c r="J2523" s="12"/>
      <c r="K2523" s="1"/>
      <c r="M2523" s="12"/>
      <c r="N2523" s="3"/>
      <c r="O2523" s="3"/>
      <c r="P2523" s="3"/>
      <c r="Q2523" s="3"/>
      <c r="R2523" s="3"/>
      <c r="U2523" s="30">
        <v>582</v>
      </c>
      <c r="V2523">
        <f t="shared" si="521"/>
        <v>582000</v>
      </c>
      <c r="AA2523" s="1">
        <f>AA2522+(AA2524-AA2522)/2</f>
        <v>670.5</v>
      </c>
    </row>
    <row r="2524" spans="2:28">
      <c r="B2524" t="s">
        <v>281</v>
      </c>
      <c r="C2524">
        <v>1948</v>
      </c>
      <c r="D2524" s="1">
        <v>14126</v>
      </c>
      <c r="E2524" s="12">
        <f>(D2524-D2522)/(D2522)</f>
        <v>1.2040880012482447</v>
      </c>
      <c r="F2524" s="1">
        <v>13883</v>
      </c>
      <c r="G2524" s="11">
        <f>(F2524-F2522)/(F2522)</f>
        <v>1.2366682777509264</v>
      </c>
      <c r="H2524">
        <v>70408</v>
      </c>
      <c r="I2524" s="12">
        <f t="shared" si="522"/>
        <v>0.19717929780706739</v>
      </c>
      <c r="J2524" s="12">
        <f t="shared" si="523"/>
        <v>0.2006306101579366</v>
      </c>
      <c r="K2524" s="1">
        <v>61485</v>
      </c>
      <c r="L2524">
        <v>1176</v>
      </c>
      <c r="M2524" s="12">
        <f t="shared" si="524"/>
        <v>1.9126616247865331E-2</v>
      </c>
      <c r="N2524" s="3"/>
      <c r="O2524" s="3"/>
      <c r="P2524" s="3"/>
      <c r="Q2524" s="3"/>
      <c r="R2524" s="3"/>
      <c r="T2524">
        <v>604</v>
      </c>
      <c r="U2524" s="30">
        <v>604</v>
      </c>
      <c r="V2524">
        <f t="shared" si="521"/>
        <v>604000</v>
      </c>
      <c r="W2524">
        <v>673</v>
      </c>
      <c r="AA2524" s="1">
        <f t="shared" ref="AA2524" si="525">AA2522+7</f>
        <v>674</v>
      </c>
    </row>
    <row r="2525" spans="2:28">
      <c r="B2525" t="s">
        <v>281</v>
      </c>
      <c r="C2525">
        <v>1949</v>
      </c>
      <c r="D2525" s="1"/>
      <c r="E2525" s="12"/>
      <c r="F2525" s="1"/>
      <c r="G2525" s="11"/>
      <c r="I2525" s="12"/>
      <c r="J2525" s="12"/>
      <c r="K2525" s="1"/>
      <c r="M2525" s="12"/>
      <c r="N2525" s="3"/>
      <c r="O2525" s="3"/>
      <c r="P2525" s="3"/>
      <c r="Q2525" s="3"/>
      <c r="R2525" s="3"/>
      <c r="U2525" s="30">
        <v>644</v>
      </c>
      <c r="V2525">
        <f t="shared" si="521"/>
        <v>644000</v>
      </c>
      <c r="AA2525" s="1">
        <f>AA2524+(AA2526-AA2524)/2</f>
        <v>678</v>
      </c>
    </row>
    <row r="2526" spans="2:28">
      <c r="B2526" t="s">
        <v>281</v>
      </c>
      <c r="C2526">
        <v>1950</v>
      </c>
      <c r="D2526" s="1">
        <v>19236</v>
      </c>
      <c r="E2526" s="12">
        <f>(D2526-D2524)/(D2524)</f>
        <v>0.36174430128840435</v>
      </c>
      <c r="F2526" s="1">
        <v>18938</v>
      </c>
      <c r="G2526" s="11">
        <f>(F2526-F2524)/(F2524)</f>
        <v>0.36411438449902761</v>
      </c>
      <c r="H2526">
        <v>91795</v>
      </c>
      <c r="I2526" s="12">
        <f t="shared" si="522"/>
        <v>0.20630753309003758</v>
      </c>
      <c r="J2526" s="12">
        <f t="shared" si="523"/>
        <v>0.20955389727109319</v>
      </c>
      <c r="K2526" s="1">
        <v>84364</v>
      </c>
      <c r="L2526">
        <v>1515</v>
      </c>
      <c r="M2526" s="12">
        <f t="shared" si="524"/>
        <v>1.7957896733203735E-2</v>
      </c>
      <c r="N2526" s="3"/>
      <c r="O2526" s="3"/>
      <c r="P2526" s="3"/>
      <c r="Q2526" s="3"/>
      <c r="R2526" s="3"/>
      <c r="T2526">
        <v>689</v>
      </c>
      <c r="U2526" s="30">
        <v>689</v>
      </c>
      <c r="V2526">
        <f t="shared" si="521"/>
        <v>689000</v>
      </c>
      <c r="W2526">
        <v>825</v>
      </c>
      <c r="X2526" s="16">
        <v>682</v>
      </c>
      <c r="Z2526" s="16">
        <v>682</v>
      </c>
      <c r="AA2526" s="16">
        <v>682</v>
      </c>
      <c r="AB2526">
        <f>(1260-682)/10</f>
        <v>57.8</v>
      </c>
    </row>
    <row r="2527" spans="2:28">
      <c r="B2527" t="s">
        <v>281</v>
      </c>
      <c r="C2527">
        <v>1951</v>
      </c>
      <c r="D2527" s="1">
        <v>23115</v>
      </c>
      <c r="E2527" s="12">
        <f t="shared" ref="E2527:E2587" si="526">(D2527-D2526)/(D2526)</f>
        <v>0.20165315034310669</v>
      </c>
      <c r="F2527" s="1">
        <v>22817</v>
      </c>
      <c r="G2527" s="11">
        <f t="shared" ref="G2527:G2584" si="527">(F2527-F2526)/(F2526)</f>
        <v>0.20482627521385574</v>
      </c>
      <c r="H2527">
        <v>107593</v>
      </c>
      <c r="I2527" s="12">
        <f t="shared" si="522"/>
        <v>0.21206769957153346</v>
      </c>
      <c r="J2527" s="12">
        <f t="shared" si="523"/>
        <v>0.21483739648490144</v>
      </c>
      <c r="K2527" s="1">
        <v>89581</v>
      </c>
      <c r="L2527">
        <v>1683</v>
      </c>
      <c r="M2527" s="12">
        <f t="shared" si="524"/>
        <v>1.8787466092140076E-2</v>
      </c>
      <c r="N2527">
        <v>482</v>
      </c>
      <c r="O2527">
        <v>981</v>
      </c>
      <c r="P2527" s="12">
        <f>(O2527/K2527)</f>
        <v>1.0950982909322289E-2</v>
      </c>
      <c r="Q2527" s="12">
        <f>(O2527/L2527)</f>
        <v>0.58288770053475936</v>
      </c>
      <c r="R2527" s="2">
        <v>346</v>
      </c>
      <c r="S2527" s="2">
        <v>146</v>
      </c>
      <c r="T2527">
        <v>717</v>
      </c>
      <c r="U2527" s="30">
        <v>717</v>
      </c>
      <c r="V2527">
        <f t="shared" si="521"/>
        <v>717000</v>
      </c>
      <c r="W2527">
        <v>962</v>
      </c>
      <c r="AA2527" s="1">
        <f>AA2526+57</f>
        <v>739</v>
      </c>
    </row>
    <row r="2528" spans="2:28">
      <c r="B2528" t="s">
        <v>281</v>
      </c>
      <c r="C2528">
        <v>1952</v>
      </c>
      <c r="D2528" s="1">
        <v>24783</v>
      </c>
      <c r="E2528" s="12">
        <f t="shared" si="526"/>
        <v>7.216093445814406E-2</v>
      </c>
      <c r="F2528" s="1">
        <v>23665</v>
      </c>
      <c r="G2528" s="11">
        <f t="shared" si="527"/>
        <v>3.7165271508086073E-2</v>
      </c>
      <c r="H2528">
        <v>119079</v>
      </c>
      <c r="I2528" s="12">
        <f t="shared" si="522"/>
        <v>0.19873361381939722</v>
      </c>
      <c r="J2528" s="12">
        <f t="shared" si="523"/>
        <v>0.20812233895145241</v>
      </c>
      <c r="K2528" s="1">
        <v>98327</v>
      </c>
      <c r="L2528">
        <v>2097</v>
      </c>
      <c r="M2528" s="12">
        <f t="shared" si="524"/>
        <v>2.1326797319149368E-2</v>
      </c>
      <c r="N2528">
        <v>766</v>
      </c>
      <c r="O2528">
        <v>1080</v>
      </c>
      <c r="P2528" s="12">
        <f t="shared" ref="P2528:P2591" si="528">(O2528/K2528)</f>
        <v>1.0983758275956757E-2</v>
      </c>
      <c r="Q2528" s="12">
        <f t="shared" ref="Q2528:Q2584" si="529">(O2528/L2528)</f>
        <v>0.51502145922746778</v>
      </c>
      <c r="R2528" s="2">
        <v>411</v>
      </c>
      <c r="S2528" s="2">
        <v>66</v>
      </c>
      <c r="T2528">
        <v>735</v>
      </c>
      <c r="U2528" s="30">
        <v>735</v>
      </c>
      <c r="V2528">
        <f t="shared" si="521"/>
        <v>735000</v>
      </c>
      <c r="W2528">
        <v>1042</v>
      </c>
      <c r="AA2528" s="1">
        <f t="shared" ref="AA2528:AA2535" si="530">AA2527+57</f>
        <v>796</v>
      </c>
    </row>
    <row r="2529" spans="2:28">
      <c r="B2529" t="s">
        <v>281</v>
      </c>
      <c r="C2529">
        <v>1953</v>
      </c>
      <c r="D2529" s="1">
        <v>24065</v>
      </c>
      <c r="E2529" s="12">
        <f t="shared" si="526"/>
        <v>-2.8971472380260661E-2</v>
      </c>
      <c r="F2529" s="1">
        <v>23565</v>
      </c>
      <c r="G2529" s="11">
        <f t="shared" si="527"/>
        <v>-4.2256496936403974E-3</v>
      </c>
      <c r="H2529">
        <v>125807</v>
      </c>
      <c r="I2529" s="12">
        <f t="shared" si="522"/>
        <v>0.18731072197890419</v>
      </c>
      <c r="J2529" s="12">
        <f t="shared" si="523"/>
        <v>0.19128506362920983</v>
      </c>
      <c r="K2529" s="1">
        <v>112410</v>
      </c>
      <c r="L2529">
        <v>2253</v>
      </c>
      <c r="M2529" s="12">
        <f t="shared" si="524"/>
        <v>2.0042700827328529E-2</v>
      </c>
      <c r="N2529">
        <v>775</v>
      </c>
      <c r="O2529">
        <v>1249</v>
      </c>
      <c r="P2529" s="12">
        <f t="shared" si="528"/>
        <v>1.1111111111111112E-2</v>
      </c>
      <c r="Q2529" s="12">
        <f t="shared" si="529"/>
        <v>0.55437194851309368</v>
      </c>
      <c r="R2529" s="2">
        <v>423</v>
      </c>
      <c r="S2529" s="2">
        <v>207</v>
      </c>
      <c r="T2529">
        <v>756</v>
      </c>
      <c r="U2529" s="30">
        <v>756</v>
      </c>
      <c r="V2529">
        <f t="shared" si="521"/>
        <v>756000</v>
      </c>
      <c r="W2529">
        <v>1088</v>
      </c>
      <c r="AA2529" s="1">
        <f t="shared" si="530"/>
        <v>853</v>
      </c>
    </row>
    <row r="2530" spans="2:28">
      <c r="B2530" t="s">
        <v>281</v>
      </c>
      <c r="C2530">
        <v>1954</v>
      </c>
      <c r="D2530" s="1">
        <v>26851</v>
      </c>
      <c r="E2530" s="12">
        <f t="shared" si="526"/>
        <v>0.11576979015167255</v>
      </c>
      <c r="F2530" s="1">
        <v>26541</v>
      </c>
      <c r="G2530" s="11">
        <f t="shared" si="527"/>
        <v>0.12628898790579249</v>
      </c>
      <c r="H2530">
        <v>138965</v>
      </c>
      <c r="I2530" s="12">
        <f t="shared" si="522"/>
        <v>0.19099053718562228</v>
      </c>
      <c r="J2530" s="12">
        <f t="shared" si="523"/>
        <v>0.19322131471953369</v>
      </c>
      <c r="K2530" s="1">
        <v>119583</v>
      </c>
      <c r="L2530">
        <v>2550</v>
      </c>
      <c r="M2530" s="12">
        <f t="shared" si="524"/>
        <v>2.1324101251850178E-2</v>
      </c>
      <c r="N2530">
        <v>890</v>
      </c>
      <c r="O2530">
        <v>1434</v>
      </c>
      <c r="P2530" s="12">
        <f t="shared" si="528"/>
        <v>1.1991671056922807E-2</v>
      </c>
      <c r="Q2530" s="12">
        <f t="shared" si="529"/>
        <v>0.56235294117647061</v>
      </c>
      <c r="R2530" s="2">
        <v>535</v>
      </c>
      <c r="S2530" s="2">
        <v>48</v>
      </c>
      <c r="T2530">
        <v>763</v>
      </c>
      <c r="U2530" s="30">
        <v>763</v>
      </c>
      <c r="V2530">
        <f t="shared" si="521"/>
        <v>763000</v>
      </c>
      <c r="W2530">
        <v>1111</v>
      </c>
      <c r="AA2530" s="1">
        <f t="shared" si="530"/>
        <v>910</v>
      </c>
    </row>
    <row r="2531" spans="2:28">
      <c r="B2531" t="s">
        <v>281</v>
      </c>
      <c r="C2531">
        <v>1955</v>
      </c>
      <c r="D2531" s="1">
        <v>30499</v>
      </c>
      <c r="E2531" s="12">
        <f t="shared" si="526"/>
        <v>0.13586086179285689</v>
      </c>
      <c r="F2531" s="1">
        <v>29468</v>
      </c>
      <c r="G2531" s="11">
        <f t="shared" si="527"/>
        <v>0.1102822048905467</v>
      </c>
      <c r="H2531">
        <v>148070</v>
      </c>
      <c r="I2531" s="12">
        <f t="shared" si="522"/>
        <v>0.19901397987438374</v>
      </c>
      <c r="J2531" s="12">
        <f t="shared" si="523"/>
        <v>0.20597690281623557</v>
      </c>
      <c r="K2531" s="1">
        <v>134058</v>
      </c>
      <c r="L2531">
        <v>2851</v>
      </c>
      <c r="M2531" s="12">
        <f t="shared" si="524"/>
        <v>2.1266914320667175E-2</v>
      </c>
      <c r="N2531">
        <v>881</v>
      </c>
      <c r="O2531">
        <v>1711</v>
      </c>
      <c r="P2531" s="12">
        <f t="shared" si="528"/>
        <v>1.2763132375538945E-2</v>
      </c>
      <c r="Q2531" s="12">
        <f t="shared" si="529"/>
        <v>0.60014030164854437</v>
      </c>
      <c r="R2531" s="2">
        <v>540</v>
      </c>
      <c r="S2531" s="2">
        <v>407</v>
      </c>
      <c r="T2531">
        <v>785</v>
      </c>
      <c r="U2531" s="30">
        <v>785</v>
      </c>
      <c r="V2531">
        <f t="shared" si="521"/>
        <v>785000</v>
      </c>
      <c r="W2531">
        <v>1206</v>
      </c>
      <c r="AA2531" s="1">
        <f t="shared" si="530"/>
        <v>967</v>
      </c>
    </row>
    <row r="2532" spans="2:28">
      <c r="B2532" t="s">
        <v>281</v>
      </c>
      <c r="C2532">
        <v>1956</v>
      </c>
      <c r="D2532" s="1">
        <v>32908</v>
      </c>
      <c r="E2532" s="12">
        <f t="shared" si="526"/>
        <v>7.8986196268730116E-2</v>
      </c>
      <c r="F2532" s="1">
        <v>32086</v>
      </c>
      <c r="G2532" s="11">
        <f t="shared" si="527"/>
        <v>8.8842133840097731E-2</v>
      </c>
      <c r="H2532">
        <v>167461</v>
      </c>
      <c r="I2532" s="12">
        <f t="shared" si="522"/>
        <v>0.19160282095532691</v>
      </c>
      <c r="J2532" s="12">
        <f t="shared" si="523"/>
        <v>0.19651142654110509</v>
      </c>
      <c r="K2532" s="1">
        <v>148309</v>
      </c>
      <c r="L2532">
        <v>6945</v>
      </c>
      <c r="M2532" s="12">
        <f t="shared" si="524"/>
        <v>4.6827906600408607E-2</v>
      </c>
      <c r="N2532">
        <v>1205</v>
      </c>
      <c r="O2532">
        <v>5437</v>
      </c>
      <c r="P2532" s="12">
        <f t="shared" si="528"/>
        <v>3.665994646312766E-2</v>
      </c>
      <c r="Q2532" s="12">
        <f t="shared" si="529"/>
        <v>0.78286537077033835</v>
      </c>
      <c r="R2532" s="2">
        <v>636</v>
      </c>
      <c r="S2532" s="2">
        <v>96</v>
      </c>
      <c r="T2532">
        <v>806</v>
      </c>
      <c r="U2532" s="30">
        <v>806</v>
      </c>
      <c r="V2532">
        <f t="shared" si="521"/>
        <v>806000</v>
      </c>
      <c r="W2532">
        <v>1308</v>
      </c>
      <c r="AA2532" s="1">
        <f t="shared" si="530"/>
        <v>1024</v>
      </c>
    </row>
    <row r="2533" spans="2:28">
      <c r="B2533" t="s">
        <v>281</v>
      </c>
      <c r="C2533">
        <v>1957</v>
      </c>
      <c r="D2533" s="1">
        <v>48701</v>
      </c>
      <c r="E2533" s="12">
        <f t="shared" si="526"/>
        <v>0.47991369879664519</v>
      </c>
      <c r="F2533" s="1">
        <v>47685</v>
      </c>
      <c r="G2533" s="11">
        <f t="shared" si="527"/>
        <v>0.48616218911674874</v>
      </c>
      <c r="H2533">
        <v>194368</v>
      </c>
      <c r="I2533" s="12">
        <f t="shared" si="522"/>
        <v>0.245333594007244</v>
      </c>
      <c r="J2533" s="12">
        <f t="shared" si="523"/>
        <v>0.25056079189990121</v>
      </c>
      <c r="K2533" s="1">
        <v>178995</v>
      </c>
      <c r="L2533">
        <v>5422</v>
      </c>
      <c r="M2533" s="12">
        <f t="shared" si="524"/>
        <v>3.0291348920360905E-2</v>
      </c>
      <c r="N2533">
        <v>1546</v>
      </c>
      <c r="O2533" s="2">
        <v>3518</v>
      </c>
      <c r="P2533" s="12">
        <f t="shared" si="528"/>
        <v>1.9654180284365486E-2</v>
      </c>
      <c r="Q2533" s="12">
        <f t="shared" si="529"/>
        <v>0.64883806713389891</v>
      </c>
      <c r="R2533" s="2">
        <v>642</v>
      </c>
      <c r="S2533" s="2">
        <v>364</v>
      </c>
      <c r="T2533">
        <v>847</v>
      </c>
      <c r="U2533" s="30">
        <v>847</v>
      </c>
      <c r="V2533">
        <f t="shared" si="521"/>
        <v>847000</v>
      </c>
      <c r="W2533">
        <v>1467</v>
      </c>
      <c r="AA2533" s="1">
        <f t="shared" si="530"/>
        <v>1081</v>
      </c>
    </row>
    <row r="2534" spans="2:28">
      <c r="B2534" t="s">
        <v>281</v>
      </c>
      <c r="C2534">
        <v>1958</v>
      </c>
      <c r="D2534" s="1">
        <v>65205</v>
      </c>
      <c r="E2534" s="12">
        <f t="shared" si="526"/>
        <v>0.33888421182316586</v>
      </c>
      <c r="F2534" s="1">
        <v>64102</v>
      </c>
      <c r="G2534" s="11">
        <f t="shared" si="527"/>
        <v>0.34428017196183286</v>
      </c>
      <c r="H2534">
        <v>223001</v>
      </c>
      <c r="I2534" s="12">
        <f t="shared" si="522"/>
        <v>0.28745162577746286</v>
      </c>
      <c r="J2534" s="12">
        <f t="shared" si="523"/>
        <v>0.29239779193815274</v>
      </c>
      <c r="K2534" s="1">
        <v>202735</v>
      </c>
      <c r="L2534">
        <v>3820</v>
      </c>
      <c r="M2534" s="12">
        <f t="shared" si="524"/>
        <v>1.8842331121907908E-2</v>
      </c>
      <c r="N2534">
        <v>1408</v>
      </c>
      <c r="O2534">
        <v>2175</v>
      </c>
      <c r="P2534" s="12">
        <f t="shared" si="528"/>
        <v>1.0728290625693639E-2</v>
      </c>
      <c r="Q2534" s="12">
        <f t="shared" si="529"/>
        <v>0.56937172774869105</v>
      </c>
      <c r="R2534">
        <v>722</v>
      </c>
      <c r="S2534">
        <v>60</v>
      </c>
      <c r="T2534">
        <v>886</v>
      </c>
      <c r="U2534" s="30">
        <v>886</v>
      </c>
      <c r="V2534">
        <f t="shared" si="521"/>
        <v>886000</v>
      </c>
      <c r="W2534">
        <v>1627</v>
      </c>
      <c r="AA2534" s="1">
        <f t="shared" si="530"/>
        <v>1138</v>
      </c>
    </row>
    <row r="2535" spans="2:28">
      <c r="B2535" t="s">
        <v>281</v>
      </c>
      <c r="C2535">
        <v>1959</v>
      </c>
      <c r="D2535" s="1">
        <v>74012</v>
      </c>
      <c r="E2535" s="12">
        <f t="shared" si="526"/>
        <v>0.13506632926922782</v>
      </c>
      <c r="F2535" s="1">
        <v>72661</v>
      </c>
      <c r="G2535" s="11">
        <f t="shared" si="527"/>
        <v>0.13352157498985992</v>
      </c>
      <c r="H2535">
        <v>240351</v>
      </c>
      <c r="I2535" s="12">
        <f t="shared" si="522"/>
        <v>0.30231203531501843</v>
      </c>
      <c r="J2535" s="12">
        <f t="shared" si="523"/>
        <v>0.3079329813481117</v>
      </c>
      <c r="K2535" s="1">
        <v>215143</v>
      </c>
      <c r="L2535">
        <v>4296</v>
      </c>
      <c r="M2535" s="12">
        <f t="shared" si="524"/>
        <v>1.9968114230999846E-2</v>
      </c>
      <c r="N2535">
        <v>1644</v>
      </c>
      <c r="O2535">
        <v>2307</v>
      </c>
      <c r="P2535" s="12">
        <f t="shared" si="528"/>
        <v>1.0723100449468493E-2</v>
      </c>
      <c r="Q2535" s="12">
        <f t="shared" si="529"/>
        <v>0.53701117318435754</v>
      </c>
      <c r="R2535">
        <v>788</v>
      </c>
      <c r="S2535">
        <v>391</v>
      </c>
      <c r="T2535">
        <v>919</v>
      </c>
      <c r="U2535" s="30">
        <v>919</v>
      </c>
      <c r="V2535">
        <f t="shared" si="521"/>
        <v>919000</v>
      </c>
      <c r="W2535">
        <v>1750</v>
      </c>
      <c r="AA2535" s="1">
        <f t="shared" si="530"/>
        <v>1195</v>
      </c>
    </row>
    <row r="2536" spans="2:28">
      <c r="B2536" t="s">
        <v>281</v>
      </c>
      <c r="C2536">
        <v>1960</v>
      </c>
      <c r="D2536" s="1">
        <v>58964</v>
      </c>
      <c r="E2536" s="12">
        <f t="shared" si="526"/>
        <v>-0.20331838080311301</v>
      </c>
      <c r="F2536" s="1">
        <v>57866</v>
      </c>
      <c r="G2536" s="11">
        <f t="shared" si="527"/>
        <v>-0.20361679580517747</v>
      </c>
      <c r="H2536">
        <v>240940</v>
      </c>
      <c r="I2536" s="12">
        <f t="shared" si="522"/>
        <v>0.24016767659998339</v>
      </c>
      <c r="J2536" s="12">
        <f t="shared" si="523"/>
        <v>0.24472482775794804</v>
      </c>
      <c r="K2536" s="1">
        <v>221381</v>
      </c>
      <c r="L2536">
        <v>4536</v>
      </c>
      <c r="M2536" s="12">
        <f t="shared" si="524"/>
        <v>2.0489563241651271E-2</v>
      </c>
      <c r="N2536">
        <v>1839</v>
      </c>
      <c r="O2536">
        <v>2697</v>
      </c>
      <c r="P2536" s="12">
        <f t="shared" si="528"/>
        <v>1.2182617297780749E-2</v>
      </c>
      <c r="Q2536" s="12">
        <f t="shared" si="529"/>
        <v>0.59457671957671954</v>
      </c>
      <c r="R2536">
        <v>950</v>
      </c>
      <c r="S2536">
        <v>72</v>
      </c>
      <c r="T2536">
        <v>954</v>
      </c>
      <c r="U2536" s="30">
        <v>954</v>
      </c>
      <c r="V2536">
        <f t="shared" si="521"/>
        <v>954000</v>
      </c>
      <c r="W2536">
        <v>1803</v>
      </c>
      <c r="X2536" s="16">
        <v>1260</v>
      </c>
      <c r="Z2536" s="16">
        <v>1260</v>
      </c>
      <c r="AA2536" s="16">
        <v>1260</v>
      </c>
      <c r="AB2536">
        <f>(1260-924)/10</f>
        <v>33.6</v>
      </c>
    </row>
    <row r="2537" spans="2:28">
      <c r="B2537" t="s">
        <v>281</v>
      </c>
      <c r="C2537">
        <v>1961</v>
      </c>
      <c r="D2537" s="1">
        <v>70897</v>
      </c>
      <c r="E2537" s="12">
        <f t="shared" si="526"/>
        <v>0.20237772199986431</v>
      </c>
      <c r="F2537" s="1">
        <v>69899</v>
      </c>
      <c r="G2537" s="11">
        <f t="shared" si="527"/>
        <v>0.20794594407769676</v>
      </c>
      <c r="H2537">
        <v>264434</v>
      </c>
      <c r="I2537" s="12">
        <f t="shared" si="522"/>
        <v>0.2643343896775755</v>
      </c>
      <c r="J2537" s="12">
        <f t="shared" si="523"/>
        <v>0.26810848831844619</v>
      </c>
      <c r="K2537" s="1">
        <v>243177</v>
      </c>
      <c r="L2537">
        <v>4597</v>
      </c>
      <c r="M2537" s="12">
        <f t="shared" si="524"/>
        <v>1.8903925946943994E-2</v>
      </c>
      <c r="N2537">
        <v>1900</v>
      </c>
      <c r="O2537">
        <v>2697</v>
      </c>
      <c r="P2537" s="12">
        <f t="shared" si="528"/>
        <v>1.1090687030434622E-2</v>
      </c>
      <c r="Q2537" s="12">
        <f t="shared" si="529"/>
        <v>0.58668696976288881</v>
      </c>
      <c r="R2537">
        <v>968</v>
      </c>
      <c r="S2537">
        <v>417</v>
      </c>
      <c r="T2537">
        <v>965</v>
      </c>
      <c r="U2537" s="30">
        <v>965</v>
      </c>
      <c r="V2537">
        <f t="shared" si="521"/>
        <v>965000</v>
      </c>
      <c r="W2537">
        <v>1887</v>
      </c>
      <c r="AA2537" s="1">
        <f>AA2536-33</f>
        <v>1227</v>
      </c>
    </row>
    <row r="2538" spans="2:28">
      <c r="B2538" t="s">
        <v>281</v>
      </c>
      <c r="C2538">
        <v>1962</v>
      </c>
      <c r="D2538" s="1">
        <v>68686</v>
      </c>
      <c r="E2538" s="12">
        <f t="shared" si="526"/>
        <v>-3.1186086858400214E-2</v>
      </c>
      <c r="F2538" s="1">
        <v>67472</v>
      </c>
      <c r="G2538" s="11">
        <f t="shared" si="527"/>
        <v>-3.472152677434584E-2</v>
      </c>
      <c r="H2538">
        <v>278839</v>
      </c>
      <c r="I2538" s="12">
        <f t="shared" si="522"/>
        <v>0.24197475962831599</v>
      </c>
      <c r="J2538" s="12">
        <f t="shared" si="523"/>
        <v>0.24632852649736944</v>
      </c>
      <c r="K2538" s="1">
        <v>261954</v>
      </c>
      <c r="L2538">
        <v>4892</v>
      </c>
      <c r="M2538" s="12">
        <f t="shared" si="524"/>
        <v>1.8675034548050421E-2</v>
      </c>
      <c r="N2538">
        <v>2073</v>
      </c>
      <c r="O2538">
        <v>2819</v>
      </c>
      <c r="P2538" s="12">
        <f t="shared" si="528"/>
        <v>1.0761431396352031E-2</v>
      </c>
      <c r="Q2538" s="12">
        <f t="shared" si="529"/>
        <v>0.57624693376941949</v>
      </c>
      <c r="R2538">
        <v>1137</v>
      </c>
      <c r="S2538">
        <v>154</v>
      </c>
      <c r="T2538">
        <v>979</v>
      </c>
      <c r="U2538" s="30">
        <v>979</v>
      </c>
      <c r="V2538">
        <f t="shared" si="521"/>
        <v>979000</v>
      </c>
      <c r="W2538">
        <v>1960</v>
      </c>
      <c r="AA2538" s="1">
        <f t="shared" ref="AA2538:AA2545" si="531">AA2537-33</f>
        <v>1194</v>
      </c>
    </row>
    <row r="2539" spans="2:28">
      <c r="B2539" t="s">
        <v>281</v>
      </c>
      <c r="C2539">
        <v>1963</v>
      </c>
      <c r="D2539" s="1">
        <v>84995</v>
      </c>
      <c r="E2539" s="12">
        <f t="shared" si="526"/>
        <v>0.23744285589494221</v>
      </c>
      <c r="F2539" s="1">
        <v>84002</v>
      </c>
      <c r="G2539" s="11">
        <f t="shared" si="527"/>
        <v>0.24499051458382737</v>
      </c>
      <c r="H2539">
        <v>313979</v>
      </c>
      <c r="I2539" s="12">
        <f t="shared" si="522"/>
        <v>0.26754018580860506</v>
      </c>
      <c r="J2539" s="12">
        <f t="shared" si="523"/>
        <v>0.27070281770436877</v>
      </c>
      <c r="K2539" s="1">
        <v>297721</v>
      </c>
      <c r="L2539">
        <v>5263</v>
      </c>
      <c r="M2539" s="12">
        <f t="shared" si="524"/>
        <v>1.7677624353001634E-2</v>
      </c>
      <c r="N2539">
        <v>2225</v>
      </c>
      <c r="O2539">
        <v>3038</v>
      </c>
      <c r="P2539" s="12">
        <f t="shared" si="528"/>
        <v>1.0204184454573242E-2</v>
      </c>
      <c r="Q2539" s="12">
        <f t="shared" si="529"/>
        <v>0.57723731711951354</v>
      </c>
      <c r="R2539">
        <v>1153</v>
      </c>
      <c r="S2539">
        <v>428</v>
      </c>
      <c r="T2539">
        <v>989</v>
      </c>
      <c r="U2539" s="30">
        <v>989</v>
      </c>
      <c r="V2539">
        <f t="shared" si="521"/>
        <v>989000</v>
      </c>
      <c r="W2539">
        <v>2025</v>
      </c>
      <c r="AA2539" s="1">
        <f t="shared" si="531"/>
        <v>1161</v>
      </c>
    </row>
    <row r="2540" spans="2:28">
      <c r="B2540" t="s">
        <v>281</v>
      </c>
      <c r="C2540">
        <v>1964</v>
      </c>
      <c r="D2540" s="1">
        <v>89230</v>
      </c>
      <c r="E2540" s="12">
        <f t="shared" si="526"/>
        <v>4.9826460380022357E-2</v>
      </c>
      <c r="F2540" s="1">
        <v>87842</v>
      </c>
      <c r="G2540" s="11">
        <f t="shared" si="527"/>
        <v>4.5713197304826078E-2</v>
      </c>
      <c r="H2540">
        <v>351474</v>
      </c>
      <c r="I2540" s="12">
        <f t="shared" si="522"/>
        <v>0.24992460324234508</v>
      </c>
      <c r="J2540" s="12">
        <f t="shared" si="523"/>
        <v>0.25387368624706236</v>
      </c>
      <c r="K2540" s="1">
        <v>318652</v>
      </c>
      <c r="L2540">
        <v>5905</v>
      </c>
      <c r="M2540" s="12">
        <f t="shared" si="524"/>
        <v>1.8531187627882455E-2</v>
      </c>
      <c r="N2540">
        <v>2504</v>
      </c>
      <c r="O2540">
        <v>3401</v>
      </c>
      <c r="P2540" s="12">
        <f t="shared" si="528"/>
        <v>1.0673085372130098E-2</v>
      </c>
      <c r="Q2540" s="12">
        <f t="shared" si="529"/>
        <v>0.57595258255715498</v>
      </c>
      <c r="R2540">
        <v>1291</v>
      </c>
      <c r="S2540">
        <v>310</v>
      </c>
      <c r="T2540">
        <v>1006</v>
      </c>
      <c r="U2540" s="30">
        <v>1006</v>
      </c>
      <c r="V2540">
        <f t="shared" si="521"/>
        <v>1006000</v>
      </c>
      <c r="W2540">
        <v>2139</v>
      </c>
      <c r="AA2540" s="1">
        <f t="shared" si="531"/>
        <v>1128</v>
      </c>
    </row>
    <row r="2541" spans="2:28">
      <c r="B2541" t="s">
        <v>281</v>
      </c>
      <c r="C2541">
        <v>1965</v>
      </c>
      <c r="D2541" s="1">
        <v>104350</v>
      </c>
      <c r="E2541" s="12">
        <f t="shared" si="526"/>
        <v>0.16944973663566065</v>
      </c>
      <c r="F2541" s="1">
        <v>102956</v>
      </c>
      <c r="G2541" s="11">
        <f t="shared" si="527"/>
        <v>0.17205892397714079</v>
      </c>
      <c r="H2541">
        <v>390643</v>
      </c>
      <c r="I2541" s="12">
        <f t="shared" si="522"/>
        <v>0.2635552153756755</v>
      </c>
      <c r="J2541" s="12">
        <f t="shared" si="523"/>
        <v>0.26712369094032146</v>
      </c>
      <c r="K2541" s="1">
        <v>353778</v>
      </c>
      <c r="L2541">
        <v>6783</v>
      </c>
      <c r="M2541" s="12">
        <f t="shared" si="524"/>
        <v>1.9173040720451808E-2</v>
      </c>
      <c r="N2541">
        <v>2634</v>
      </c>
      <c r="O2541">
        <v>4149</v>
      </c>
      <c r="P2541" s="12">
        <f t="shared" si="528"/>
        <v>1.1727693638383392E-2</v>
      </c>
      <c r="Q2541" s="12">
        <f t="shared" si="529"/>
        <v>0.61167624944714727</v>
      </c>
      <c r="R2541">
        <v>1833</v>
      </c>
      <c r="S2541">
        <v>584</v>
      </c>
      <c r="T2541">
        <v>1012</v>
      </c>
      <c r="U2541" s="30">
        <v>1012</v>
      </c>
      <c r="V2541">
        <f t="shared" si="521"/>
        <v>1012000</v>
      </c>
      <c r="W2541">
        <v>2267</v>
      </c>
      <c r="AA2541" s="1">
        <f t="shared" si="531"/>
        <v>1095</v>
      </c>
    </row>
    <row r="2542" spans="2:28">
      <c r="B2542" t="s">
        <v>281</v>
      </c>
      <c r="C2542">
        <v>1966</v>
      </c>
      <c r="D2542" s="1">
        <v>141646</v>
      </c>
      <c r="E2542" s="12">
        <f t="shared" si="526"/>
        <v>0.357412553905127</v>
      </c>
      <c r="F2542" s="1">
        <v>139488</v>
      </c>
      <c r="G2542" s="11">
        <f t="shared" si="527"/>
        <v>0.3548311900229224</v>
      </c>
      <c r="H2542">
        <v>449962</v>
      </c>
      <c r="I2542" s="12">
        <f t="shared" si="522"/>
        <v>0.30999951106982365</v>
      </c>
      <c r="J2542" s="12">
        <f t="shared" si="523"/>
        <v>0.31479547161760324</v>
      </c>
      <c r="K2542" s="1">
        <v>412221</v>
      </c>
      <c r="L2542">
        <v>7712</v>
      </c>
      <c r="M2542" s="12">
        <f t="shared" si="524"/>
        <v>1.8708411264831245E-2</v>
      </c>
      <c r="N2542">
        <v>3054</v>
      </c>
      <c r="O2542">
        <v>4658</v>
      </c>
      <c r="P2542" s="12">
        <f t="shared" si="528"/>
        <v>1.1299763961564306E-2</v>
      </c>
      <c r="Q2542" s="12">
        <f t="shared" si="529"/>
        <v>0.60399377593360992</v>
      </c>
      <c r="R2542">
        <v>2118</v>
      </c>
      <c r="S2542">
        <v>386</v>
      </c>
      <c r="T2542">
        <v>1007</v>
      </c>
      <c r="U2542" s="30">
        <v>1007</v>
      </c>
      <c r="V2542">
        <f t="shared" si="521"/>
        <v>1007000</v>
      </c>
      <c r="W2542">
        <v>2389</v>
      </c>
      <c r="AA2542" s="1">
        <f t="shared" si="531"/>
        <v>1062</v>
      </c>
    </row>
    <row r="2543" spans="2:28">
      <c r="B2543" t="s">
        <v>281</v>
      </c>
      <c r="C2543">
        <v>1967</v>
      </c>
      <c r="D2543" s="1">
        <v>149866</v>
      </c>
      <c r="E2543" s="12">
        <f t="shared" si="526"/>
        <v>5.8031995255778492E-2</v>
      </c>
      <c r="F2543" s="1">
        <v>147424</v>
      </c>
      <c r="G2543" s="11">
        <f t="shared" si="527"/>
        <v>5.6893782977747193E-2</v>
      </c>
      <c r="H2543">
        <v>465725</v>
      </c>
      <c r="I2543" s="12">
        <f t="shared" si="522"/>
        <v>0.31654731869665576</v>
      </c>
      <c r="J2543" s="12">
        <f t="shared" si="523"/>
        <v>0.32179075634763005</v>
      </c>
      <c r="K2543" s="1">
        <v>435354</v>
      </c>
      <c r="L2543">
        <v>8066</v>
      </c>
      <c r="M2543" s="12">
        <f t="shared" si="524"/>
        <v>1.8527451223601943E-2</v>
      </c>
      <c r="N2543">
        <v>3562</v>
      </c>
      <c r="O2543">
        <v>4504</v>
      </c>
      <c r="P2543" s="12">
        <f t="shared" si="528"/>
        <v>1.0345603807476214E-2</v>
      </c>
      <c r="Q2543" s="12">
        <f t="shared" si="529"/>
        <v>0.55839325564096209</v>
      </c>
      <c r="R2543">
        <v>1762</v>
      </c>
      <c r="S2543">
        <v>810</v>
      </c>
      <c r="T2543">
        <v>1000</v>
      </c>
      <c r="U2543" s="30">
        <v>1000</v>
      </c>
      <c r="V2543">
        <f t="shared" si="521"/>
        <v>1000000</v>
      </c>
      <c r="W2543">
        <v>2477</v>
      </c>
      <c r="AA2543" s="1">
        <f t="shared" si="531"/>
        <v>1029</v>
      </c>
    </row>
    <row r="2544" spans="2:28">
      <c r="B2544" t="s">
        <v>281</v>
      </c>
      <c r="C2544">
        <v>1968</v>
      </c>
      <c r="D2544" s="1">
        <v>151587</v>
      </c>
      <c r="E2544" s="12">
        <f t="shared" si="526"/>
        <v>1.1483592008861249E-2</v>
      </c>
      <c r="F2544" s="1">
        <v>148884</v>
      </c>
      <c r="G2544" s="11">
        <f t="shared" si="527"/>
        <v>9.9034078576079876E-3</v>
      </c>
      <c r="H2544">
        <v>489287</v>
      </c>
      <c r="I2544" s="12">
        <f t="shared" si="522"/>
        <v>0.30428766756525311</v>
      </c>
      <c r="J2544" s="12">
        <f t="shared" si="523"/>
        <v>0.30981203261071721</v>
      </c>
      <c r="K2544" s="1">
        <v>454401</v>
      </c>
      <c r="L2544">
        <v>8933</v>
      </c>
      <c r="M2544" s="12">
        <f t="shared" si="524"/>
        <v>1.9658847581761483E-2</v>
      </c>
      <c r="N2544">
        <v>4285</v>
      </c>
      <c r="O2544">
        <v>4648</v>
      </c>
      <c r="P2544" s="12">
        <f t="shared" si="528"/>
        <v>1.0228850728761601E-2</v>
      </c>
      <c r="Q2544" s="12">
        <f t="shared" si="529"/>
        <v>0.52031792231053398</v>
      </c>
      <c r="R2544">
        <v>1110</v>
      </c>
      <c r="S2544">
        <v>875</v>
      </c>
      <c r="T2544">
        <v>994</v>
      </c>
      <c r="U2544" s="30">
        <v>994</v>
      </c>
      <c r="V2544">
        <f t="shared" si="521"/>
        <v>994000</v>
      </c>
      <c r="W2544">
        <v>2678</v>
      </c>
      <c r="AA2544" s="1">
        <f t="shared" si="531"/>
        <v>996</v>
      </c>
    </row>
    <row r="2545" spans="2:28">
      <c r="B2545" t="s">
        <v>281</v>
      </c>
      <c r="C2545">
        <v>1969</v>
      </c>
      <c r="D2545" s="1">
        <v>166190</v>
      </c>
      <c r="E2545" s="12">
        <f t="shared" si="526"/>
        <v>9.6334118361073182E-2</v>
      </c>
      <c r="F2545" s="1">
        <v>163430</v>
      </c>
      <c r="G2545" s="11">
        <f t="shared" si="527"/>
        <v>9.7700222992396765E-2</v>
      </c>
      <c r="H2545">
        <v>543028</v>
      </c>
      <c r="I2545" s="12">
        <f t="shared" si="522"/>
        <v>0.30096053978800358</v>
      </c>
      <c r="J2545" s="12">
        <f t="shared" si="523"/>
        <v>0.30604315062943349</v>
      </c>
      <c r="K2545" s="1">
        <v>478325</v>
      </c>
      <c r="L2545">
        <v>10519</v>
      </c>
      <c r="M2545" s="12">
        <f t="shared" si="524"/>
        <v>2.1991323890660115E-2</v>
      </c>
      <c r="N2545">
        <v>5729</v>
      </c>
      <c r="O2545">
        <v>4790</v>
      </c>
      <c r="P2545" s="12">
        <f t="shared" si="528"/>
        <v>1.0014111744107041E-2</v>
      </c>
      <c r="Q2545" s="12">
        <f t="shared" si="529"/>
        <v>0.45536647970339383</v>
      </c>
      <c r="R2545">
        <v>1383</v>
      </c>
      <c r="S2545">
        <v>1105</v>
      </c>
      <c r="T2545">
        <v>1011</v>
      </c>
      <c r="U2545" s="30">
        <v>1011</v>
      </c>
      <c r="V2545">
        <f t="shared" si="521"/>
        <v>1011000</v>
      </c>
      <c r="W2545">
        <v>2952</v>
      </c>
      <c r="AA2545" s="1">
        <f t="shared" si="531"/>
        <v>963</v>
      </c>
    </row>
    <row r="2546" spans="2:28">
      <c r="B2546" t="s">
        <v>281</v>
      </c>
      <c r="C2546">
        <v>1970</v>
      </c>
      <c r="D2546" s="1">
        <v>180485</v>
      </c>
      <c r="E2546" s="12">
        <f t="shared" si="526"/>
        <v>8.6016005776520854E-2</v>
      </c>
      <c r="F2546" s="1">
        <v>178066</v>
      </c>
      <c r="G2546" s="11">
        <f t="shared" si="527"/>
        <v>8.9555161231108113E-2</v>
      </c>
      <c r="H2546">
        <v>604901</v>
      </c>
      <c r="I2546" s="12">
        <f t="shared" si="522"/>
        <v>0.29437213692819153</v>
      </c>
      <c r="J2546" s="12">
        <f t="shared" si="523"/>
        <v>0.29837113841769147</v>
      </c>
      <c r="K2546" s="1">
        <v>544301</v>
      </c>
      <c r="L2546">
        <v>12639</v>
      </c>
      <c r="M2546" s="12">
        <f t="shared" si="524"/>
        <v>2.3220607715216397E-2</v>
      </c>
      <c r="N2546">
        <v>7823</v>
      </c>
      <c r="O2546">
        <v>4816</v>
      </c>
      <c r="P2546" s="12">
        <f t="shared" si="528"/>
        <v>8.8480454748383706E-3</v>
      </c>
      <c r="Q2546" s="12">
        <f t="shared" si="529"/>
        <v>0.38104280401930535</v>
      </c>
      <c r="R2546">
        <v>3498</v>
      </c>
      <c r="S2546">
        <v>1305</v>
      </c>
      <c r="T2546">
        <v>1017</v>
      </c>
      <c r="U2546" s="30">
        <v>1017.0549999999999</v>
      </c>
      <c r="V2546">
        <f t="shared" si="521"/>
        <v>1017055</v>
      </c>
      <c r="W2546">
        <v>3263</v>
      </c>
      <c r="X2546" s="16">
        <v>924</v>
      </c>
      <c r="Z2546" s="16">
        <v>924</v>
      </c>
      <c r="AA2546" s="16">
        <v>924</v>
      </c>
      <c r="AB2546">
        <f>(1613-924)/7</f>
        <v>98.428571428571431</v>
      </c>
    </row>
    <row r="2547" spans="2:28">
      <c r="B2547" t="s">
        <v>281</v>
      </c>
      <c r="C2547">
        <v>1971</v>
      </c>
      <c r="D2547" s="1">
        <v>193012</v>
      </c>
      <c r="E2547" s="12">
        <f t="shared" si="526"/>
        <v>6.9407429980330781E-2</v>
      </c>
      <c r="F2547" s="1">
        <v>190695</v>
      </c>
      <c r="G2547" s="11">
        <f t="shared" si="527"/>
        <v>7.0923140857884162E-2</v>
      </c>
      <c r="H2547">
        <v>668954</v>
      </c>
      <c r="I2547" s="12">
        <f t="shared" si="522"/>
        <v>0.28506444389300312</v>
      </c>
      <c r="J2547" s="12">
        <f t="shared" si="523"/>
        <v>0.28852806022536676</v>
      </c>
      <c r="K2547" s="1">
        <v>609065</v>
      </c>
      <c r="L2547">
        <v>11976</v>
      </c>
      <c r="M2547" s="12">
        <f t="shared" si="524"/>
        <v>1.9662925960283385E-2</v>
      </c>
      <c r="N2547">
        <v>6634</v>
      </c>
      <c r="O2547">
        <v>5342</v>
      </c>
      <c r="P2547" s="12">
        <f t="shared" si="528"/>
        <v>8.7708208483495195E-3</v>
      </c>
      <c r="Q2547" s="12">
        <f t="shared" si="529"/>
        <v>0.44605878423513695</v>
      </c>
      <c r="R2547">
        <v>2892</v>
      </c>
      <c r="S2547">
        <v>1334</v>
      </c>
      <c r="T2547">
        <v>1054</v>
      </c>
      <c r="U2547" s="30">
        <v>1053.7370000000001</v>
      </c>
      <c r="V2547">
        <f t="shared" si="521"/>
        <v>1053737</v>
      </c>
      <c r="W2547">
        <v>3598</v>
      </c>
      <c r="AA2547" s="1">
        <f>AA2546+98</f>
        <v>1022</v>
      </c>
    </row>
    <row r="2548" spans="2:28">
      <c r="B2548" t="s">
        <v>281</v>
      </c>
      <c r="C2548">
        <v>1972</v>
      </c>
      <c r="D2548" s="1">
        <v>219855</v>
      </c>
      <c r="E2548" s="12">
        <f t="shared" si="526"/>
        <v>0.13907425445050048</v>
      </c>
      <c r="F2548" s="1">
        <v>217087</v>
      </c>
      <c r="G2548" s="11">
        <f t="shared" si="527"/>
        <v>0.13839901413251526</v>
      </c>
      <c r="H2548">
        <v>747014</v>
      </c>
      <c r="I2548" s="12">
        <f t="shared" si="522"/>
        <v>0.29060633401783637</v>
      </c>
      <c r="J2548" s="12">
        <f t="shared" si="523"/>
        <v>0.2943117531933806</v>
      </c>
      <c r="K2548" s="1">
        <v>665085</v>
      </c>
      <c r="L2548">
        <v>13024</v>
      </c>
      <c r="M2548" s="12">
        <f t="shared" si="524"/>
        <v>1.9582459384890654E-2</v>
      </c>
      <c r="N2548">
        <v>7112</v>
      </c>
      <c r="O2548">
        <v>5912</v>
      </c>
      <c r="P2548" s="12">
        <f t="shared" si="528"/>
        <v>8.8890893645173167E-3</v>
      </c>
      <c r="Q2548" s="12">
        <f t="shared" si="529"/>
        <v>0.45393120393120395</v>
      </c>
      <c r="R2548">
        <v>4792</v>
      </c>
      <c r="S2548">
        <v>1080</v>
      </c>
      <c r="T2548">
        <v>1079</v>
      </c>
      <c r="U2548" s="30">
        <v>1078.6969999999999</v>
      </c>
      <c r="V2548">
        <f t="shared" si="521"/>
        <v>1078697</v>
      </c>
      <c r="W2548">
        <v>4040</v>
      </c>
      <c r="AA2548" s="1">
        <f t="shared" ref="AA2548:AA2552" si="532">AA2547+98</f>
        <v>1120</v>
      </c>
    </row>
    <row r="2549" spans="2:28">
      <c r="B2549" t="s">
        <v>281</v>
      </c>
      <c r="C2549">
        <v>1973</v>
      </c>
      <c r="D2549" s="1">
        <v>237993</v>
      </c>
      <c r="E2549" s="12">
        <f t="shared" si="526"/>
        <v>8.249982943303541E-2</v>
      </c>
      <c r="F2549" s="1">
        <v>233783</v>
      </c>
      <c r="G2549" s="11">
        <f t="shared" si="527"/>
        <v>7.6909257578758744E-2</v>
      </c>
      <c r="H2549">
        <v>819589</v>
      </c>
      <c r="I2549" s="12">
        <f t="shared" si="522"/>
        <v>0.28524418946569563</v>
      </c>
      <c r="J2549" s="12">
        <f t="shared" si="523"/>
        <v>0.29038091043193603</v>
      </c>
      <c r="K2549" s="1">
        <v>715930</v>
      </c>
      <c r="L2549">
        <v>15375</v>
      </c>
      <c r="M2549" s="12">
        <f t="shared" si="524"/>
        <v>2.1475563253390693E-2</v>
      </c>
      <c r="N2549">
        <v>9002</v>
      </c>
      <c r="O2549">
        <v>6373</v>
      </c>
      <c r="P2549" s="12">
        <f t="shared" si="528"/>
        <v>8.9017082675680575E-3</v>
      </c>
      <c r="Q2549" s="12">
        <f t="shared" si="529"/>
        <v>0.4145040650406504</v>
      </c>
      <c r="R2549">
        <v>5260</v>
      </c>
      <c r="S2549">
        <v>1257</v>
      </c>
      <c r="T2549">
        <v>1106</v>
      </c>
      <c r="U2549" s="30">
        <v>1105.529</v>
      </c>
      <c r="V2549">
        <f t="shared" si="521"/>
        <v>1105529</v>
      </c>
      <c r="W2549">
        <v>4548</v>
      </c>
      <c r="AA2549" s="1">
        <f t="shared" si="532"/>
        <v>1218</v>
      </c>
    </row>
    <row r="2550" spans="2:28">
      <c r="B2550" t="s">
        <v>281</v>
      </c>
      <c r="C2550">
        <v>1974</v>
      </c>
      <c r="D2550" s="1">
        <v>236176</v>
      </c>
      <c r="E2550" s="12">
        <f t="shared" si="526"/>
        <v>-7.6346783308752775E-3</v>
      </c>
      <c r="F2550" s="1">
        <v>230760</v>
      </c>
      <c r="G2550" s="11">
        <f t="shared" si="527"/>
        <v>-1.293079479688429E-2</v>
      </c>
      <c r="H2550">
        <v>906143</v>
      </c>
      <c r="I2550" s="12">
        <f t="shared" si="522"/>
        <v>0.25466179179224468</v>
      </c>
      <c r="J2550" s="12">
        <f t="shared" si="523"/>
        <v>0.26063877335034313</v>
      </c>
      <c r="K2550" s="1">
        <v>795143</v>
      </c>
      <c r="L2550">
        <v>16221</v>
      </c>
      <c r="M2550" s="12">
        <f t="shared" si="524"/>
        <v>2.0400104132212698E-2</v>
      </c>
      <c r="N2550">
        <v>9330</v>
      </c>
      <c r="O2550">
        <v>6891</v>
      </c>
      <c r="P2550" s="12">
        <f t="shared" si="528"/>
        <v>8.6663656725897101E-3</v>
      </c>
      <c r="Q2550" s="12">
        <f t="shared" si="529"/>
        <v>0.42481967819493249</v>
      </c>
      <c r="R2550">
        <v>5441</v>
      </c>
      <c r="S2550">
        <v>1168</v>
      </c>
      <c r="T2550">
        <v>1131</v>
      </c>
      <c r="U2550" s="30">
        <v>1131.309</v>
      </c>
      <c r="V2550">
        <f t="shared" si="521"/>
        <v>1131309</v>
      </c>
      <c r="W2550">
        <v>5141</v>
      </c>
      <c r="AA2550" s="1">
        <f t="shared" si="532"/>
        <v>1316</v>
      </c>
    </row>
    <row r="2551" spans="2:28">
      <c r="B2551" t="s">
        <v>281</v>
      </c>
      <c r="C2551">
        <v>1975</v>
      </c>
      <c r="D2551" s="1">
        <v>276127</v>
      </c>
      <c r="E2551" s="12">
        <f t="shared" si="526"/>
        <v>0.16915774676512432</v>
      </c>
      <c r="F2551" s="1">
        <v>265009</v>
      </c>
      <c r="G2551" s="11">
        <f t="shared" si="527"/>
        <v>0.14841827006413591</v>
      </c>
      <c r="H2551">
        <v>1092985</v>
      </c>
      <c r="I2551" s="12">
        <f t="shared" si="522"/>
        <v>0.24246352877669866</v>
      </c>
      <c r="J2551" s="12">
        <f t="shared" si="523"/>
        <v>0.25263567203575532</v>
      </c>
      <c r="K2551" s="1">
        <v>907961</v>
      </c>
      <c r="L2551">
        <v>17663</v>
      </c>
      <c r="M2551" s="12">
        <f t="shared" si="524"/>
        <v>1.9453478728711917E-2</v>
      </c>
      <c r="N2551">
        <v>9800</v>
      </c>
      <c r="O2551">
        <v>7863</v>
      </c>
      <c r="P2551" s="12">
        <f t="shared" si="528"/>
        <v>8.66006359303979E-3</v>
      </c>
      <c r="Q2551" s="12">
        <f t="shared" si="529"/>
        <v>0.44516786502859085</v>
      </c>
      <c r="R2551">
        <v>6770</v>
      </c>
      <c r="S2551">
        <v>2316</v>
      </c>
      <c r="T2551">
        <v>1160</v>
      </c>
      <c r="U2551" s="30">
        <v>1159.944</v>
      </c>
      <c r="V2551">
        <f t="shared" si="521"/>
        <v>1159944</v>
      </c>
      <c r="W2551">
        <v>5872</v>
      </c>
      <c r="AA2551" s="1">
        <f t="shared" si="532"/>
        <v>1414</v>
      </c>
    </row>
    <row r="2552" spans="2:28">
      <c r="B2552" t="s">
        <v>281</v>
      </c>
      <c r="C2552">
        <v>1976</v>
      </c>
      <c r="D2552" s="1">
        <v>295460</v>
      </c>
      <c r="E2552" s="12">
        <f t="shared" si="526"/>
        <v>7.0014884455341195E-2</v>
      </c>
      <c r="F2552" s="1">
        <v>280036</v>
      </c>
      <c r="G2552" s="11">
        <f t="shared" si="527"/>
        <v>5.6703734590145993E-2</v>
      </c>
      <c r="H2552">
        <v>1244706</v>
      </c>
      <c r="I2552" s="12">
        <f t="shared" si="522"/>
        <v>0.22498164225126255</v>
      </c>
      <c r="J2552" s="12">
        <f t="shared" si="523"/>
        <v>0.23737332349968587</v>
      </c>
      <c r="K2552" s="1">
        <v>1071351</v>
      </c>
      <c r="L2552">
        <v>20754</v>
      </c>
      <c r="M2552" s="12">
        <f t="shared" si="524"/>
        <v>1.9371802518502339E-2</v>
      </c>
      <c r="N2552">
        <v>11309</v>
      </c>
      <c r="O2552">
        <v>9445</v>
      </c>
      <c r="P2552" s="12">
        <f t="shared" si="528"/>
        <v>8.8159716096778747E-3</v>
      </c>
      <c r="Q2552" s="12">
        <f t="shared" si="529"/>
        <v>0.45509299412161514</v>
      </c>
      <c r="R2552">
        <v>8853</v>
      </c>
      <c r="S2552">
        <v>1965</v>
      </c>
      <c r="T2552">
        <v>1189</v>
      </c>
      <c r="U2552" s="30">
        <v>1189.2950000000001</v>
      </c>
      <c r="V2552">
        <f t="shared" si="521"/>
        <v>1189295</v>
      </c>
      <c r="W2552">
        <v>6597</v>
      </c>
      <c r="AA2552" s="1">
        <f t="shared" si="532"/>
        <v>1512</v>
      </c>
    </row>
    <row r="2553" spans="2:28">
      <c r="B2553" t="s">
        <v>281</v>
      </c>
      <c r="C2553">
        <v>1977</v>
      </c>
      <c r="D2553" s="1">
        <v>337725</v>
      </c>
      <c r="E2553" s="12">
        <f t="shared" si="526"/>
        <v>0.14304812834224598</v>
      </c>
      <c r="F2553" s="1">
        <v>325960</v>
      </c>
      <c r="G2553" s="11">
        <f t="shared" si="527"/>
        <v>0.16399320087417332</v>
      </c>
      <c r="H2553">
        <v>1349306</v>
      </c>
      <c r="I2553" s="12">
        <f t="shared" si="522"/>
        <v>0.24157603983084638</v>
      </c>
      <c r="J2553" s="12">
        <f t="shared" si="523"/>
        <v>0.25029533701028528</v>
      </c>
      <c r="K2553" s="1">
        <v>1137043</v>
      </c>
      <c r="L2553">
        <v>24904</v>
      </c>
      <c r="M2553" s="12">
        <f t="shared" si="524"/>
        <v>2.1902425853727609E-2</v>
      </c>
      <c r="N2553">
        <v>12769</v>
      </c>
      <c r="O2553">
        <v>12135</v>
      </c>
      <c r="P2553" s="12">
        <f t="shared" si="528"/>
        <v>1.0672419600665938E-2</v>
      </c>
      <c r="Q2553" s="12">
        <f t="shared" si="529"/>
        <v>0.48727112110504339</v>
      </c>
      <c r="R2553">
        <v>9342</v>
      </c>
      <c r="S2553">
        <v>2867</v>
      </c>
      <c r="T2553">
        <v>1216</v>
      </c>
      <c r="U2553" s="30">
        <v>1215.72</v>
      </c>
      <c r="V2553">
        <f t="shared" si="521"/>
        <v>1215720</v>
      </c>
      <c r="W2553">
        <v>7423</v>
      </c>
      <c r="X2553" s="16">
        <v>1613</v>
      </c>
      <c r="Z2553" s="16">
        <v>1613</v>
      </c>
      <c r="AA2553" s="16">
        <v>1613</v>
      </c>
    </row>
    <row r="2554" spans="2:28">
      <c r="B2554" t="s">
        <v>281</v>
      </c>
      <c r="C2554">
        <v>1978</v>
      </c>
      <c r="D2554" s="1">
        <v>392019</v>
      </c>
      <c r="E2554" s="12">
        <f t="shared" si="526"/>
        <v>0.16076393515434154</v>
      </c>
      <c r="F2554" s="1">
        <v>379180</v>
      </c>
      <c r="G2554" s="11">
        <f t="shared" si="527"/>
        <v>0.16327156706344337</v>
      </c>
      <c r="H2554">
        <v>1638728</v>
      </c>
      <c r="I2554" s="12">
        <f t="shared" ref="I2554:I2584" si="533">(F2554/H2554)</f>
        <v>0.23138678291943507</v>
      </c>
      <c r="J2554" s="12">
        <f t="shared" si="523"/>
        <v>0.23922151815310411</v>
      </c>
      <c r="K2554" s="1">
        <v>1329249</v>
      </c>
      <c r="L2554">
        <v>27863</v>
      </c>
      <c r="M2554" s="12">
        <f t="shared" si="524"/>
        <v>2.0961460192936012E-2</v>
      </c>
      <c r="N2554">
        <v>12668</v>
      </c>
      <c r="O2554">
        <v>15195</v>
      </c>
      <c r="P2554" s="12">
        <f t="shared" si="528"/>
        <v>1.1431266828111212E-2</v>
      </c>
      <c r="Q2554" s="12">
        <f t="shared" si="529"/>
        <v>0.54534687578509133</v>
      </c>
      <c r="R2554">
        <v>10648</v>
      </c>
      <c r="S2554">
        <v>2470</v>
      </c>
      <c r="T2554">
        <v>1238</v>
      </c>
      <c r="U2554" s="30">
        <v>1238.0340000000001</v>
      </c>
      <c r="V2554">
        <f t="shared" si="521"/>
        <v>1238034</v>
      </c>
      <c r="W2554">
        <v>8516</v>
      </c>
      <c r="X2554" s="16">
        <v>1556</v>
      </c>
      <c r="Z2554" s="16">
        <v>1556</v>
      </c>
      <c r="AA2554" s="16">
        <v>1556</v>
      </c>
    </row>
    <row r="2555" spans="2:28">
      <c r="B2555" t="s">
        <v>281</v>
      </c>
      <c r="C2555">
        <v>1979</v>
      </c>
      <c r="D2555" s="1">
        <v>437664</v>
      </c>
      <c r="E2555" s="12">
        <f t="shared" si="526"/>
        <v>0.11643568296434612</v>
      </c>
      <c r="F2555" s="1">
        <v>424855</v>
      </c>
      <c r="G2555" s="11">
        <f t="shared" si="527"/>
        <v>0.12045730260034812</v>
      </c>
      <c r="H2555">
        <v>1847066</v>
      </c>
      <c r="I2555" s="12">
        <f t="shared" si="533"/>
        <v>0.23001614452326014</v>
      </c>
      <c r="J2555" s="12">
        <f t="shared" si="523"/>
        <v>0.23695092649640023</v>
      </c>
      <c r="K2555" s="1">
        <v>1578199</v>
      </c>
      <c r="L2555">
        <v>40375</v>
      </c>
      <c r="M2555" s="12">
        <f t="shared" si="524"/>
        <v>2.5582958803040682E-2</v>
      </c>
      <c r="N2555">
        <v>14604</v>
      </c>
      <c r="O2555">
        <v>25771</v>
      </c>
      <c r="P2555" s="12">
        <f t="shared" si="528"/>
        <v>1.6329372911781086E-2</v>
      </c>
      <c r="Q2555" s="12">
        <f t="shared" si="529"/>
        <v>0.63829102167182661</v>
      </c>
      <c r="R2555">
        <v>13079</v>
      </c>
      <c r="S2555">
        <v>3433</v>
      </c>
      <c r="T2555">
        <v>1285</v>
      </c>
      <c r="U2555" s="30">
        <v>1284.722</v>
      </c>
      <c r="V2555">
        <f t="shared" si="521"/>
        <v>1284722</v>
      </c>
      <c r="W2555">
        <v>9662</v>
      </c>
      <c r="X2555" s="16">
        <v>1539</v>
      </c>
      <c r="Z2555" s="16">
        <v>1539</v>
      </c>
      <c r="AA2555" s="16">
        <v>1539</v>
      </c>
    </row>
    <row r="2556" spans="2:28">
      <c r="B2556" t="s">
        <v>281</v>
      </c>
      <c r="C2556">
        <v>1980</v>
      </c>
      <c r="D2556" s="1">
        <v>438166</v>
      </c>
      <c r="E2556" s="12">
        <f t="shared" si="526"/>
        <v>1.1469986108064633E-3</v>
      </c>
      <c r="F2556" s="1">
        <v>421819</v>
      </c>
      <c r="G2556" s="11">
        <f t="shared" si="527"/>
        <v>-7.1459674477174565E-3</v>
      </c>
      <c r="H2556">
        <v>2183291</v>
      </c>
      <c r="I2556" s="12">
        <f t="shared" si="533"/>
        <v>0.19320328806375331</v>
      </c>
      <c r="J2556" s="12">
        <f t="shared" si="523"/>
        <v>0.2006906088102777</v>
      </c>
      <c r="K2556" s="1">
        <v>1744173</v>
      </c>
      <c r="L2556">
        <v>51311</v>
      </c>
      <c r="M2556" s="12">
        <f t="shared" si="524"/>
        <v>2.9418526717246513E-2</v>
      </c>
      <c r="N2556">
        <v>16338</v>
      </c>
      <c r="O2556">
        <v>34973</v>
      </c>
      <c r="P2556" s="12">
        <f t="shared" si="528"/>
        <v>2.0051336650664813E-2</v>
      </c>
      <c r="Q2556" s="12">
        <f t="shared" si="529"/>
        <v>0.68158874315448925</v>
      </c>
      <c r="R2556">
        <v>14663</v>
      </c>
      <c r="S2556">
        <v>2564</v>
      </c>
      <c r="T2556">
        <v>1303</v>
      </c>
      <c r="U2556" s="30">
        <v>1309.4000000000001</v>
      </c>
      <c r="V2556">
        <f t="shared" si="521"/>
        <v>1309400</v>
      </c>
      <c r="W2556">
        <v>10908</v>
      </c>
      <c r="X2556" s="16">
        <v>976</v>
      </c>
      <c r="Y2556">
        <v>1613</v>
      </c>
      <c r="Z2556" s="1">
        <f>(Y2556+X2556)/2</f>
        <v>1294.5</v>
      </c>
      <c r="AA2556" s="16">
        <v>1295</v>
      </c>
    </row>
    <row r="2557" spans="2:28">
      <c r="B2557" t="s">
        <v>281</v>
      </c>
      <c r="C2557">
        <v>1981</v>
      </c>
      <c r="D2557" s="1">
        <v>480158</v>
      </c>
      <c r="E2557" s="12">
        <f t="shared" si="526"/>
        <v>9.5835824778736825E-2</v>
      </c>
      <c r="F2557" s="1">
        <v>465151</v>
      </c>
      <c r="G2557" s="11">
        <f t="shared" si="527"/>
        <v>0.10272652488389571</v>
      </c>
      <c r="H2557">
        <v>2686919</v>
      </c>
      <c r="I2557" s="12">
        <f t="shared" si="533"/>
        <v>0.17311686731159368</v>
      </c>
      <c r="J2557" s="12">
        <f t="shared" si="523"/>
        <v>0.17870207475550995</v>
      </c>
      <c r="K2557" s="1">
        <v>2038656</v>
      </c>
      <c r="L2557">
        <v>60533</v>
      </c>
      <c r="M2557" s="12">
        <f t="shared" si="524"/>
        <v>2.969260140013813E-2</v>
      </c>
      <c r="N2557">
        <v>19852</v>
      </c>
      <c r="O2557">
        <v>40681</v>
      </c>
      <c r="P2557" s="12">
        <f t="shared" si="528"/>
        <v>1.9954813367238023E-2</v>
      </c>
      <c r="Q2557" s="12">
        <f t="shared" si="529"/>
        <v>0.6720466522392744</v>
      </c>
      <c r="R2557">
        <v>19640</v>
      </c>
      <c r="S2557">
        <v>3573</v>
      </c>
      <c r="T2557">
        <v>1333</v>
      </c>
      <c r="U2557" s="30">
        <v>1332.748</v>
      </c>
      <c r="V2557">
        <f t="shared" si="521"/>
        <v>1332748</v>
      </c>
      <c r="W2557">
        <v>12376</v>
      </c>
      <c r="X2557" s="16">
        <v>1443</v>
      </c>
      <c r="Z2557" s="16">
        <v>1443</v>
      </c>
      <c r="AA2557" s="16">
        <v>1443</v>
      </c>
    </row>
    <row r="2558" spans="2:28">
      <c r="B2558" t="s">
        <v>281</v>
      </c>
      <c r="C2558">
        <v>1982</v>
      </c>
      <c r="D2558" s="1">
        <v>476633</v>
      </c>
      <c r="E2558" s="12">
        <f t="shared" si="526"/>
        <v>-7.3413334777302471E-3</v>
      </c>
      <c r="F2558" s="1">
        <v>454923</v>
      </c>
      <c r="G2558" s="11">
        <f t="shared" si="527"/>
        <v>-2.1988558554103935E-2</v>
      </c>
      <c r="H2558">
        <v>3020298</v>
      </c>
      <c r="I2558" s="12">
        <f t="shared" si="533"/>
        <v>0.1506218922768548</v>
      </c>
      <c r="J2558" s="12">
        <f t="shared" si="523"/>
        <v>0.15780992471603794</v>
      </c>
      <c r="K2558" s="1">
        <v>2391761</v>
      </c>
      <c r="L2558">
        <v>79191</v>
      </c>
      <c r="M2558" s="12">
        <f t="shared" si="524"/>
        <v>3.3109913574140559E-2</v>
      </c>
      <c r="N2558">
        <v>23185</v>
      </c>
      <c r="O2558">
        <v>56006</v>
      </c>
      <c r="P2558" s="12">
        <f t="shared" si="528"/>
        <v>2.3416219262710612E-2</v>
      </c>
      <c r="Q2558" s="12">
        <f t="shared" si="529"/>
        <v>0.70722683133184328</v>
      </c>
      <c r="R2558">
        <v>24230</v>
      </c>
      <c r="S2558">
        <v>4218</v>
      </c>
      <c r="T2558">
        <v>1364</v>
      </c>
      <c r="U2558" s="30">
        <v>1363.8230000000001</v>
      </c>
      <c r="V2558">
        <f t="shared" si="521"/>
        <v>1363823</v>
      </c>
      <c r="W2558">
        <v>13524</v>
      </c>
      <c r="X2558" s="16">
        <v>1664</v>
      </c>
      <c r="Z2558" s="16">
        <v>1664</v>
      </c>
      <c r="AA2558" s="16">
        <v>1664</v>
      </c>
    </row>
    <row r="2559" spans="2:28">
      <c r="B2559" t="s">
        <v>281</v>
      </c>
      <c r="C2559">
        <v>1983</v>
      </c>
      <c r="D2559" s="1">
        <v>750605</v>
      </c>
      <c r="E2559" s="12">
        <f t="shared" si="526"/>
        <v>0.57480703182532478</v>
      </c>
      <c r="F2559" s="1">
        <v>722751</v>
      </c>
      <c r="G2559" s="11">
        <f t="shared" si="527"/>
        <v>0.58873259870351691</v>
      </c>
      <c r="H2559">
        <v>3342707</v>
      </c>
      <c r="I2559" s="12">
        <f t="shared" si="533"/>
        <v>0.21621727539984809</v>
      </c>
      <c r="J2559" s="12">
        <f t="shared" si="523"/>
        <v>0.22455004282457303</v>
      </c>
      <c r="K2559" s="1">
        <v>2692238</v>
      </c>
      <c r="L2559">
        <v>118849</v>
      </c>
      <c r="M2559" s="12">
        <f t="shared" si="524"/>
        <v>4.4145057012047226E-2</v>
      </c>
      <c r="N2559">
        <v>28144</v>
      </c>
      <c r="O2559">
        <v>90705</v>
      </c>
      <c r="P2559" s="12">
        <f t="shared" si="528"/>
        <v>3.3691300694812271E-2</v>
      </c>
      <c r="Q2559" s="12">
        <f t="shared" si="529"/>
        <v>0.76319531506365224</v>
      </c>
      <c r="R2559">
        <v>40976</v>
      </c>
      <c r="S2559">
        <v>4567</v>
      </c>
      <c r="T2559">
        <v>1394</v>
      </c>
      <c r="U2559" s="30">
        <v>1394.3610000000001</v>
      </c>
      <c r="V2559">
        <f t="shared" si="521"/>
        <v>1394361</v>
      </c>
      <c r="W2559">
        <v>14549</v>
      </c>
      <c r="X2559" s="16">
        <v>1936</v>
      </c>
      <c r="Z2559" s="16">
        <v>1936</v>
      </c>
      <c r="AA2559" s="16">
        <v>1936</v>
      </c>
    </row>
    <row r="2560" spans="2:28">
      <c r="B2560" t="s">
        <v>281</v>
      </c>
      <c r="C2560">
        <v>1984</v>
      </c>
      <c r="D2560" s="1">
        <v>530006</v>
      </c>
      <c r="E2560" s="12">
        <f t="shared" si="526"/>
        <v>-0.29389492476069307</v>
      </c>
      <c r="F2560" s="1">
        <v>496963</v>
      </c>
      <c r="G2560" s="11">
        <f t="shared" si="527"/>
        <v>-0.31240081300475542</v>
      </c>
      <c r="H2560">
        <v>3337601</v>
      </c>
      <c r="I2560" s="12">
        <f t="shared" si="533"/>
        <v>0.14889826555061556</v>
      </c>
      <c r="J2560" s="12">
        <f t="shared" si="523"/>
        <v>0.15879849029287804</v>
      </c>
      <c r="K2560" s="1">
        <v>2833296</v>
      </c>
      <c r="L2560">
        <v>129535</v>
      </c>
      <c r="M2560" s="12">
        <f t="shared" si="524"/>
        <v>4.5718837707038024E-2</v>
      </c>
      <c r="N2560">
        <v>23388</v>
      </c>
      <c r="O2560">
        <v>106147</v>
      </c>
      <c r="P2560" s="12">
        <f t="shared" si="528"/>
        <v>3.7464140703971631E-2</v>
      </c>
      <c r="Q2560" s="12">
        <f t="shared" si="529"/>
        <v>0.81944648164588718</v>
      </c>
      <c r="R2560">
        <v>42528</v>
      </c>
      <c r="S2560">
        <v>5638</v>
      </c>
      <c r="T2560">
        <v>1417</v>
      </c>
      <c r="U2560" s="30">
        <v>1416.7170000000001</v>
      </c>
      <c r="V2560">
        <f t="shared" si="521"/>
        <v>1416717</v>
      </c>
      <c r="W2560">
        <v>15914</v>
      </c>
      <c r="X2560" s="16">
        <v>2035</v>
      </c>
      <c r="Z2560" s="16">
        <v>2035</v>
      </c>
      <c r="AA2560" s="16">
        <v>2035</v>
      </c>
    </row>
    <row r="2561" spans="2:27">
      <c r="B2561" t="s">
        <v>281</v>
      </c>
      <c r="C2561">
        <v>1985</v>
      </c>
      <c r="D2561" s="1">
        <v>563261</v>
      </c>
      <c r="E2561" s="12">
        <f t="shared" si="526"/>
        <v>6.274457270295053E-2</v>
      </c>
      <c r="F2561" s="1">
        <v>526584</v>
      </c>
      <c r="G2561" s="11">
        <f t="shared" si="527"/>
        <v>5.9604034908031379E-2</v>
      </c>
      <c r="H2561">
        <v>3625018</v>
      </c>
      <c r="I2561" s="12">
        <f t="shared" si="533"/>
        <v>0.14526383041408347</v>
      </c>
      <c r="J2561" s="12">
        <f t="shared" si="523"/>
        <v>0.1553815732777051</v>
      </c>
      <c r="K2561" s="1">
        <v>3040879</v>
      </c>
      <c r="L2561">
        <v>111913</v>
      </c>
      <c r="M2561" s="12">
        <f t="shared" si="524"/>
        <v>3.6802845493030138E-2</v>
      </c>
      <c r="N2561">
        <v>29483</v>
      </c>
      <c r="O2561">
        <v>82430</v>
      </c>
      <c r="P2561" s="12">
        <f t="shared" si="528"/>
        <v>2.7107293647659115E-2</v>
      </c>
      <c r="Q2561" s="12">
        <f t="shared" si="529"/>
        <v>0.73655428770562847</v>
      </c>
      <c r="R2561">
        <v>45706</v>
      </c>
      <c r="S2561">
        <v>6618</v>
      </c>
      <c r="T2561">
        <v>1438</v>
      </c>
      <c r="U2561" s="30">
        <v>1438.3610000000001</v>
      </c>
      <c r="V2561">
        <f t="shared" si="521"/>
        <v>1438361</v>
      </c>
      <c r="W2561">
        <v>17201</v>
      </c>
      <c r="X2561" s="16">
        <v>2223</v>
      </c>
      <c r="Z2561" s="16">
        <v>2223</v>
      </c>
      <c r="AA2561" s="16">
        <v>2223</v>
      </c>
    </row>
    <row r="2562" spans="2:27">
      <c r="B2562" t="s">
        <v>281</v>
      </c>
      <c r="C2562">
        <v>1986</v>
      </c>
      <c r="D2562" s="1">
        <v>630638</v>
      </c>
      <c r="E2562" s="12">
        <f t="shared" si="526"/>
        <v>0.11961950143894216</v>
      </c>
      <c r="F2562" s="1">
        <v>600101</v>
      </c>
      <c r="G2562" s="11">
        <f t="shared" si="527"/>
        <v>0.13961115415584219</v>
      </c>
      <c r="H2562">
        <v>3925064</v>
      </c>
      <c r="I2562" s="12">
        <f t="shared" si="533"/>
        <v>0.15288948154730725</v>
      </c>
      <c r="J2562" s="12">
        <f t="shared" si="523"/>
        <v>0.16066948207723492</v>
      </c>
      <c r="K2562" s="1">
        <v>3300139</v>
      </c>
      <c r="L2562">
        <v>107158</v>
      </c>
      <c r="M2562" s="12">
        <f t="shared" si="524"/>
        <v>3.2470753504625111E-2</v>
      </c>
      <c r="N2562">
        <v>28631</v>
      </c>
      <c r="O2562">
        <v>78527</v>
      </c>
      <c r="P2562" s="12">
        <f t="shared" si="528"/>
        <v>2.3795058329361279E-2</v>
      </c>
      <c r="Q2562" s="12">
        <f t="shared" si="529"/>
        <v>0.73281509546650736</v>
      </c>
      <c r="R2562">
        <v>49109</v>
      </c>
      <c r="S2562">
        <v>6085</v>
      </c>
      <c r="T2562">
        <v>1463</v>
      </c>
      <c r="U2562" s="30">
        <v>1462.729</v>
      </c>
      <c r="V2562">
        <f t="shared" si="521"/>
        <v>1462729</v>
      </c>
      <c r="W2562">
        <v>17870</v>
      </c>
      <c r="X2562" s="16">
        <v>2324</v>
      </c>
      <c r="Z2562" s="16">
        <v>2324</v>
      </c>
      <c r="AA2562" s="16">
        <v>2324</v>
      </c>
    </row>
    <row r="2563" spans="2:27">
      <c r="B2563" t="s">
        <v>281</v>
      </c>
      <c r="C2563">
        <v>1987</v>
      </c>
      <c r="D2563" s="1">
        <v>601433</v>
      </c>
      <c r="E2563" s="12">
        <f t="shared" si="526"/>
        <v>-4.6310244545999447E-2</v>
      </c>
      <c r="F2563" s="1">
        <v>565543</v>
      </c>
      <c r="G2563" s="11">
        <f t="shared" si="527"/>
        <v>-5.7586972859568639E-2</v>
      </c>
      <c r="H2563">
        <v>3869236</v>
      </c>
      <c r="I2563" s="12">
        <f t="shared" si="533"/>
        <v>0.14616399723356238</v>
      </c>
      <c r="J2563" s="12">
        <f t="shared" si="523"/>
        <v>0.15543973022064303</v>
      </c>
      <c r="K2563" s="1">
        <v>3306466</v>
      </c>
      <c r="L2563">
        <v>106774</v>
      </c>
      <c r="M2563" s="12">
        <f t="shared" si="524"/>
        <v>3.2292483878557952E-2</v>
      </c>
      <c r="N2563">
        <v>27915</v>
      </c>
      <c r="O2563">
        <v>78859</v>
      </c>
      <c r="P2563" s="12">
        <f t="shared" si="528"/>
        <v>2.3849935248086627E-2</v>
      </c>
      <c r="Q2563" s="12">
        <f t="shared" si="529"/>
        <v>0.73855994905126721</v>
      </c>
      <c r="R2563">
        <v>49416</v>
      </c>
      <c r="S2563">
        <v>6815</v>
      </c>
      <c r="T2563">
        <v>1479</v>
      </c>
      <c r="U2563" s="30">
        <v>1478.52</v>
      </c>
      <c r="V2563">
        <f t="shared" si="521"/>
        <v>1478520</v>
      </c>
      <c r="W2563">
        <v>18685</v>
      </c>
      <c r="X2563" s="16">
        <v>2672</v>
      </c>
      <c r="Z2563" s="16">
        <v>2672</v>
      </c>
      <c r="AA2563" s="16">
        <v>2672</v>
      </c>
    </row>
    <row r="2564" spans="2:27">
      <c r="B2564" t="s">
        <v>281</v>
      </c>
      <c r="C2564">
        <v>1988</v>
      </c>
      <c r="D2564" s="1">
        <v>646969</v>
      </c>
      <c r="E2564" s="12">
        <f t="shared" si="526"/>
        <v>7.5712506629998691E-2</v>
      </c>
      <c r="F2564" s="1">
        <v>622170</v>
      </c>
      <c r="G2564" s="11">
        <f t="shared" si="527"/>
        <v>0.10012854902279755</v>
      </c>
      <c r="H2564">
        <v>4136334</v>
      </c>
      <c r="I2564" s="12">
        <f t="shared" si="533"/>
        <v>0.1504158029791598</v>
      </c>
      <c r="J2564" s="12">
        <f t="shared" si="523"/>
        <v>0.15641120857261526</v>
      </c>
      <c r="K2564" s="1">
        <v>3503885</v>
      </c>
      <c r="L2564">
        <v>118028</v>
      </c>
      <c r="M2564" s="12">
        <f t="shared" si="524"/>
        <v>3.3684895480302582E-2</v>
      </c>
      <c r="N2564">
        <v>31379</v>
      </c>
      <c r="O2564">
        <v>86649</v>
      </c>
      <c r="P2564" s="12">
        <f t="shared" si="528"/>
        <v>2.4729407500531552E-2</v>
      </c>
      <c r="Q2564" s="12">
        <f t="shared" si="529"/>
        <v>0.73413935676280206</v>
      </c>
      <c r="R2564">
        <v>51559</v>
      </c>
      <c r="S2564">
        <v>6422</v>
      </c>
      <c r="T2564">
        <v>1490</v>
      </c>
      <c r="U2564" s="30">
        <v>1490.337</v>
      </c>
      <c r="V2564">
        <f t="shared" si="521"/>
        <v>1490337</v>
      </c>
      <c r="W2564">
        <v>19713</v>
      </c>
      <c r="X2564" s="16">
        <v>2745</v>
      </c>
      <c r="Z2564" s="16">
        <v>2745</v>
      </c>
      <c r="AA2564" s="16">
        <v>2745</v>
      </c>
    </row>
    <row r="2565" spans="2:27">
      <c r="B2565" t="s">
        <v>281</v>
      </c>
      <c r="C2565">
        <v>1989</v>
      </c>
      <c r="D2565" s="1">
        <v>794683</v>
      </c>
      <c r="E2565" s="12">
        <f t="shared" si="526"/>
        <v>0.22831696727354789</v>
      </c>
      <c r="F2565" s="1">
        <v>755622</v>
      </c>
      <c r="G2565" s="11">
        <f t="shared" si="527"/>
        <v>0.21449443078258354</v>
      </c>
      <c r="H2565">
        <v>4598205</v>
      </c>
      <c r="I2565" s="12">
        <f t="shared" si="533"/>
        <v>0.16432977651061664</v>
      </c>
      <c r="J2565" s="12">
        <f t="shared" si="523"/>
        <v>0.1728246130827138</v>
      </c>
      <c r="K2565" s="1">
        <v>3962222</v>
      </c>
      <c r="L2565">
        <v>139089</v>
      </c>
      <c r="M2565" s="12">
        <f t="shared" si="524"/>
        <v>3.51037877231513E-2</v>
      </c>
      <c r="N2565">
        <v>40519</v>
      </c>
      <c r="O2565">
        <v>98570</v>
      </c>
      <c r="P2565" s="12">
        <f t="shared" si="528"/>
        <v>2.4877455124927377E-2</v>
      </c>
      <c r="Q2565" s="12">
        <f t="shared" si="529"/>
        <v>0.70868292963498192</v>
      </c>
      <c r="R2565">
        <v>57233</v>
      </c>
      <c r="S2565">
        <v>8249</v>
      </c>
      <c r="T2565">
        <v>1504</v>
      </c>
      <c r="U2565" s="30">
        <v>1503.9010000000001</v>
      </c>
      <c r="V2565">
        <f t="shared" si="521"/>
        <v>1503901</v>
      </c>
      <c r="W2565">
        <v>21069</v>
      </c>
      <c r="X2565" s="16">
        <v>3001</v>
      </c>
      <c r="Z2565" s="16">
        <v>3001</v>
      </c>
      <c r="AA2565" s="16">
        <v>3001</v>
      </c>
    </row>
    <row r="2566" spans="2:27">
      <c r="B2566" t="s">
        <v>281</v>
      </c>
      <c r="C2566">
        <v>1990</v>
      </c>
      <c r="D2566" s="1">
        <v>837266</v>
      </c>
      <c r="E2566" s="12">
        <f t="shared" si="526"/>
        <v>5.3584888565629311E-2</v>
      </c>
      <c r="F2566" s="1">
        <v>779486</v>
      </c>
      <c r="G2566" s="11">
        <f t="shared" si="527"/>
        <v>3.1581928530402766E-2</v>
      </c>
      <c r="H2566">
        <v>4787154</v>
      </c>
      <c r="I2566" s="12">
        <f t="shared" si="533"/>
        <v>0.16282868694009009</v>
      </c>
      <c r="J2566" s="12">
        <f t="shared" si="523"/>
        <v>0.17489848874717628</v>
      </c>
      <c r="K2566" s="1">
        <v>4172425</v>
      </c>
      <c r="L2566">
        <v>155018</v>
      </c>
      <c r="M2566" s="12">
        <f t="shared" si="524"/>
        <v>3.7152974589117836E-2</v>
      </c>
      <c r="N2566">
        <v>40197</v>
      </c>
      <c r="O2566">
        <v>114821</v>
      </c>
      <c r="P2566" s="12">
        <f t="shared" si="528"/>
        <v>2.7519008729935228E-2</v>
      </c>
      <c r="Q2566" s="12">
        <f t="shared" si="529"/>
        <v>0.7406946290108245</v>
      </c>
      <c r="R2566">
        <v>65209</v>
      </c>
      <c r="S2566">
        <v>8121</v>
      </c>
      <c r="T2566">
        <v>1515</v>
      </c>
      <c r="U2566" s="30">
        <v>1519.933</v>
      </c>
      <c r="V2566">
        <f t="shared" si="521"/>
        <v>1519933</v>
      </c>
      <c r="W2566">
        <v>22555</v>
      </c>
      <c r="X2566" s="16">
        <v>3379</v>
      </c>
      <c r="Z2566" s="16">
        <v>3379</v>
      </c>
      <c r="AA2566" s="16">
        <v>3379</v>
      </c>
    </row>
    <row r="2567" spans="2:27">
      <c r="B2567" t="s">
        <v>281</v>
      </c>
      <c r="C2567">
        <v>1991</v>
      </c>
      <c r="D2567" s="1">
        <v>991481</v>
      </c>
      <c r="E2567" s="12">
        <f t="shared" si="526"/>
        <v>0.18418877632675876</v>
      </c>
      <c r="F2567" s="1">
        <v>921354</v>
      </c>
      <c r="G2567" s="11">
        <f t="shared" si="527"/>
        <v>0.18200198592405764</v>
      </c>
      <c r="H2567">
        <v>4912601</v>
      </c>
      <c r="I2567" s="12">
        <f t="shared" si="533"/>
        <v>0.1875491211274842</v>
      </c>
      <c r="J2567" s="12">
        <f t="shared" si="523"/>
        <v>0.20182404392296463</v>
      </c>
      <c r="K2567" s="1">
        <v>4526761</v>
      </c>
      <c r="L2567">
        <v>170480</v>
      </c>
      <c r="M2567" s="12">
        <f t="shared" si="524"/>
        <v>3.7660481744010786E-2</v>
      </c>
      <c r="N2567">
        <v>47139</v>
      </c>
      <c r="O2567">
        <v>123341</v>
      </c>
      <c r="P2567" s="12">
        <f t="shared" si="528"/>
        <v>2.7247075778906817E-2</v>
      </c>
      <c r="Q2567" s="12">
        <f t="shared" si="529"/>
        <v>0.72349249178789299</v>
      </c>
      <c r="R2567">
        <v>78333</v>
      </c>
      <c r="S2567">
        <v>10921</v>
      </c>
      <c r="T2567">
        <v>1547</v>
      </c>
      <c r="U2567" s="30">
        <v>1547.115</v>
      </c>
      <c r="V2567">
        <f t="shared" si="521"/>
        <v>1547115</v>
      </c>
      <c r="W2567">
        <v>24228</v>
      </c>
      <c r="X2567" s="16">
        <v>3137</v>
      </c>
      <c r="Z2567" s="16">
        <v>3137</v>
      </c>
      <c r="AA2567" s="16">
        <v>3137</v>
      </c>
    </row>
    <row r="2568" spans="2:27">
      <c r="B2568" t="s">
        <v>281</v>
      </c>
      <c r="C2568">
        <v>1992</v>
      </c>
      <c r="D2568" s="1">
        <v>1202897</v>
      </c>
      <c r="E2568" s="12">
        <f t="shared" si="526"/>
        <v>0.21323252790522459</v>
      </c>
      <c r="F2568" s="1">
        <v>1116316</v>
      </c>
      <c r="G2568" s="11">
        <f t="shared" si="527"/>
        <v>0.21160379181074809</v>
      </c>
      <c r="H2568">
        <v>5582371</v>
      </c>
      <c r="I2568" s="12">
        <f t="shared" si="533"/>
        <v>0.19997166078714582</v>
      </c>
      <c r="J2568" s="12">
        <f t="shared" si="523"/>
        <v>0.21548137879048168</v>
      </c>
      <c r="K2568" s="1">
        <v>5183563</v>
      </c>
      <c r="L2568">
        <v>179914</v>
      </c>
      <c r="M2568" s="12">
        <f t="shared" si="524"/>
        <v>3.4708558572549425E-2</v>
      </c>
      <c r="N2568">
        <v>51487</v>
      </c>
      <c r="O2568">
        <v>128427</v>
      </c>
      <c r="P2568" s="12">
        <f t="shared" si="528"/>
        <v>2.4775815399562039E-2</v>
      </c>
      <c r="Q2568" s="12">
        <f t="shared" si="529"/>
        <v>0.7138243827606523</v>
      </c>
      <c r="R2568">
        <v>77476</v>
      </c>
      <c r="S2568">
        <v>10194</v>
      </c>
      <c r="T2568">
        <v>1581</v>
      </c>
      <c r="U2568" s="30">
        <v>1580.75</v>
      </c>
      <c r="V2568">
        <f t="shared" si="521"/>
        <v>1580750</v>
      </c>
      <c r="W2568">
        <v>25942</v>
      </c>
      <c r="X2568" s="16">
        <v>3290</v>
      </c>
      <c r="Z2568" s="16">
        <v>3290</v>
      </c>
      <c r="AA2568" s="16">
        <v>3290</v>
      </c>
    </row>
    <row r="2569" spans="2:27">
      <c r="B2569" t="s">
        <v>281</v>
      </c>
      <c r="C2569">
        <v>1993</v>
      </c>
      <c r="D2569" s="1">
        <v>1256712</v>
      </c>
      <c r="E2569" s="12">
        <f t="shared" si="526"/>
        <v>4.4737828758405748E-2</v>
      </c>
      <c r="F2569" s="1">
        <v>1207955</v>
      </c>
      <c r="G2569" s="11">
        <f t="shared" si="527"/>
        <v>8.2090555004138616E-2</v>
      </c>
      <c r="H2569">
        <v>6012999</v>
      </c>
      <c r="I2569" s="12">
        <f t="shared" si="533"/>
        <v>0.20089060384011373</v>
      </c>
      <c r="J2569" s="12">
        <f t="shared" si="523"/>
        <v>0.20899920322621041</v>
      </c>
      <c r="K2569" s="1">
        <v>5599499</v>
      </c>
      <c r="L2569">
        <v>184149</v>
      </c>
      <c r="M2569" s="12">
        <f t="shared" si="524"/>
        <v>3.2886692184425782E-2</v>
      </c>
      <c r="N2569">
        <v>46868</v>
      </c>
      <c r="O2569">
        <v>137281</v>
      </c>
      <c r="P2569" s="12">
        <f t="shared" si="528"/>
        <v>2.4516657650979132E-2</v>
      </c>
      <c r="Q2569" s="12">
        <f t="shared" si="529"/>
        <v>0.74548870751402396</v>
      </c>
      <c r="R2569">
        <v>76190</v>
      </c>
      <c r="S2569">
        <v>10883</v>
      </c>
      <c r="T2569">
        <v>1615</v>
      </c>
      <c r="U2569" s="30">
        <v>1614.9369999999999</v>
      </c>
      <c r="V2569">
        <f t="shared" si="521"/>
        <v>1614937</v>
      </c>
      <c r="W2569">
        <v>27883</v>
      </c>
      <c r="X2569" s="16">
        <v>3499</v>
      </c>
      <c r="Z2569" s="16">
        <v>3499</v>
      </c>
      <c r="AA2569" s="16">
        <v>3499</v>
      </c>
    </row>
    <row r="2570" spans="2:27">
      <c r="B2570" t="s">
        <v>281</v>
      </c>
      <c r="C2570">
        <v>1994</v>
      </c>
      <c r="D2570" s="1">
        <v>1331968</v>
      </c>
      <c r="E2570" s="12">
        <f t="shared" si="526"/>
        <v>5.98832508959889E-2</v>
      </c>
      <c r="F2570" s="1">
        <v>1291331</v>
      </c>
      <c r="G2570" s="11">
        <f t="shared" si="527"/>
        <v>6.9022438749787862E-2</v>
      </c>
      <c r="H2570">
        <v>6420917</v>
      </c>
      <c r="I2570" s="12">
        <f t="shared" si="533"/>
        <v>0.20111317433319884</v>
      </c>
      <c r="J2570" s="12">
        <f t="shared" si="523"/>
        <v>0.2074420211318726</v>
      </c>
      <c r="K2570" s="1">
        <v>5995357</v>
      </c>
      <c r="L2570">
        <v>194407</v>
      </c>
      <c r="M2570" s="12">
        <f t="shared" si="524"/>
        <v>3.2426259186900799E-2</v>
      </c>
      <c r="N2570">
        <v>51015</v>
      </c>
      <c r="O2570">
        <v>143392</v>
      </c>
      <c r="P2570" s="12">
        <f t="shared" si="528"/>
        <v>2.3917174573590865E-2</v>
      </c>
      <c r="Q2570" s="12">
        <f t="shared" si="529"/>
        <v>0.73758660953566491</v>
      </c>
      <c r="R2570">
        <v>83485</v>
      </c>
      <c r="S2570">
        <v>11961</v>
      </c>
      <c r="T2570">
        <v>1653</v>
      </c>
      <c r="U2570" s="30">
        <v>1653.329</v>
      </c>
      <c r="V2570">
        <f t="shared" si="521"/>
        <v>1653329</v>
      </c>
      <c r="W2570">
        <v>29900</v>
      </c>
      <c r="X2570" s="16">
        <v>3712</v>
      </c>
      <c r="Y2570" s="2">
        <v>3868</v>
      </c>
      <c r="Z2570" s="7">
        <f>(Y2570+X2570)/2</f>
        <v>3790</v>
      </c>
      <c r="AA2570" s="16">
        <v>3790</v>
      </c>
    </row>
    <row r="2571" spans="2:27">
      <c r="B2571" t="s">
        <v>281</v>
      </c>
      <c r="C2571">
        <v>1995</v>
      </c>
      <c r="D2571" s="1">
        <v>1377263</v>
      </c>
      <c r="E2571" s="12">
        <f t="shared" si="526"/>
        <v>3.4006072217951183E-2</v>
      </c>
      <c r="F2571" s="1">
        <v>1333814</v>
      </c>
      <c r="G2571" s="11">
        <f t="shared" si="527"/>
        <v>3.2898613910763388E-2</v>
      </c>
      <c r="H2571">
        <v>6641793</v>
      </c>
      <c r="I2571" s="12">
        <f t="shared" si="533"/>
        <v>0.20082137458966276</v>
      </c>
      <c r="J2571" s="12">
        <f t="shared" si="523"/>
        <v>0.20736313221444871</v>
      </c>
      <c r="K2571" s="1">
        <v>6363127</v>
      </c>
      <c r="L2571">
        <v>210414</v>
      </c>
      <c r="M2571" s="12">
        <f t="shared" si="524"/>
        <v>3.3067703976362564E-2</v>
      </c>
      <c r="N2571">
        <v>49400</v>
      </c>
      <c r="O2571">
        <v>161014</v>
      </c>
      <c r="P2571" s="12">
        <f t="shared" si="528"/>
        <v>2.5304225422500604E-2</v>
      </c>
      <c r="Q2571" s="12">
        <f t="shared" si="529"/>
        <v>0.76522474740273938</v>
      </c>
      <c r="R2571">
        <v>99478</v>
      </c>
      <c r="S2571">
        <v>12822</v>
      </c>
      <c r="T2571">
        <v>1682</v>
      </c>
      <c r="U2571" s="30">
        <v>1682.4169999999999</v>
      </c>
      <c r="V2571">
        <f t="shared" si="521"/>
        <v>1682417</v>
      </c>
      <c r="W2571">
        <v>32029</v>
      </c>
      <c r="X2571" s="16">
        <v>4078</v>
      </c>
      <c r="Y2571">
        <v>4209</v>
      </c>
      <c r="Z2571" s="7">
        <f t="shared" ref="Z2571:Z2574" si="534">(Y2571+X2571)/2</f>
        <v>4143.5</v>
      </c>
      <c r="AA2571" s="16">
        <v>4144</v>
      </c>
    </row>
    <row r="2572" spans="2:27">
      <c r="B2572" t="s">
        <v>281</v>
      </c>
      <c r="C2572">
        <v>1996</v>
      </c>
      <c r="D2572" s="1">
        <v>1793798</v>
      </c>
      <c r="E2572" s="12">
        <f t="shared" si="526"/>
        <v>0.30243678948755609</v>
      </c>
      <c r="F2572" s="1">
        <v>1749027</v>
      </c>
      <c r="G2572" s="11">
        <f t="shared" si="527"/>
        <v>0.31129752724142945</v>
      </c>
      <c r="H2572">
        <v>8143134</v>
      </c>
      <c r="I2572" s="12">
        <f t="shared" si="533"/>
        <v>0.21478548676713413</v>
      </c>
      <c r="J2572" s="12">
        <f t="shared" si="523"/>
        <v>0.22028349281738455</v>
      </c>
      <c r="K2572" s="1">
        <v>6747602</v>
      </c>
      <c r="L2572">
        <v>231227</v>
      </c>
      <c r="M2572" s="12">
        <f t="shared" si="524"/>
        <v>3.426802588534416E-2</v>
      </c>
      <c r="N2572">
        <v>56490</v>
      </c>
      <c r="O2572">
        <v>174737</v>
      </c>
      <c r="P2572" s="12">
        <f t="shared" si="528"/>
        <v>2.5896162814582128E-2</v>
      </c>
      <c r="Q2572" s="12">
        <f t="shared" si="529"/>
        <v>0.75569462043792468</v>
      </c>
      <c r="R2572">
        <v>105664</v>
      </c>
      <c r="S2572">
        <v>8728</v>
      </c>
      <c r="T2572">
        <v>1706</v>
      </c>
      <c r="U2572" s="30">
        <v>1706.1510000000001</v>
      </c>
      <c r="V2572">
        <f t="shared" si="521"/>
        <v>1706151</v>
      </c>
      <c r="W2572">
        <v>33801</v>
      </c>
      <c r="X2572" s="17">
        <v>4724</v>
      </c>
      <c r="Y2572">
        <v>4733</v>
      </c>
      <c r="Z2572" s="7">
        <f t="shared" si="534"/>
        <v>4728.5</v>
      </c>
      <c r="AA2572" s="16">
        <v>4729</v>
      </c>
    </row>
    <row r="2573" spans="2:27">
      <c r="B2573" t="s">
        <v>281</v>
      </c>
      <c r="C2573">
        <v>1997</v>
      </c>
      <c r="D2573" s="1">
        <v>1973080</v>
      </c>
      <c r="E2573" s="12">
        <f t="shared" si="526"/>
        <v>9.9945478810880603E-2</v>
      </c>
      <c r="F2573" s="1">
        <v>1926207</v>
      </c>
      <c r="G2573" s="11">
        <f t="shared" si="527"/>
        <v>0.10130203821896402</v>
      </c>
      <c r="H2573">
        <v>8229333</v>
      </c>
      <c r="I2573" s="12">
        <f t="shared" si="533"/>
        <v>0.23406599295471456</v>
      </c>
      <c r="J2573" s="12">
        <f t="shared" si="523"/>
        <v>0.23976183732022996</v>
      </c>
      <c r="K2573" s="1">
        <v>7058693</v>
      </c>
      <c r="L2573">
        <v>244499</v>
      </c>
      <c r="M2573" s="12">
        <f t="shared" si="524"/>
        <v>3.4637998847662027E-2</v>
      </c>
      <c r="N2573">
        <v>58008</v>
      </c>
      <c r="O2573">
        <v>186491</v>
      </c>
      <c r="P2573" s="12">
        <f t="shared" si="528"/>
        <v>2.642004688403363E-2</v>
      </c>
      <c r="Q2573" s="12">
        <f t="shared" si="529"/>
        <v>0.76274749589977875</v>
      </c>
      <c r="R2573">
        <v>116911</v>
      </c>
      <c r="S2573">
        <v>14485</v>
      </c>
      <c r="T2573">
        <v>1723</v>
      </c>
      <c r="U2573" s="30">
        <v>1722.9390000000001</v>
      </c>
      <c r="V2573">
        <f t="shared" si="521"/>
        <v>1722939</v>
      </c>
      <c r="W2573">
        <v>35440</v>
      </c>
      <c r="X2573" s="16">
        <v>4688</v>
      </c>
      <c r="Y2573">
        <v>3639</v>
      </c>
      <c r="Z2573" s="7">
        <f t="shared" si="534"/>
        <v>4163.5</v>
      </c>
      <c r="AA2573" s="16">
        <v>4164</v>
      </c>
    </row>
    <row r="2574" spans="2:27">
      <c r="B2574" t="s">
        <v>281</v>
      </c>
      <c r="C2574">
        <v>1998</v>
      </c>
      <c r="D2574" s="1">
        <v>1846136</v>
      </c>
      <c r="E2574" s="12">
        <f t="shared" si="526"/>
        <v>-6.4337989336468865E-2</v>
      </c>
      <c r="F2574" s="1">
        <v>1795753</v>
      </c>
      <c r="G2574" s="11">
        <f t="shared" si="527"/>
        <v>-6.772584670287253E-2</v>
      </c>
      <c r="H2574">
        <v>9058548</v>
      </c>
      <c r="I2574" s="12">
        <f t="shared" si="533"/>
        <v>0.19823850356591366</v>
      </c>
      <c r="J2574" s="12">
        <f t="shared" si="523"/>
        <v>0.20380043247549165</v>
      </c>
      <c r="K2574" s="1">
        <v>7539619</v>
      </c>
      <c r="L2574">
        <v>250988</v>
      </c>
      <c r="M2574" s="12">
        <f t="shared" si="524"/>
        <v>3.3289215277323696E-2</v>
      </c>
      <c r="N2574">
        <v>54659</v>
      </c>
      <c r="O2574">
        <v>196329</v>
      </c>
      <c r="P2574" s="12">
        <f t="shared" si="528"/>
        <v>2.603964470883741E-2</v>
      </c>
      <c r="Q2574" s="12">
        <f t="shared" si="529"/>
        <v>0.78222464819035176</v>
      </c>
      <c r="R2574">
        <v>124896</v>
      </c>
      <c r="S2574">
        <v>16563</v>
      </c>
      <c r="T2574">
        <v>1734</v>
      </c>
      <c r="U2574" s="30">
        <v>1733.5350000000001</v>
      </c>
      <c r="V2574">
        <f t="shared" si="521"/>
        <v>1733535</v>
      </c>
      <c r="W2574">
        <v>37769</v>
      </c>
      <c r="X2574" s="16">
        <v>5078</v>
      </c>
      <c r="Y2574">
        <v>3440</v>
      </c>
      <c r="Z2574" s="7">
        <f t="shared" si="534"/>
        <v>4259</v>
      </c>
      <c r="AA2574" s="16">
        <v>4259</v>
      </c>
    </row>
    <row r="2575" spans="2:27">
      <c r="B2575" t="s">
        <v>47</v>
      </c>
      <c r="C2575">
        <v>1999</v>
      </c>
      <c r="D2575" s="1">
        <v>2071418</v>
      </c>
      <c r="E2575" s="12">
        <f t="shared" si="526"/>
        <v>0.12202892961298625</v>
      </c>
      <c r="F2575" s="1">
        <v>2018699</v>
      </c>
      <c r="G2575" s="11">
        <f t="shared" si="527"/>
        <v>0.12415181820662419</v>
      </c>
      <c r="H2575">
        <v>8756881</v>
      </c>
      <c r="I2575" s="12">
        <f t="shared" si="533"/>
        <v>0.23052717057591623</v>
      </c>
      <c r="J2575" s="12">
        <f t="shared" si="523"/>
        <v>0.23654746478797645</v>
      </c>
      <c r="K2575" s="1">
        <v>8089399</v>
      </c>
      <c r="L2575">
        <v>278178</v>
      </c>
      <c r="M2575" s="12">
        <f t="shared" si="524"/>
        <v>3.4387968747740097E-2</v>
      </c>
      <c r="N2575">
        <v>70074</v>
      </c>
      <c r="O2575">
        <v>208104</v>
      </c>
      <c r="P2575" s="12">
        <f t="shared" si="528"/>
        <v>2.5725520523836195E-2</v>
      </c>
      <c r="Q2575" s="12">
        <f t="shared" si="529"/>
        <v>0.74809654250156377</v>
      </c>
      <c r="R2575">
        <v>134985</v>
      </c>
      <c r="S2575">
        <v>17406</v>
      </c>
      <c r="T2575">
        <v>1740</v>
      </c>
      <c r="U2575" s="30">
        <v>1739.8440000000001</v>
      </c>
      <c r="V2575">
        <f t="shared" si="521"/>
        <v>1739844</v>
      </c>
      <c r="W2575">
        <v>38803</v>
      </c>
      <c r="X2575" s="16">
        <v>5124</v>
      </c>
      <c r="AA2575" s="16">
        <v>5124</v>
      </c>
    </row>
    <row r="2576" spans="2:27">
      <c r="B2576" t="s">
        <v>218</v>
      </c>
      <c r="C2576">
        <v>2000</v>
      </c>
      <c r="D2576" s="1">
        <v>2187357</v>
      </c>
      <c r="E2576" s="12">
        <f t="shared" si="526"/>
        <v>5.5970837368411394E-2</v>
      </c>
      <c r="F2576" s="1">
        <v>2132038</v>
      </c>
      <c r="G2576" s="11">
        <f t="shared" si="527"/>
        <v>5.6144576284032438E-2</v>
      </c>
      <c r="H2576">
        <v>10570408</v>
      </c>
      <c r="I2576" s="12">
        <f t="shared" si="533"/>
        <v>0.20169874237588559</v>
      </c>
      <c r="J2576" s="12">
        <f t="shared" si="523"/>
        <v>0.20693212598794672</v>
      </c>
      <c r="K2576" s="1">
        <v>8700579</v>
      </c>
      <c r="L2576">
        <v>294296</v>
      </c>
      <c r="M2576" s="12">
        <f t="shared" si="524"/>
        <v>3.3824875333009444E-2</v>
      </c>
      <c r="N2576">
        <v>77574</v>
      </c>
      <c r="O2576">
        <v>216722</v>
      </c>
      <c r="P2576" s="12">
        <f t="shared" si="528"/>
        <v>2.4908916981272167E-2</v>
      </c>
      <c r="Q2576" s="12">
        <f t="shared" si="529"/>
        <v>0.73640824204202571</v>
      </c>
      <c r="R2576">
        <v>148213</v>
      </c>
      <c r="S2576">
        <v>15083</v>
      </c>
      <c r="T2576">
        <v>1819</v>
      </c>
      <c r="U2576" s="30">
        <v>1821.204</v>
      </c>
      <c r="V2576">
        <f t="shared" si="521"/>
        <v>1821204</v>
      </c>
      <c r="W2576">
        <v>41425</v>
      </c>
      <c r="X2576" s="16">
        <v>5342</v>
      </c>
      <c r="AA2576" s="16">
        <v>5342</v>
      </c>
    </row>
    <row r="2577" spans="1:27">
      <c r="B2577" t="s">
        <v>336</v>
      </c>
      <c r="C2577">
        <v>2001</v>
      </c>
      <c r="D2577" s="1">
        <v>2452808</v>
      </c>
      <c r="E2577" s="12">
        <f t="shared" si="526"/>
        <v>0.12135696184939175</v>
      </c>
      <c r="F2577" s="1">
        <v>2394595</v>
      </c>
      <c r="G2577" s="11">
        <f t="shared" si="527"/>
        <v>0.12314836789963406</v>
      </c>
      <c r="H2577">
        <v>9099224</v>
      </c>
      <c r="I2577" s="12">
        <f t="shared" si="533"/>
        <v>0.26316474899398012</v>
      </c>
      <c r="J2577" s="12">
        <f t="shared" si="523"/>
        <v>0.26956232751276371</v>
      </c>
      <c r="K2577" s="1">
        <v>9173756</v>
      </c>
      <c r="L2577">
        <v>309972</v>
      </c>
      <c r="M2577" s="12">
        <f t="shared" si="524"/>
        <v>3.3788995477969985E-2</v>
      </c>
      <c r="N2577">
        <v>86949</v>
      </c>
      <c r="O2577">
        <v>223023</v>
      </c>
      <c r="P2577" s="12">
        <f t="shared" si="528"/>
        <v>2.4310980148153059E-2</v>
      </c>
      <c r="Q2577" s="12">
        <f t="shared" si="529"/>
        <v>0.71949401881460262</v>
      </c>
      <c r="R2577">
        <v>155835</v>
      </c>
      <c r="S2577">
        <v>17910</v>
      </c>
      <c r="T2577">
        <v>1829</v>
      </c>
      <c r="U2577" s="30">
        <v>1831.69</v>
      </c>
      <c r="V2577">
        <f t="shared" si="521"/>
        <v>1831690</v>
      </c>
      <c r="W2577">
        <v>45336</v>
      </c>
      <c r="X2577" s="16">
        <v>5668</v>
      </c>
      <c r="AA2577" s="16">
        <v>5668</v>
      </c>
    </row>
    <row r="2578" spans="1:27">
      <c r="B2578" t="s">
        <v>336</v>
      </c>
      <c r="C2578">
        <v>2002</v>
      </c>
      <c r="D2578" s="1">
        <v>2854626</v>
      </c>
      <c r="E2578" s="12">
        <f t="shared" si="526"/>
        <v>0.16381958962951851</v>
      </c>
      <c r="F2578" s="1">
        <v>2759537</v>
      </c>
      <c r="G2578" s="11">
        <f t="shared" si="527"/>
        <v>0.15240238954812818</v>
      </c>
      <c r="H2578">
        <v>8746253</v>
      </c>
      <c r="I2578" s="12">
        <f t="shared" si="533"/>
        <v>0.31551076786825172</v>
      </c>
      <c r="J2578" s="12">
        <f t="shared" si="523"/>
        <v>0.32638273784213651</v>
      </c>
      <c r="K2578" s="1">
        <v>10083987</v>
      </c>
      <c r="L2578">
        <v>330271</v>
      </c>
      <c r="M2578" s="12">
        <f t="shared" si="524"/>
        <v>3.2752025562904831E-2</v>
      </c>
      <c r="N2578">
        <v>88817</v>
      </c>
      <c r="O2578">
        <v>241454</v>
      </c>
      <c r="P2578" s="12">
        <f t="shared" si="528"/>
        <v>2.3944299015855534E-2</v>
      </c>
      <c r="Q2578" s="12">
        <f t="shared" si="529"/>
        <v>0.73107841742084534</v>
      </c>
      <c r="R2578">
        <v>168323</v>
      </c>
      <c r="S2578">
        <v>16662</v>
      </c>
      <c r="T2578">
        <v>1850</v>
      </c>
      <c r="U2578" s="30">
        <v>1855.309</v>
      </c>
      <c r="V2578">
        <f t="shared" si="521"/>
        <v>1855309</v>
      </c>
      <c r="W2578">
        <v>46342</v>
      </c>
      <c r="X2578" s="16">
        <v>5991</v>
      </c>
      <c r="AA2578" s="16">
        <v>5991</v>
      </c>
    </row>
    <row r="2579" spans="1:27">
      <c r="B2579" t="s">
        <v>281</v>
      </c>
      <c r="C2579">
        <v>2003</v>
      </c>
      <c r="D2579" s="1">
        <v>3220765</v>
      </c>
      <c r="E2579" s="12">
        <f t="shared" si="526"/>
        <v>0.12826163567486598</v>
      </c>
      <c r="F2579" s="1">
        <v>3108257</v>
      </c>
      <c r="G2579" s="11">
        <f t="shared" si="527"/>
        <v>0.12636902494875046</v>
      </c>
      <c r="H2579">
        <v>9847659</v>
      </c>
      <c r="I2579" s="12">
        <f t="shared" si="533"/>
        <v>0.31563410146512993</v>
      </c>
      <c r="J2579" s="12">
        <f t="shared" si="523"/>
        <v>0.32705894873086083</v>
      </c>
      <c r="K2579" s="1">
        <v>10672603</v>
      </c>
      <c r="L2579">
        <v>374197</v>
      </c>
      <c r="M2579" s="12">
        <f t="shared" si="524"/>
        <v>3.5061455954091048E-2</v>
      </c>
      <c r="N2579">
        <v>109352</v>
      </c>
      <c r="O2579">
        <v>264845</v>
      </c>
      <c r="P2579" s="12">
        <f t="shared" si="528"/>
        <v>2.4815408199855275E-2</v>
      </c>
      <c r="Q2579" s="12">
        <f t="shared" si="529"/>
        <v>0.70776890247650304</v>
      </c>
      <c r="R2579">
        <v>176797</v>
      </c>
      <c r="S2579">
        <v>18913</v>
      </c>
      <c r="T2579">
        <v>1870</v>
      </c>
      <c r="U2579" s="30">
        <v>1877.5740000000001</v>
      </c>
      <c r="V2579">
        <f t="shared" si="521"/>
        <v>1877574</v>
      </c>
      <c r="W2579">
        <v>48141</v>
      </c>
      <c r="X2579" s="16">
        <v>6223</v>
      </c>
      <c r="AA2579" s="16">
        <v>6223</v>
      </c>
    </row>
    <row r="2580" spans="1:27">
      <c r="B2580" t="s">
        <v>281</v>
      </c>
      <c r="C2580">
        <v>2004</v>
      </c>
      <c r="D2580" s="1">
        <v>3552118</v>
      </c>
      <c r="E2580" s="12">
        <f t="shared" si="526"/>
        <v>0.10288021634611653</v>
      </c>
      <c r="F2580" s="1">
        <v>3439753</v>
      </c>
      <c r="G2580" s="11">
        <f t="shared" si="527"/>
        <v>0.10665012577788774</v>
      </c>
      <c r="H2580">
        <v>11845096</v>
      </c>
      <c r="I2580" s="12">
        <f t="shared" si="533"/>
        <v>0.29039469160908449</v>
      </c>
      <c r="J2580" s="12">
        <f t="shared" si="523"/>
        <v>0.29988089585766126</v>
      </c>
      <c r="K2580" s="1">
        <v>11233417</v>
      </c>
      <c r="L2580">
        <v>366522</v>
      </c>
      <c r="M2580" s="12">
        <f t="shared" si="524"/>
        <v>3.262782820222912E-2</v>
      </c>
      <c r="N2580">
        <v>111883</v>
      </c>
      <c r="O2580">
        <v>254639</v>
      </c>
      <c r="P2580" s="12">
        <f t="shared" si="528"/>
        <v>2.2667991404574404E-2</v>
      </c>
      <c r="Q2580" s="12">
        <f t="shared" si="529"/>
        <v>0.69474410812993492</v>
      </c>
      <c r="R2580">
        <v>191787</v>
      </c>
      <c r="S2580">
        <v>17351</v>
      </c>
      <c r="T2580">
        <v>1892</v>
      </c>
      <c r="U2580" s="30">
        <v>1903.808</v>
      </c>
      <c r="V2580">
        <f t="shared" si="521"/>
        <v>1903808</v>
      </c>
      <c r="W2580">
        <v>51576</v>
      </c>
      <c r="X2580" s="16">
        <v>6379</v>
      </c>
      <c r="AA2580" s="16">
        <v>6379</v>
      </c>
    </row>
    <row r="2581" spans="1:27">
      <c r="B2581" t="s">
        <v>281</v>
      </c>
      <c r="C2581">
        <v>2005</v>
      </c>
      <c r="D2581" s="1">
        <v>3978116</v>
      </c>
      <c r="E2581" s="12">
        <f t="shared" si="526"/>
        <v>0.1199278852785859</v>
      </c>
      <c r="F2581" s="1">
        <v>3879935</v>
      </c>
      <c r="G2581" s="11">
        <f t="shared" si="527"/>
        <v>0.12796907219791653</v>
      </c>
      <c r="H2581">
        <v>13344177</v>
      </c>
      <c r="I2581" s="12">
        <f t="shared" si="533"/>
        <v>0.29075865825220992</v>
      </c>
      <c r="J2581" s="12">
        <f t="shared" si="523"/>
        <v>0.29811624950718207</v>
      </c>
      <c r="K2581" s="1">
        <v>12463203</v>
      </c>
      <c r="L2581">
        <v>426197</v>
      </c>
      <c r="M2581" s="12">
        <f t="shared" si="524"/>
        <v>3.4196426071211386E-2</v>
      </c>
      <c r="N2581">
        <v>134753</v>
      </c>
      <c r="O2581">
        <v>291444</v>
      </c>
      <c r="P2581" s="12">
        <f t="shared" si="528"/>
        <v>2.3384357937522159E-2</v>
      </c>
      <c r="Q2581" s="12">
        <f t="shared" si="529"/>
        <v>0.68382461631592906</v>
      </c>
      <c r="R2581">
        <v>202222</v>
      </c>
      <c r="S2581">
        <v>21633</v>
      </c>
      <c r="T2581">
        <v>1916</v>
      </c>
      <c r="U2581" s="30">
        <v>1932.2739999999999</v>
      </c>
      <c r="V2581">
        <f t="shared" si="521"/>
        <v>1932274</v>
      </c>
      <c r="W2581">
        <v>53993</v>
      </c>
      <c r="X2581" s="16">
        <v>6571</v>
      </c>
      <c r="AA2581" s="16">
        <v>6571</v>
      </c>
    </row>
    <row r="2582" spans="1:27">
      <c r="B2582" t="s">
        <v>281</v>
      </c>
      <c r="C2582">
        <v>2006</v>
      </c>
      <c r="D2582" s="1">
        <v>3862422</v>
      </c>
      <c r="E2582" s="12">
        <f t="shared" si="526"/>
        <v>-2.9082610964587256E-2</v>
      </c>
      <c r="F2582" s="1">
        <v>3758068</v>
      </c>
      <c r="G2582" s="11">
        <f t="shared" si="527"/>
        <v>-3.1409546809418196E-2</v>
      </c>
      <c r="H2582">
        <v>14746043</v>
      </c>
      <c r="I2582" s="12">
        <f t="shared" si="533"/>
        <v>0.25485264080675746</v>
      </c>
      <c r="J2582" s="12">
        <f t="shared" si="523"/>
        <v>0.26192938675141531</v>
      </c>
      <c r="K2582" s="1">
        <v>13242888</v>
      </c>
      <c r="L2582">
        <v>407356</v>
      </c>
      <c r="M2582" s="12">
        <f t="shared" si="524"/>
        <v>3.0760359824835791E-2</v>
      </c>
      <c r="N2582">
        <v>116192</v>
      </c>
      <c r="O2582">
        <v>291164</v>
      </c>
      <c r="P2582" s="12">
        <f t="shared" si="528"/>
        <v>2.1986442836336002E-2</v>
      </c>
      <c r="Q2582" s="12">
        <f t="shared" si="529"/>
        <v>0.71476546313298439</v>
      </c>
      <c r="R2582">
        <v>222977</v>
      </c>
      <c r="S2582">
        <v>19133</v>
      </c>
      <c r="T2582">
        <v>1943</v>
      </c>
      <c r="U2582" s="30">
        <v>1962.1369999999999</v>
      </c>
      <c r="V2582">
        <f t="shared" ref="V2582:V2592" si="535">(U2582*1000)</f>
        <v>1962137</v>
      </c>
      <c r="W2582">
        <v>59274</v>
      </c>
      <c r="X2582" s="16">
        <v>6639</v>
      </c>
      <c r="AA2582" s="16">
        <v>6639</v>
      </c>
    </row>
    <row r="2583" spans="1:27">
      <c r="B2583" t="s">
        <v>240</v>
      </c>
      <c r="C2583">
        <v>2007</v>
      </c>
      <c r="D2583" s="1">
        <v>4219834</v>
      </c>
      <c r="E2583" s="12">
        <f t="shared" si="526"/>
        <v>9.2535719815183326E-2</v>
      </c>
      <c r="F2583" s="1">
        <v>4116885</v>
      </c>
      <c r="G2583" s="11">
        <f t="shared" si="527"/>
        <v>9.5479113203912225E-2</v>
      </c>
      <c r="H2583">
        <v>17103483</v>
      </c>
      <c r="I2583" s="12">
        <f t="shared" si="533"/>
        <v>0.240704481069733</v>
      </c>
      <c r="J2583" s="12">
        <f t="shared" si="523"/>
        <v>0.24672366441385069</v>
      </c>
      <c r="K2583" s="1">
        <v>14907222</v>
      </c>
      <c r="L2583">
        <v>510108</v>
      </c>
      <c r="M2583" s="12">
        <f t="shared" si="524"/>
        <v>3.4218850433702534E-2</v>
      </c>
      <c r="N2583">
        <v>168929</v>
      </c>
      <c r="O2583">
        <v>341179</v>
      </c>
      <c r="P2583" s="12">
        <f t="shared" si="528"/>
        <v>2.2886826264477713E-2</v>
      </c>
      <c r="Q2583" s="12">
        <f t="shared" si="529"/>
        <v>0.66883679534529938</v>
      </c>
      <c r="R2583">
        <v>241087</v>
      </c>
      <c r="S2583">
        <v>23746</v>
      </c>
      <c r="T2583">
        <v>1969</v>
      </c>
      <c r="U2583" s="30">
        <v>1990.07</v>
      </c>
      <c r="V2583">
        <f t="shared" si="535"/>
        <v>1990070</v>
      </c>
      <c r="W2583">
        <v>63182</v>
      </c>
      <c r="X2583" s="16">
        <v>6466</v>
      </c>
      <c r="AA2583" s="16">
        <v>6466</v>
      </c>
    </row>
    <row r="2584" spans="1:27">
      <c r="B2584" t="s">
        <v>240</v>
      </c>
      <c r="C2584">
        <v>2008</v>
      </c>
      <c r="D2584" s="1">
        <v>4322241</v>
      </c>
      <c r="E2584" s="12">
        <f t="shared" si="526"/>
        <v>2.4268016230022317E-2</v>
      </c>
      <c r="F2584" s="1">
        <v>4202334</v>
      </c>
      <c r="G2584" s="11">
        <f t="shared" si="527"/>
        <v>2.0755741294692466E-2</v>
      </c>
      <c r="H2584">
        <v>12892523</v>
      </c>
      <c r="I2584" s="12">
        <f t="shared" si="533"/>
        <v>0.32595125096926336</v>
      </c>
      <c r="J2584" s="12">
        <f t="shared" si="523"/>
        <v>0.33525175793752704</v>
      </c>
      <c r="K2584" s="1">
        <v>15793049</v>
      </c>
      <c r="L2584">
        <v>517386</v>
      </c>
      <c r="M2584" s="12">
        <f t="shared" si="524"/>
        <v>3.2760361852863247E-2</v>
      </c>
      <c r="N2584">
        <v>140759</v>
      </c>
      <c r="O2584">
        <v>376627</v>
      </c>
      <c r="P2584" s="12">
        <f t="shared" si="528"/>
        <v>2.3847643352464747E-2</v>
      </c>
      <c r="Q2584" s="12">
        <f t="shared" si="529"/>
        <v>0.72794200074992366</v>
      </c>
      <c r="R2584">
        <v>270334</v>
      </c>
      <c r="S2584">
        <v>22590</v>
      </c>
      <c r="T2584">
        <v>1987</v>
      </c>
      <c r="U2584" s="30">
        <v>2010.662</v>
      </c>
      <c r="V2584">
        <f t="shared" si="535"/>
        <v>2010662</v>
      </c>
      <c r="W2584">
        <v>66337</v>
      </c>
      <c r="X2584" s="16">
        <v>6402</v>
      </c>
      <c r="AA2584" s="16">
        <v>6402</v>
      </c>
    </row>
    <row r="2585" spans="1:27">
      <c r="A2585">
        <v>31</v>
      </c>
      <c r="B2585" t="s">
        <v>183</v>
      </c>
      <c r="C2585">
        <v>2009</v>
      </c>
      <c r="D2585" s="10">
        <v>5072725</v>
      </c>
      <c r="E2585" s="12">
        <f t="shared" si="526"/>
        <v>0.17363307598997835</v>
      </c>
      <c r="F2585" s="4"/>
      <c r="G2585" s="4"/>
      <c r="H2585" s="10">
        <v>9869384</v>
      </c>
      <c r="I2585" s="3"/>
      <c r="J2585" s="12">
        <f t="shared" si="523"/>
        <v>0.51398597926679113</v>
      </c>
      <c r="K2585" s="10">
        <v>17377696</v>
      </c>
      <c r="L2585" s="3"/>
      <c r="M2585" s="3"/>
      <c r="N2585" s="10">
        <v>144802</v>
      </c>
      <c r="O2585" s="10">
        <v>379599</v>
      </c>
      <c r="P2585" s="12">
        <f t="shared" si="528"/>
        <v>2.1844035020522859E-2</v>
      </c>
      <c r="Q2585" s="3"/>
      <c r="R2585" s="3"/>
      <c r="U2585" s="30">
        <v>2036.8019999999999</v>
      </c>
      <c r="V2585">
        <f t="shared" si="535"/>
        <v>2036802</v>
      </c>
      <c r="X2585" s="16">
        <v>6363</v>
      </c>
      <c r="AA2585" s="16">
        <v>6363</v>
      </c>
    </row>
    <row r="2586" spans="1:27">
      <c r="B2586" t="s">
        <v>183</v>
      </c>
      <c r="C2586">
        <v>2010</v>
      </c>
      <c r="D2586" s="10">
        <v>6247462</v>
      </c>
      <c r="E2586" s="12">
        <f t="shared" si="526"/>
        <v>0.23157908224869275</v>
      </c>
      <c r="F2586" s="4"/>
      <c r="G2586" s="4"/>
      <c r="H2586" s="10">
        <v>17452867</v>
      </c>
      <c r="I2586" s="3"/>
      <c r="J2586" s="12">
        <f t="shared" si="523"/>
        <v>0.35796193255812925</v>
      </c>
      <c r="K2586" s="10">
        <v>17996040</v>
      </c>
      <c r="L2586" s="3"/>
      <c r="M2586" s="3"/>
      <c r="N2586" s="10">
        <v>149580</v>
      </c>
      <c r="O2586" s="10">
        <v>413725</v>
      </c>
      <c r="P2586" s="12">
        <f t="shared" si="528"/>
        <v>2.2989779973816463E-2</v>
      </c>
      <c r="Q2586" s="3"/>
      <c r="R2586" s="3"/>
      <c r="U2586" s="30">
        <v>2064.607</v>
      </c>
      <c r="V2586">
        <f t="shared" si="535"/>
        <v>2064607</v>
      </c>
      <c r="X2586" s="16">
        <v>6763</v>
      </c>
      <c r="AA2586" s="16">
        <v>6763</v>
      </c>
    </row>
    <row r="2587" spans="1:27">
      <c r="B2587" t="s">
        <v>183</v>
      </c>
      <c r="C2587">
        <v>2011</v>
      </c>
      <c r="D2587" s="10">
        <v>6364080</v>
      </c>
      <c r="E2587" s="12">
        <f t="shared" si="526"/>
        <v>1.8666460076107706E-2</v>
      </c>
      <c r="F2587" s="4"/>
      <c r="G2587" s="4"/>
      <c r="H2587" s="10">
        <v>19747623</v>
      </c>
      <c r="I2587" s="3"/>
      <c r="J2587" s="12">
        <f t="shared" ref="J2587:J2592" si="536">D2587/H2587</f>
        <v>0.32227068543895132</v>
      </c>
      <c r="K2587" s="10">
        <v>17865171</v>
      </c>
      <c r="L2587" s="3"/>
      <c r="M2587" s="3"/>
      <c r="N2587" s="10">
        <v>143016</v>
      </c>
      <c r="O2587" s="10">
        <v>406630</v>
      </c>
      <c r="P2587" s="12">
        <f t="shared" si="528"/>
        <v>2.276104717945325E-2</v>
      </c>
      <c r="Q2587" s="3"/>
      <c r="R2587" s="3"/>
      <c r="U2587" s="30">
        <v>2077.7440000000001</v>
      </c>
      <c r="V2587">
        <f t="shared" si="535"/>
        <v>2077744.0000000002</v>
      </c>
      <c r="X2587" s="16">
        <v>6998</v>
      </c>
      <c r="AA2587" s="16">
        <v>6998</v>
      </c>
    </row>
    <row r="2588" spans="1:27">
      <c r="B2588" t="s">
        <v>183</v>
      </c>
      <c r="C2588">
        <v>2012</v>
      </c>
      <c r="D2588" s="21"/>
      <c r="E2588" s="12"/>
      <c r="F2588" s="4"/>
      <c r="G2588" s="4"/>
      <c r="H2588" s="21"/>
      <c r="I2588" s="4"/>
      <c r="J2588" s="12"/>
      <c r="K2588" s="21"/>
      <c r="L2588" s="4"/>
      <c r="M2588" s="4"/>
      <c r="N2588" s="21"/>
      <c r="O2588" s="21"/>
      <c r="P2588" s="12"/>
      <c r="Q2588" s="4"/>
      <c r="R2588" s="4"/>
      <c r="U2588" s="30">
        <v>2083.59</v>
      </c>
      <c r="V2588">
        <f t="shared" si="535"/>
        <v>2083590.0000000002</v>
      </c>
      <c r="X2588" s="16">
        <v>6727</v>
      </c>
      <c r="AA2588" s="16">
        <v>6727</v>
      </c>
    </row>
    <row r="2589" spans="1:27">
      <c r="B2589" t="s">
        <v>183</v>
      </c>
      <c r="C2589">
        <v>2013</v>
      </c>
      <c r="D2589" s="21">
        <v>5416068</v>
      </c>
      <c r="E2589" s="12"/>
      <c r="F2589" s="21">
        <v>5228141</v>
      </c>
      <c r="G2589" s="4"/>
      <c r="H2589" s="21">
        <v>17808300</v>
      </c>
      <c r="I2589" s="4"/>
      <c r="J2589" s="12">
        <f t="shared" si="536"/>
        <v>0.30413166894088711</v>
      </c>
      <c r="K2589" s="21">
        <v>17200474</v>
      </c>
      <c r="L2589" s="4"/>
      <c r="M2589" s="4"/>
      <c r="N2589" s="21">
        <v>134511</v>
      </c>
      <c r="O2589" s="21">
        <v>400947</v>
      </c>
      <c r="P2589" s="12">
        <f t="shared" si="528"/>
        <v>2.3310229706460416E-2</v>
      </c>
      <c r="Q2589" s="4"/>
      <c r="R2589" s="4"/>
      <c r="U2589" s="30">
        <v>2085.1610000000001</v>
      </c>
      <c r="V2589">
        <f t="shared" si="535"/>
        <v>2085161</v>
      </c>
      <c r="X2589" s="16">
        <v>6931</v>
      </c>
      <c r="AA2589" s="16">
        <v>6931</v>
      </c>
    </row>
    <row r="2590" spans="1:27">
      <c r="B2590" t="s">
        <v>183</v>
      </c>
      <c r="C2590">
        <v>2014</v>
      </c>
      <c r="D2590" s="21">
        <v>5558490</v>
      </c>
      <c r="E2590" s="12">
        <f t="shared" ref="E2590:E2592" si="537">(D2590-D2589)/(D2589)</f>
        <v>2.6296198644477877E-2</v>
      </c>
      <c r="F2590" s="21">
        <v>5371390</v>
      </c>
      <c r="G2590" s="4"/>
      <c r="H2590" s="21">
        <v>20421122</v>
      </c>
      <c r="I2590" s="4"/>
      <c r="J2590" s="12">
        <f t="shared" si="536"/>
        <v>0.2721931733231896</v>
      </c>
      <c r="K2590" s="21">
        <v>17720552</v>
      </c>
      <c r="L2590" s="4"/>
      <c r="M2590" s="4"/>
      <c r="N2590" s="21">
        <v>135527</v>
      </c>
      <c r="O2590" s="21">
        <v>441771</v>
      </c>
      <c r="P2590" s="12">
        <f t="shared" si="528"/>
        <v>2.4929866744557393E-2</v>
      </c>
      <c r="Q2590" s="4"/>
      <c r="R2590" s="4"/>
      <c r="U2590" s="30">
        <v>2083.2069999999999</v>
      </c>
      <c r="V2590">
        <f t="shared" si="535"/>
        <v>2083206.9999999998</v>
      </c>
      <c r="X2590" s="16">
        <v>7021</v>
      </c>
      <c r="AA2590" s="16">
        <v>7021</v>
      </c>
    </row>
    <row r="2591" spans="1:27">
      <c r="B2591" t="s">
        <v>183</v>
      </c>
      <c r="C2591">
        <v>2015</v>
      </c>
      <c r="D2591" s="10">
        <v>7014832</v>
      </c>
      <c r="E2591" s="12">
        <f t="shared" si="537"/>
        <v>0.26200316992564526</v>
      </c>
      <c r="F2591" s="3"/>
      <c r="G2591" s="3"/>
      <c r="H2591" s="10">
        <v>19339452</v>
      </c>
      <c r="I2591" s="3"/>
      <c r="J2591" s="12">
        <f t="shared" si="536"/>
        <v>0.36272134287982927</v>
      </c>
      <c r="K2591" s="10">
        <v>20045167</v>
      </c>
      <c r="L2591" s="3"/>
      <c r="M2591" s="3"/>
      <c r="N2591" s="10">
        <v>147721</v>
      </c>
      <c r="O2591" s="10">
        <v>456801</v>
      </c>
      <c r="P2591" s="12">
        <f t="shared" si="528"/>
        <v>2.2788585398166052E-2</v>
      </c>
      <c r="Q2591" s="3"/>
      <c r="R2591" s="3"/>
      <c r="U2591" s="30">
        <v>2082.2640000000001</v>
      </c>
      <c r="V2591">
        <f t="shared" si="535"/>
        <v>2082264.0000000002</v>
      </c>
      <c r="X2591" s="16">
        <v>7104</v>
      </c>
      <c r="AA2591" s="16">
        <v>7104</v>
      </c>
    </row>
    <row r="2592" spans="1:27">
      <c r="B2592" t="s">
        <v>281</v>
      </c>
      <c r="C2592">
        <v>2016</v>
      </c>
      <c r="D2592" s="1">
        <v>7030082</v>
      </c>
      <c r="E2592" s="12">
        <f t="shared" si="537"/>
        <v>2.1739651070759787E-3</v>
      </c>
      <c r="F2592" s="3"/>
      <c r="G2592" s="3"/>
      <c r="H2592" s="1">
        <v>18602071</v>
      </c>
      <c r="I2592" s="3"/>
      <c r="J2592" s="12">
        <f t="shared" si="536"/>
        <v>0.37791931876832424</v>
      </c>
      <c r="K2592" s="1">
        <v>20158082</v>
      </c>
      <c r="L2592" s="3"/>
      <c r="M2592" s="3"/>
      <c r="N2592" s="1">
        <v>157414</v>
      </c>
      <c r="O2592" s="1">
        <v>477630</v>
      </c>
      <c r="P2592" s="12">
        <f t="shared" ref="P2592" si="538">(O2592/K2592)</f>
        <v>2.3694218527338069E-2</v>
      </c>
      <c r="Q2592" s="3"/>
      <c r="R2592" s="3"/>
      <c r="U2592" s="30">
        <v>2085.4319999999998</v>
      </c>
      <c r="V2592">
        <f t="shared" si="535"/>
        <v>2085431.9999999998</v>
      </c>
      <c r="X2592" s="16">
        <v>7055</v>
      </c>
      <c r="AA2592" s="16">
        <v>7055</v>
      </c>
    </row>
    <row r="2593" spans="2:28"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U2593" s="30"/>
    </row>
    <row r="2594" spans="2:28"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</row>
    <row r="2595" spans="2:28">
      <c r="B2595" t="s">
        <v>282</v>
      </c>
      <c r="C2595">
        <v>1880</v>
      </c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X2595" s="16">
        <v>6300</v>
      </c>
      <c r="Z2595" s="16">
        <v>6300</v>
      </c>
      <c r="AA2595" s="16">
        <v>6300</v>
      </c>
    </row>
    <row r="2596" spans="2:28">
      <c r="B2596" t="s">
        <v>282</v>
      </c>
      <c r="C2596">
        <v>1890</v>
      </c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X2596" s="16">
        <v>8190</v>
      </c>
      <c r="Z2596" s="16">
        <v>8190</v>
      </c>
      <c r="AA2596" s="16">
        <v>8190</v>
      </c>
    </row>
    <row r="2597" spans="2:28">
      <c r="B2597" t="s">
        <v>282</v>
      </c>
      <c r="C2597">
        <v>1904</v>
      </c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U2597" s="30">
        <v>7927</v>
      </c>
      <c r="V2597">
        <f>(U2597*1000)</f>
        <v>7927000</v>
      </c>
      <c r="X2597" s="16">
        <v>5732</v>
      </c>
      <c r="Z2597" s="16">
        <v>5732</v>
      </c>
      <c r="AA2597" s="16">
        <v>5732</v>
      </c>
    </row>
    <row r="2598" spans="2:28">
      <c r="B2598" t="s">
        <v>282</v>
      </c>
      <c r="C2598">
        <v>1910</v>
      </c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U2598" s="30">
        <v>9137</v>
      </c>
      <c r="V2598">
        <f t="shared" ref="V2598:V2666" si="539">(U2598*1000)</f>
        <v>9137000</v>
      </c>
      <c r="X2598" s="16">
        <v>7073</v>
      </c>
      <c r="Z2598" s="16">
        <v>7073</v>
      </c>
      <c r="AA2598" s="16">
        <v>7073</v>
      </c>
    </row>
    <row r="2599" spans="2:28">
      <c r="B2599" t="s">
        <v>282</v>
      </c>
      <c r="C2599">
        <v>1923</v>
      </c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U2599" s="30">
        <v>10752</v>
      </c>
      <c r="V2599">
        <f t="shared" si="539"/>
        <v>10752000</v>
      </c>
      <c r="X2599" s="16">
        <v>6316</v>
      </c>
      <c r="Z2599" s="16">
        <v>6316</v>
      </c>
      <c r="AA2599" s="16">
        <v>6316</v>
      </c>
    </row>
    <row r="2600" spans="2:28">
      <c r="B2600" t="s">
        <v>282</v>
      </c>
      <c r="C2600">
        <v>1930</v>
      </c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U2600" s="30">
        <v>12647</v>
      </c>
      <c r="V2600">
        <f t="shared" si="539"/>
        <v>12647000</v>
      </c>
      <c r="X2600" s="16">
        <v>8135</v>
      </c>
      <c r="Z2600" s="16">
        <v>8135</v>
      </c>
      <c r="AA2600" s="16">
        <v>8135</v>
      </c>
    </row>
    <row r="2601" spans="2:28">
      <c r="B2601" t="s">
        <v>282</v>
      </c>
      <c r="C2601">
        <v>1940</v>
      </c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U2601" s="30">
        <v>13456</v>
      </c>
      <c r="V2601">
        <f t="shared" si="539"/>
        <v>13456000</v>
      </c>
      <c r="X2601" s="16">
        <v>15353</v>
      </c>
      <c r="Z2601" s="16">
        <v>15353</v>
      </c>
      <c r="AA2601" s="16">
        <v>15353</v>
      </c>
      <c r="AB2601">
        <f>(15872-15353)/5</f>
        <v>103.8</v>
      </c>
    </row>
    <row r="2602" spans="2:28">
      <c r="B2602" t="s">
        <v>282</v>
      </c>
      <c r="C2602">
        <v>1941</v>
      </c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U2602" s="30">
        <v>13267</v>
      </c>
      <c r="V2602">
        <f t="shared" si="539"/>
        <v>13267000</v>
      </c>
      <c r="Z2602" s="16"/>
      <c r="AA2602" s="16">
        <f>AA2601+(AA2603-AA2601)/2</f>
        <v>15404.5</v>
      </c>
    </row>
    <row r="2603" spans="2:28">
      <c r="B2603" t="s">
        <v>282</v>
      </c>
      <c r="C2603">
        <v>1942</v>
      </c>
      <c r="D2603" s="1">
        <v>59032</v>
      </c>
      <c r="E2603" s="1"/>
      <c r="F2603" s="1">
        <v>56320</v>
      </c>
      <c r="G2603" s="1"/>
      <c r="H2603">
        <v>799723</v>
      </c>
      <c r="I2603" s="12">
        <f t="shared" ref="I2603:I2638" si="540">(F2603/H2603)</f>
        <v>7.0424384443113427E-2</v>
      </c>
      <c r="J2603" s="12">
        <f>D2603/H2603</f>
        <v>7.3815558637178119E-2</v>
      </c>
      <c r="K2603" s="1">
        <v>596786</v>
      </c>
      <c r="L2603">
        <v>17739</v>
      </c>
      <c r="M2603" s="12">
        <f>(L2603/K2603)</f>
        <v>2.9724222753214721E-2</v>
      </c>
      <c r="N2603" s="3"/>
      <c r="O2603" s="3"/>
      <c r="P2603" s="3"/>
      <c r="Q2603" s="3"/>
      <c r="R2603" s="3"/>
      <c r="T2603">
        <v>13002</v>
      </c>
      <c r="U2603" s="30">
        <v>13002</v>
      </c>
      <c r="V2603">
        <f t="shared" si="539"/>
        <v>13002000</v>
      </c>
      <c r="W2603">
        <v>15182</v>
      </c>
      <c r="AA2603" s="1">
        <f>AA2601+103</f>
        <v>15456</v>
      </c>
    </row>
    <row r="2604" spans="2:28">
      <c r="B2604" t="s">
        <v>282</v>
      </c>
      <c r="C2604">
        <v>1943</v>
      </c>
      <c r="D2604" s="1"/>
      <c r="E2604" s="1"/>
      <c r="F2604" s="1"/>
      <c r="G2604" s="1"/>
      <c r="I2604" s="12"/>
      <c r="J2604" s="12"/>
      <c r="K2604" s="1"/>
      <c r="M2604" s="12"/>
      <c r="N2604" s="3"/>
      <c r="O2604" s="3"/>
      <c r="P2604" s="3"/>
      <c r="Q2604" s="3"/>
      <c r="R2604" s="3"/>
      <c r="U2604" s="30">
        <v>12807</v>
      </c>
      <c r="V2604">
        <f t="shared" si="539"/>
        <v>12807000</v>
      </c>
      <c r="AA2604" s="1">
        <f>AA2603+(AA2605-AA2603)/2</f>
        <v>15507.5</v>
      </c>
    </row>
    <row r="2605" spans="2:28">
      <c r="B2605" t="s">
        <v>282</v>
      </c>
      <c r="C2605">
        <v>1944</v>
      </c>
      <c r="D2605" s="1">
        <v>56869</v>
      </c>
      <c r="E2605" s="12">
        <f>(D2605-D2603)/(D2603)</f>
        <v>-3.6641143786420922E-2</v>
      </c>
      <c r="F2605" s="1">
        <v>53952</v>
      </c>
      <c r="G2605" s="11">
        <f>(F2605-F2603)/(F2603)</f>
        <v>-4.2045454545454546E-2</v>
      </c>
      <c r="H2605">
        <v>902692</v>
      </c>
      <c r="I2605" s="12">
        <f t="shared" si="540"/>
        <v>5.9767894254075589E-2</v>
      </c>
      <c r="J2605" s="12">
        <f t="shared" ref="J2605:J2671" si="541">D2605/H2605</f>
        <v>6.2999339752650957E-2</v>
      </c>
      <c r="K2605" s="1">
        <v>512735</v>
      </c>
      <c r="L2605">
        <v>17636</v>
      </c>
      <c r="M2605" s="12">
        <f t="shared" ref="M2605:M2669" si="542">(L2605/K2605)</f>
        <v>3.4395935522248337E-2</v>
      </c>
      <c r="N2605" s="3"/>
      <c r="O2605" s="3"/>
      <c r="P2605" s="3"/>
      <c r="Q2605" s="3"/>
      <c r="R2605" s="3"/>
      <c r="T2605">
        <v>12628</v>
      </c>
      <c r="U2605" s="30">
        <v>12628</v>
      </c>
      <c r="V2605">
        <f t="shared" si="539"/>
        <v>12628000</v>
      </c>
      <c r="W2605">
        <v>19490</v>
      </c>
      <c r="AA2605" s="1">
        <f>AA2603+103</f>
        <v>15559</v>
      </c>
    </row>
    <row r="2606" spans="2:28">
      <c r="B2606" t="s">
        <v>282</v>
      </c>
      <c r="C2606">
        <v>1945</v>
      </c>
      <c r="D2606" s="1"/>
      <c r="E2606" s="12"/>
      <c r="F2606" s="1"/>
      <c r="G2606" s="11"/>
      <c r="I2606" s="12"/>
      <c r="J2606" s="12"/>
      <c r="K2606" s="1"/>
      <c r="M2606" s="12"/>
      <c r="N2606" s="3"/>
      <c r="O2606" s="3"/>
      <c r="P2606" s="3"/>
      <c r="Q2606" s="3"/>
      <c r="R2606" s="3"/>
      <c r="U2606" s="30">
        <v>12495</v>
      </c>
      <c r="V2606">
        <f t="shared" si="539"/>
        <v>12495000</v>
      </c>
      <c r="AA2606" s="1">
        <f>AA2605+(AA2607-AA2605)/2</f>
        <v>15610.5</v>
      </c>
    </row>
    <row r="2607" spans="2:28">
      <c r="B2607" t="s">
        <v>282</v>
      </c>
      <c r="C2607">
        <v>1946</v>
      </c>
      <c r="D2607" s="1">
        <v>54473</v>
      </c>
      <c r="E2607" s="12">
        <f>(D2607-D2605)/(D2605)</f>
        <v>-4.2131917213244476E-2</v>
      </c>
      <c r="F2607" s="1">
        <v>50912</v>
      </c>
      <c r="G2607" s="11">
        <f>(F2607-F2605)/(F2605)</f>
        <v>-5.6346381969157769E-2</v>
      </c>
      <c r="H2607">
        <v>1022439</v>
      </c>
      <c r="I2607" s="12">
        <f t="shared" si="540"/>
        <v>4.9794657676399276E-2</v>
      </c>
      <c r="J2607" s="12">
        <f t="shared" si="541"/>
        <v>5.3277506041925236E-2</v>
      </c>
      <c r="K2607" s="1">
        <v>703698</v>
      </c>
      <c r="L2607">
        <v>19590</v>
      </c>
      <c r="M2607" s="12">
        <f t="shared" si="542"/>
        <v>2.7838646692188978E-2</v>
      </c>
      <c r="N2607" s="3"/>
      <c r="O2607" s="3"/>
      <c r="P2607" s="3"/>
      <c r="Q2607" s="3"/>
      <c r="R2607" s="3"/>
      <c r="T2607">
        <v>13398</v>
      </c>
      <c r="U2607" s="30">
        <v>13398</v>
      </c>
      <c r="V2607">
        <f t="shared" si="539"/>
        <v>13398000</v>
      </c>
      <c r="W2607">
        <v>22731</v>
      </c>
      <c r="AA2607" s="1">
        <f>AA2605+103</f>
        <v>15662</v>
      </c>
    </row>
    <row r="2608" spans="2:28">
      <c r="B2608" t="s">
        <v>282</v>
      </c>
      <c r="C2608">
        <v>1947</v>
      </c>
      <c r="D2608" s="1"/>
      <c r="E2608" s="12"/>
      <c r="F2608" s="1"/>
      <c r="G2608" s="11"/>
      <c r="I2608" s="12"/>
      <c r="J2608" s="12"/>
      <c r="K2608" s="1"/>
      <c r="M2608" s="12"/>
      <c r="N2608" s="3"/>
      <c r="O2608" s="3"/>
      <c r="P2608" s="3"/>
      <c r="Q2608" s="3"/>
      <c r="R2608" s="3"/>
      <c r="U2608" s="30">
        <v>13982</v>
      </c>
      <c r="V2608">
        <f t="shared" si="539"/>
        <v>13982000</v>
      </c>
      <c r="AA2608" s="1">
        <f>AA2607+(AA2609-AA2607)/2</f>
        <v>15713.5</v>
      </c>
    </row>
    <row r="2609" spans="2:28">
      <c r="B2609" t="s">
        <v>282</v>
      </c>
      <c r="C2609">
        <v>1948</v>
      </c>
      <c r="D2609" s="1">
        <v>101516</v>
      </c>
      <c r="E2609" s="12">
        <f>(D2609-D2607)/(D2607)</f>
        <v>0.86360215152460851</v>
      </c>
      <c r="F2609" s="1">
        <v>97969</v>
      </c>
      <c r="G2609" s="11">
        <f>(F2609-F2607)/(F2607)</f>
        <v>0.92428111250785672</v>
      </c>
      <c r="H2609">
        <v>1194111</v>
      </c>
      <c r="I2609" s="12">
        <f t="shared" si="540"/>
        <v>8.2043461621239572E-2</v>
      </c>
      <c r="J2609" s="12">
        <f t="shared" si="541"/>
        <v>8.5013872244707564E-2</v>
      </c>
      <c r="K2609" s="1">
        <v>1251541</v>
      </c>
      <c r="L2609">
        <v>26164</v>
      </c>
      <c r="M2609" s="12">
        <f t="shared" si="542"/>
        <v>2.0905427788622186E-2</v>
      </c>
      <c r="N2609" s="3"/>
      <c r="O2609" s="3"/>
      <c r="P2609" s="3"/>
      <c r="Q2609" s="3"/>
      <c r="R2609" s="3"/>
      <c r="T2609">
        <v>14497</v>
      </c>
      <c r="U2609" s="30">
        <v>14497</v>
      </c>
      <c r="V2609">
        <f t="shared" si="539"/>
        <v>14497000</v>
      </c>
      <c r="W2609">
        <v>25544</v>
      </c>
      <c r="AA2609" s="1">
        <f t="shared" ref="AA2609" si="543">AA2607+103</f>
        <v>15765</v>
      </c>
    </row>
    <row r="2610" spans="2:28">
      <c r="B2610" t="s">
        <v>282</v>
      </c>
      <c r="C2610">
        <v>1949</v>
      </c>
      <c r="D2610" s="1"/>
      <c r="E2610" s="12"/>
      <c r="F2610" s="1"/>
      <c r="G2610" s="11"/>
      <c r="I2610" s="12"/>
      <c r="J2610" s="12"/>
      <c r="K2610" s="1"/>
      <c r="M2610" s="12"/>
      <c r="N2610" s="3"/>
      <c r="O2610" s="3"/>
      <c r="P2610" s="3"/>
      <c r="Q2610" s="3"/>
      <c r="R2610" s="3"/>
      <c r="U2610" s="30">
        <v>14892</v>
      </c>
      <c r="V2610">
        <f t="shared" si="539"/>
        <v>14892000</v>
      </c>
      <c r="AA2610" s="1">
        <f>AA2609+(AA2611-AA2609)/2</f>
        <v>15818.5</v>
      </c>
    </row>
    <row r="2611" spans="2:28">
      <c r="B2611" t="s">
        <v>282</v>
      </c>
      <c r="C2611">
        <v>1950</v>
      </c>
      <c r="D2611" s="1">
        <v>138349</v>
      </c>
      <c r="E2611" s="12">
        <f>(D2611-D2609)/(D2609)</f>
        <v>0.36282950470861736</v>
      </c>
      <c r="F2611" s="1">
        <v>134319</v>
      </c>
      <c r="G2611" s="11">
        <f>(F2611-F2609)/(F2609)</f>
        <v>0.37103573579397564</v>
      </c>
      <c r="H2611">
        <v>1458382</v>
      </c>
      <c r="I2611" s="12">
        <f t="shared" si="540"/>
        <v>9.21013835881134E-2</v>
      </c>
      <c r="J2611" s="12">
        <f t="shared" si="541"/>
        <v>9.4864719943060186E-2</v>
      </c>
      <c r="K2611" s="1">
        <v>1554714</v>
      </c>
      <c r="L2611">
        <v>31952</v>
      </c>
      <c r="M2611" s="12">
        <f t="shared" si="542"/>
        <v>2.0551689892803437E-2</v>
      </c>
      <c r="N2611" s="3"/>
      <c r="O2611" s="3"/>
      <c r="P2611" s="3"/>
      <c r="Q2611" s="3"/>
      <c r="R2611" s="3"/>
      <c r="T2611">
        <v>14865</v>
      </c>
      <c r="U2611" s="30">
        <v>14865</v>
      </c>
      <c r="V2611">
        <f t="shared" si="539"/>
        <v>14865000</v>
      </c>
      <c r="W2611">
        <v>27447</v>
      </c>
      <c r="X2611" s="16">
        <v>15872</v>
      </c>
      <c r="Z2611" s="16">
        <v>15872</v>
      </c>
      <c r="AA2611" s="16">
        <v>15872</v>
      </c>
      <c r="AB2611">
        <f>(17449-15872)/10</f>
        <v>157.69999999999999</v>
      </c>
    </row>
    <row r="2612" spans="2:28">
      <c r="B2612" t="s">
        <v>282</v>
      </c>
      <c r="C2612">
        <v>1951</v>
      </c>
      <c r="D2612" s="1">
        <v>148809</v>
      </c>
      <c r="E2612" s="12">
        <f t="shared" ref="E2612:E2672" si="544">(D2612-D2611)/(D2611)</f>
        <v>7.5605895235961229E-2</v>
      </c>
      <c r="F2612" s="1">
        <v>145181</v>
      </c>
      <c r="G2612" s="11">
        <f t="shared" ref="G2612:G2669" si="545">(F2612-F2611)/(F2611)</f>
        <v>8.0867189303077E-2</v>
      </c>
      <c r="H2612">
        <v>1604932</v>
      </c>
      <c r="I2612" s="12">
        <f t="shared" si="540"/>
        <v>9.0459284256280012E-2</v>
      </c>
      <c r="J2612" s="12">
        <f t="shared" si="541"/>
        <v>9.2719816166666247E-2</v>
      </c>
      <c r="K2612" s="1">
        <v>1467874</v>
      </c>
      <c r="L2612">
        <v>37065</v>
      </c>
      <c r="M2612" s="12">
        <f t="shared" si="542"/>
        <v>2.5250804905598164E-2</v>
      </c>
      <c r="N2612">
        <v>5163</v>
      </c>
      <c r="O2612">
        <v>26176</v>
      </c>
      <c r="P2612" s="12">
        <f>(O2612/K2612)</f>
        <v>1.7832593260729463E-2</v>
      </c>
      <c r="Q2612" s="12">
        <f>(O2612/L2612)</f>
        <v>0.7062188048023742</v>
      </c>
      <c r="R2612" s="2">
        <v>6185</v>
      </c>
      <c r="S2612" s="2">
        <v>6274</v>
      </c>
      <c r="T2612">
        <v>14890</v>
      </c>
      <c r="U2612" s="30">
        <v>14890</v>
      </c>
      <c r="V2612">
        <f t="shared" si="539"/>
        <v>14890000</v>
      </c>
      <c r="W2612">
        <v>29674</v>
      </c>
      <c r="AA2612" s="1">
        <f>AA2611+157</f>
        <v>16029</v>
      </c>
    </row>
    <row r="2613" spans="2:28">
      <c r="B2613" t="s">
        <v>282</v>
      </c>
      <c r="C2613">
        <v>1952</v>
      </c>
      <c r="D2613" s="1">
        <v>157303</v>
      </c>
      <c r="E2613" s="12">
        <f t="shared" si="544"/>
        <v>5.7079880921180839E-2</v>
      </c>
      <c r="F2613" s="1">
        <v>152491</v>
      </c>
      <c r="G2613" s="11">
        <f t="shared" si="545"/>
        <v>5.0350941238867346E-2</v>
      </c>
      <c r="H2613">
        <v>1775782</v>
      </c>
      <c r="I2613" s="12">
        <f t="shared" si="540"/>
        <v>8.5872590216591896E-2</v>
      </c>
      <c r="J2613" s="12">
        <f t="shared" si="541"/>
        <v>8.8582382296926082E-2</v>
      </c>
      <c r="K2613" s="1">
        <v>1500375</v>
      </c>
      <c r="L2613">
        <v>39943</v>
      </c>
      <c r="M2613" s="12">
        <f t="shared" si="542"/>
        <v>2.6622011163875699E-2</v>
      </c>
      <c r="N2613">
        <v>6004</v>
      </c>
      <c r="O2613">
        <v>25546</v>
      </c>
      <c r="P2613" s="12">
        <f t="shared" ref="P2613:P2676" si="546">(O2613/K2613)</f>
        <v>1.7026410064150628E-2</v>
      </c>
      <c r="Q2613" s="12">
        <f t="shared" ref="Q2613:Q2668" si="547">(O2613/L2613)</f>
        <v>0.63956137495931698</v>
      </c>
      <c r="R2613" s="2">
        <v>6778</v>
      </c>
      <c r="S2613" s="2">
        <v>6748</v>
      </c>
      <c r="T2613">
        <v>15192</v>
      </c>
      <c r="U2613" s="30">
        <v>15192</v>
      </c>
      <c r="V2613">
        <f t="shared" si="539"/>
        <v>15192000</v>
      </c>
      <c r="W2613">
        <v>31095</v>
      </c>
      <c r="AA2613" s="1">
        <f t="shared" ref="AA2613:AA2620" si="548">AA2612+157</f>
        <v>16186</v>
      </c>
    </row>
    <row r="2614" spans="2:28">
      <c r="B2614" t="s">
        <v>282</v>
      </c>
      <c r="C2614">
        <v>1953</v>
      </c>
      <c r="D2614" s="1">
        <v>175516</v>
      </c>
      <c r="E2614" s="12">
        <f t="shared" si="544"/>
        <v>0.11578291577401575</v>
      </c>
      <c r="F2614" s="1">
        <v>166136</v>
      </c>
      <c r="G2614" s="11">
        <f t="shared" si="545"/>
        <v>8.9480690663711296E-2</v>
      </c>
      <c r="H2614">
        <v>1873418</v>
      </c>
      <c r="I2614" s="12">
        <f t="shared" si="540"/>
        <v>8.8680689520438047E-2</v>
      </c>
      <c r="J2614" s="12">
        <f t="shared" si="541"/>
        <v>9.3687580668062334E-2</v>
      </c>
      <c r="K2614" s="1">
        <v>1601541</v>
      </c>
      <c r="L2614">
        <v>44349</v>
      </c>
      <c r="M2614" s="12">
        <f t="shared" si="542"/>
        <v>2.7691454667723148E-2</v>
      </c>
      <c r="N2614">
        <v>7267</v>
      </c>
      <c r="O2614">
        <v>26895</v>
      </c>
      <c r="P2614" s="12">
        <f t="shared" si="546"/>
        <v>1.6793201048240412E-2</v>
      </c>
      <c r="Q2614" s="12">
        <f t="shared" si="547"/>
        <v>0.60643982953392406</v>
      </c>
      <c r="R2614" s="2">
        <v>7335</v>
      </c>
      <c r="S2614" s="2">
        <v>7030</v>
      </c>
      <c r="T2614">
        <v>15527</v>
      </c>
      <c r="U2614" s="30">
        <v>15527</v>
      </c>
      <c r="V2614">
        <f t="shared" si="539"/>
        <v>15527000</v>
      </c>
      <c r="W2614">
        <v>33121</v>
      </c>
      <c r="AA2614" s="1">
        <f t="shared" si="548"/>
        <v>16343</v>
      </c>
    </row>
    <row r="2615" spans="2:28">
      <c r="B2615" t="s">
        <v>282</v>
      </c>
      <c r="C2615">
        <v>1954</v>
      </c>
      <c r="D2615" s="1">
        <v>185850</v>
      </c>
      <c r="E2615" s="12">
        <f t="shared" si="544"/>
        <v>5.8877823104446315E-2</v>
      </c>
      <c r="F2615" s="1">
        <v>179766</v>
      </c>
      <c r="G2615" s="11">
        <f t="shared" si="545"/>
        <v>8.204121924206674E-2</v>
      </c>
      <c r="H2615">
        <v>1924045</v>
      </c>
      <c r="I2615" s="12">
        <f t="shared" si="540"/>
        <v>9.3431286690280113E-2</v>
      </c>
      <c r="J2615" s="12">
        <f t="shared" si="541"/>
        <v>9.6593374895077813E-2</v>
      </c>
      <c r="K2615" s="1">
        <v>1814051</v>
      </c>
      <c r="L2615">
        <v>48087</v>
      </c>
      <c r="M2615" s="12">
        <f t="shared" si="542"/>
        <v>2.6508075021044061E-2</v>
      </c>
      <c r="N2615">
        <v>9031</v>
      </c>
      <c r="O2615">
        <v>27384</v>
      </c>
      <c r="P2615" s="12">
        <f t="shared" si="546"/>
        <v>1.5095496212620263E-2</v>
      </c>
      <c r="Q2615" s="12">
        <f t="shared" si="547"/>
        <v>0.56946783954083224</v>
      </c>
      <c r="R2615" s="2">
        <v>7379</v>
      </c>
      <c r="S2615" s="2">
        <v>6127</v>
      </c>
      <c r="T2615">
        <v>15814</v>
      </c>
      <c r="U2615" s="30">
        <v>15814</v>
      </c>
      <c r="V2615">
        <f t="shared" si="539"/>
        <v>15814000</v>
      </c>
      <c r="W2615">
        <v>34229</v>
      </c>
      <c r="AA2615" s="1">
        <f t="shared" si="548"/>
        <v>16500</v>
      </c>
    </row>
    <row r="2616" spans="2:28">
      <c r="B2616" t="s">
        <v>282</v>
      </c>
      <c r="C2616">
        <v>1955</v>
      </c>
      <c r="D2616" s="1">
        <v>211741</v>
      </c>
      <c r="E2616" s="12">
        <f t="shared" si="544"/>
        <v>0.13931127253161152</v>
      </c>
      <c r="F2616" s="1">
        <v>210233</v>
      </c>
      <c r="G2616" s="11">
        <f t="shared" si="545"/>
        <v>0.16948143697918405</v>
      </c>
      <c r="H2616">
        <v>1974633</v>
      </c>
      <c r="I2616" s="12">
        <f t="shared" si="540"/>
        <v>0.10646687257834747</v>
      </c>
      <c r="J2616" s="12">
        <f t="shared" si="541"/>
        <v>0.10723055879244396</v>
      </c>
      <c r="K2616" s="1">
        <v>2163535</v>
      </c>
      <c r="L2616">
        <v>50274</v>
      </c>
      <c r="M2616" s="12">
        <f t="shared" si="542"/>
        <v>2.3236970975741091E-2</v>
      </c>
      <c r="N2616">
        <v>9436</v>
      </c>
      <c r="O2616">
        <v>28838</v>
      </c>
      <c r="P2616" s="12">
        <f t="shared" si="546"/>
        <v>1.3329111847046616E-2</v>
      </c>
      <c r="Q2616" s="12">
        <f t="shared" si="547"/>
        <v>0.57361658113537817</v>
      </c>
      <c r="R2616" s="2">
        <v>7432</v>
      </c>
      <c r="S2616" s="2">
        <v>5655</v>
      </c>
      <c r="T2616">
        <v>15966</v>
      </c>
      <c r="U2616" s="30">
        <v>15966</v>
      </c>
      <c r="V2616">
        <f t="shared" si="539"/>
        <v>15966000</v>
      </c>
      <c r="W2616">
        <v>36475</v>
      </c>
      <c r="AA2616" s="1">
        <f t="shared" si="548"/>
        <v>16657</v>
      </c>
    </row>
    <row r="2617" spans="2:28">
      <c r="B2617" t="s">
        <v>282</v>
      </c>
      <c r="C2617">
        <v>1956</v>
      </c>
      <c r="D2617" s="1">
        <v>215985</v>
      </c>
      <c r="E2617" s="12">
        <f t="shared" si="544"/>
        <v>2.0043354853334971E-2</v>
      </c>
      <c r="F2617" s="1">
        <v>212473</v>
      </c>
      <c r="G2617" s="11">
        <f t="shared" si="545"/>
        <v>1.0654844862604824E-2</v>
      </c>
      <c r="H2617">
        <v>2175694</v>
      </c>
      <c r="I2617" s="12">
        <f t="shared" si="540"/>
        <v>9.7657575008250244E-2</v>
      </c>
      <c r="J2617" s="12">
        <f t="shared" si="541"/>
        <v>9.9271772593020891E-2</v>
      </c>
      <c r="K2617" s="1">
        <v>2077688</v>
      </c>
      <c r="L2617">
        <v>54927</v>
      </c>
      <c r="M2617" s="12">
        <f t="shared" si="542"/>
        <v>2.6436596832633195E-2</v>
      </c>
      <c r="N2617">
        <v>9997</v>
      </c>
      <c r="O2617">
        <v>32820</v>
      </c>
      <c r="P2617" s="12">
        <f t="shared" si="546"/>
        <v>1.5796404464962978E-2</v>
      </c>
      <c r="Q2617" s="12">
        <f t="shared" si="547"/>
        <v>0.59752034518542796</v>
      </c>
      <c r="R2617" s="2">
        <v>7776</v>
      </c>
      <c r="S2617" s="2">
        <v>9436</v>
      </c>
      <c r="T2617">
        <v>16112</v>
      </c>
      <c r="U2617" s="30">
        <v>16112</v>
      </c>
      <c r="V2617">
        <f t="shared" si="539"/>
        <v>16112000</v>
      </c>
      <c r="W2617">
        <v>38779</v>
      </c>
      <c r="AA2617" s="1">
        <f t="shared" si="548"/>
        <v>16814</v>
      </c>
    </row>
    <row r="2618" spans="2:28">
      <c r="B2618" t="s">
        <v>282</v>
      </c>
      <c r="C2618">
        <v>1957</v>
      </c>
      <c r="D2618" s="1">
        <v>230717</v>
      </c>
      <c r="E2618" s="12">
        <f t="shared" si="544"/>
        <v>6.8208440400953765E-2</v>
      </c>
      <c r="F2618" s="1">
        <v>226967</v>
      </c>
      <c r="G2618" s="11">
        <f t="shared" si="545"/>
        <v>6.8215726233450832E-2</v>
      </c>
      <c r="H2618">
        <v>2336384</v>
      </c>
      <c r="I2618" s="12">
        <f t="shared" si="540"/>
        <v>9.7144561852846104E-2</v>
      </c>
      <c r="J2618" s="12">
        <f t="shared" si="541"/>
        <v>9.8749606229113024E-2</v>
      </c>
      <c r="K2618" s="1">
        <v>2294352</v>
      </c>
      <c r="L2618">
        <v>61373</v>
      </c>
      <c r="M2618" s="12">
        <f t="shared" si="542"/>
        <v>2.6749600758732749E-2</v>
      </c>
      <c r="N2618">
        <v>11025</v>
      </c>
      <c r="O2618" s="2">
        <v>37507</v>
      </c>
      <c r="P2618" s="12">
        <f t="shared" si="546"/>
        <v>1.6347535164612927E-2</v>
      </c>
      <c r="Q2618" s="12">
        <f t="shared" si="547"/>
        <v>0.61113193097942087</v>
      </c>
      <c r="R2618" s="2">
        <v>8210</v>
      </c>
      <c r="S2618" s="2">
        <v>8147</v>
      </c>
      <c r="T2618">
        <v>16374</v>
      </c>
      <c r="U2618" s="30">
        <v>16374</v>
      </c>
      <c r="V2618">
        <f t="shared" si="539"/>
        <v>16374000</v>
      </c>
      <c r="W2618">
        <v>41141</v>
      </c>
      <c r="AA2618" s="1">
        <f t="shared" si="548"/>
        <v>16971</v>
      </c>
    </row>
    <row r="2619" spans="2:28">
      <c r="B2619" t="s">
        <v>282</v>
      </c>
      <c r="C2619">
        <v>1958</v>
      </c>
      <c r="D2619" s="1">
        <v>310674</v>
      </c>
      <c r="E2619" s="12">
        <f t="shared" si="544"/>
        <v>0.34655877113520028</v>
      </c>
      <c r="F2619" s="1">
        <v>303898</v>
      </c>
      <c r="G2619" s="11">
        <f t="shared" si="545"/>
        <v>0.33895235871294066</v>
      </c>
      <c r="H2619">
        <v>2557716</v>
      </c>
      <c r="I2619" s="12">
        <f t="shared" si="540"/>
        <v>0.11881616254502063</v>
      </c>
      <c r="J2619" s="12">
        <f t="shared" si="541"/>
        <v>0.12146540116259975</v>
      </c>
      <c r="K2619" s="1">
        <v>2731685</v>
      </c>
      <c r="L2619">
        <v>68526</v>
      </c>
      <c r="M2619" s="12">
        <f t="shared" si="542"/>
        <v>2.5085615654806465E-2</v>
      </c>
      <c r="N2619">
        <v>12688</v>
      </c>
      <c r="O2619">
        <v>41526</v>
      </c>
      <c r="P2619" s="12">
        <f t="shared" si="546"/>
        <v>1.520160633455175E-2</v>
      </c>
      <c r="Q2619" s="12">
        <f t="shared" si="547"/>
        <v>0.60598896769109534</v>
      </c>
      <c r="R2619">
        <v>9129</v>
      </c>
      <c r="S2619">
        <v>9204</v>
      </c>
      <c r="T2619">
        <v>16601</v>
      </c>
      <c r="U2619" s="30">
        <v>16601</v>
      </c>
      <c r="V2619">
        <f t="shared" si="539"/>
        <v>16601000</v>
      </c>
      <c r="W2619">
        <v>42869</v>
      </c>
      <c r="AA2619" s="1">
        <f t="shared" si="548"/>
        <v>17128</v>
      </c>
    </row>
    <row r="2620" spans="2:28">
      <c r="B2620" t="s">
        <v>282</v>
      </c>
      <c r="C2620">
        <v>1959</v>
      </c>
      <c r="D2620" s="1">
        <v>416934</v>
      </c>
      <c r="E2620" s="12">
        <f t="shared" si="544"/>
        <v>0.34203055292686224</v>
      </c>
      <c r="F2620" s="1">
        <v>407463</v>
      </c>
      <c r="G2620" s="11">
        <f t="shared" si="545"/>
        <v>0.34078868567743126</v>
      </c>
      <c r="H2620">
        <v>2739462</v>
      </c>
      <c r="I2620" s="12">
        <f t="shared" si="540"/>
        <v>0.14873832891275732</v>
      </c>
      <c r="J2620" s="12">
        <f t="shared" si="541"/>
        <v>0.15219557708776396</v>
      </c>
      <c r="K2620" s="1">
        <v>3266645</v>
      </c>
      <c r="L2620">
        <v>73726</v>
      </c>
      <c r="M2620" s="12">
        <f t="shared" si="542"/>
        <v>2.2569333368027442E-2</v>
      </c>
      <c r="N2620">
        <v>14195</v>
      </c>
      <c r="O2620">
        <v>46154</v>
      </c>
      <c r="P2620" s="12">
        <f t="shared" si="546"/>
        <v>1.4128869222091779E-2</v>
      </c>
      <c r="Q2620" s="12">
        <f t="shared" si="547"/>
        <v>0.626020671133657</v>
      </c>
      <c r="R2620">
        <v>11116</v>
      </c>
      <c r="S2620">
        <v>8909</v>
      </c>
      <c r="T2620">
        <v>16685</v>
      </c>
      <c r="U2620" s="30">
        <v>16685</v>
      </c>
      <c r="V2620">
        <f t="shared" si="539"/>
        <v>16685000</v>
      </c>
      <c r="W2620">
        <v>45476</v>
      </c>
      <c r="AA2620" s="1">
        <f t="shared" si="548"/>
        <v>17285</v>
      </c>
    </row>
    <row r="2621" spans="2:28">
      <c r="B2621" t="s">
        <v>282</v>
      </c>
      <c r="C2621">
        <v>1960</v>
      </c>
      <c r="D2621" s="1">
        <v>447949</v>
      </c>
      <c r="E2621" s="12">
        <f t="shared" si="544"/>
        <v>7.4388272484374032E-2</v>
      </c>
      <c r="F2621" s="1">
        <v>439254</v>
      </c>
      <c r="G2621" s="11">
        <f t="shared" si="545"/>
        <v>7.8021808115092656E-2</v>
      </c>
      <c r="H2621">
        <v>3303310</v>
      </c>
      <c r="I2621" s="12">
        <f t="shared" si="540"/>
        <v>0.1329738958801929</v>
      </c>
      <c r="J2621" s="12">
        <f t="shared" si="541"/>
        <v>0.13560610418035243</v>
      </c>
      <c r="K2621" s="1">
        <v>3317205</v>
      </c>
      <c r="L2621">
        <v>66212</v>
      </c>
      <c r="M2621" s="12">
        <f t="shared" si="542"/>
        <v>1.9960177317952917E-2</v>
      </c>
      <c r="N2621">
        <v>15023</v>
      </c>
      <c r="O2621">
        <v>51189</v>
      </c>
      <c r="P2621" s="12">
        <f t="shared" si="546"/>
        <v>1.5431364657897236E-2</v>
      </c>
      <c r="Q2621" s="12">
        <f t="shared" si="547"/>
        <v>0.77310759378964533</v>
      </c>
      <c r="R2621">
        <v>12872</v>
      </c>
      <c r="S2621">
        <v>9591</v>
      </c>
      <c r="T2621">
        <v>16838</v>
      </c>
      <c r="U2621" s="30">
        <v>16838</v>
      </c>
      <c r="V2621">
        <f t="shared" si="539"/>
        <v>16838000</v>
      </c>
      <c r="W2621">
        <v>47513</v>
      </c>
      <c r="X2621" s="16">
        <v>17449</v>
      </c>
      <c r="Z2621" s="16">
        <v>17449</v>
      </c>
      <c r="AA2621" s="16">
        <v>17449</v>
      </c>
      <c r="AB2621">
        <f>(17449-13588)/10</f>
        <v>386.1</v>
      </c>
    </row>
    <row r="2622" spans="2:28">
      <c r="B2622" t="s">
        <v>282</v>
      </c>
      <c r="C2622">
        <v>1961</v>
      </c>
      <c r="D2622" s="1">
        <v>422205</v>
      </c>
      <c r="E2622" s="12">
        <f t="shared" si="544"/>
        <v>-5.7470828152311984E-2</v>
      </c>
      <c r="F2622" s="1">
        <v>414586</v>
      </c>
      <c r="G2622" s="11">
        <f t="shared" si="545"/>
        <v>-5.6158851143074395E-2</v>
      </c>
      <c r="H2622">
        <v>3477213</v>
      </c>
      <c r="I2622" s="12">
        <f t="shared" si="540"/>
        <v>0.11922939434541399</v>
      </c>
      <c r="J2622" s="12">
        <f t="shared" si="541"/>
        <v>0.1214205169484872</v>
      </c>
      <c r="K2622" s="1">
        <v>3551297</v>
      </c>
      <c r="L2622">
        <v>67473</v>
      </c>
      <c r="M2622" s="12">
        <f t="shared" si="542"/>
        <v>1.899953735212797E-2</v>
      </c>
      <c r="N2622">
        <v>14212</v>
      </c>
      <c r="O2622">
        <v>53261</v>
      </c>
      <c r="P2622" s="12">
        <f t="shared" si="546"/>
        <v>1.4997619179696883E-2</v>
      </c>
      <c r="Q2622" s="12">
        <f t="shared" si="547"/>
        <v>0.7893675988914084</v>
      </c>
      <c r="R2622">
        <v>14049</v>
      </c>
      <c r="S2622">
        <v>10557</v>
      </c>
      <c r="T2622">
        <v>17061</v>
      </c>
      <c r="U2622" s="30">
        <v>17061</v>
      </c>
      <c r="V2622">
        <f t="shared" si="539"/>
        <v>17061000</v>
      </c>
      <c r="W2622">
        <v>49540</v>
      </c>
      <c r="AA2622" s="1">
        <f>AA2621-386</f>
        <v>17063</v>
      </c>
    </row>
    <row r="2623" spans="2:28">
      <c r="B2623" t="s">
        <v>282</v>
      </c>
      <c r="C2623">
        <v>1962</v>
      </c>
      <c r="D2623" s="1">
        <v>447250</v>
      </c>
      <c r="E2623" s="12">
        <f t="shared" si="544"/>
        <v>5.9319524875356758E-2</v>
      </c>
      <c r="F2623" s="1">
        <v>438798</v>
      </c>
      <c r="G2623" s="11">
        <f t="shared" si="545"/>
        <v>5.8400428379154143E-2</v>
      </c>
      <c r="H2623">
        <v>3914286</v>
      </c>
      <c r="I2623" s="12">
        <f t="shared" si="540"/>
        <v>0.1121016706495131</v>
      </c>
      <c r="J2623" s="12">
        <f t="shared" si="541"/>
        <v>0.11426094056489484</v>
      </c>
      <c r="K2623" s="1">
        <v>3692516</v>
      </c>
      <c r="L2623">
        <v>80288</v>
      </c>
      <c r="M2623" s="12">
        <f t="shared" si="542"/>
        <v>2.1743439974261453E-2</v>
      </c>
      <c r="N2623">
        <v>16439</v>
      </c>
      <c r="O2623">
        <v>63849</v>
      </c>
      <c r="P2623" s="12">
        <f t="shared" si="546"/>
        <v>1.729146197335367E-2</v>
      </c>
      <c r="Q2623" s="12">
        <f t="shared" si="547"/>
        <v>0.79524960143483459</v>
      </c>
      <c r="R2623">
        <v>12736</v>
      </c>
      <c r="S2623">
        <v>11379</v>
      </c>
      <c r="T2623">
        <v>17301</v>
      </c>
      <c r="U2623" s="30">
        <v>17301</v>
      </c>
      <c r="V2623">
        <f t="shared" si="539"/>
        <v>17301000</v>
      </c>
      <c r="W2623">
        <v>52264</v>
      </c>
      <c r="AA2623" s="1">
        <f t="shared" ref="AA2623:AA2630" si="549">AA2622-386</f>
        <v>16677</v>
      </c>
    </row>
    <row r="2624" spans="2:28">
      <c r="B2624" t="s">
        <v>282</v>
      </c>
      <c r="C2624">
        <v>1963</v>
      </c>
      <c r="D2624" s="1">
        <v>530184</v>
      </c>
      <c r="E2624" s="12">
        <f t="shared" si="544"/>
        <v>0.18543096702068196</v>
      </c>
      <c r="F2624" s="1">
        <v>512879</v>
      </c>
      <c r="G2624" s="11">
        <f t="shared" si="545"/>
        <v>0.16882711407071135</v>
      </c>
      <c r="H2624">
        <v>4368237</v>
      </c>
      <c r="I2624" s="12">
        <f t="shared" si="540"/>
        <v>0.11741098296635462</v>
      </c>
      <c r="J2624" s="12">
        <f t="shared" si="541"/>
        <v>0.12137253541875132</v>
      </c>
      <c r="K2624" s="1">
        <v>4136384</v>
      </c>
      <c r="L2624">
        <v>86852</v>
      </c>
      <c r="M2624" s="12">
        <f t="shared" si="542"/>
        <v>2.0997083442929863E-2</v>
      </c>
      <c r="N2624">
        <v>22370</v>
      </c>
      <c r="O2624">
        <v>64482</v>
      </c>
      <c r="P2624" s="12">
        <f t="shared" si="546"/>
        <v>1.5588978199316117E-2</v>
      </c>
      <c r="Q2624" s="12">
        <f t="shared" si="547"/>
        <v>0.7424354073596463</v>
      </c>
      <c r="R2624">
        <v>14592</v>
      </c>
      <c r="S2624">
        <v>12159</v>
      </c>
      <c r="T2624">
        <v>17461</v>
      </c>
      <c r="U2624" s="30">
        <v>17461</v>
      </c>
      <c r="V2624">
        <f t="shared" si="539"/>
        <v>17461000</v>
      </c>
      <c r="W2624">
        <v>54369</v>
      </c>
      <c r="AA2624" s="1">
        <f t="shared" si="549"/>
        <v>16291</v>
      </c>
    </row>
    <row r="2625" spans="2:28">
      <c r="B2625" t="s">
        <v>282</v>
      </c>
      <c r="C2625">
        <v>1964</v>
      </c>
      <c r="D2625" s="1">
        <v>585704</v>
      </c>
      <c r="E2625" s="12">
        <f t="shared" si="544"/>
        <v>0.10471836192718</v>
      </c>
      <c r="F2625" s="1">
        <v>573493</v>
      </c>
      <c r="G2625" s="11">
        <f t="shared" si="545"/>
        <v>0.11818382113519953</v>
      </c>
      <c r="H2625">
        <v>4705461</v>
      </c>
      <c r="I2625" s="12">
        <f t="shared" si="540"/>
        <v>0.12187817516710903</v>
      </c>
      <c r="J2625" s="12">
        <f t="shared" si="541"/>
        <v>0.12447324502317626</v>
      </c>
      <c r="K2625" s="1">
        <v>4421995</v>
      </c>
      <c r="L2625">
        <v>91337</v>
      </c>
      <c r="M2625" s="12">
        <f t="shared" si="542"/>
        <v>2.0655156778784236E-2</v>
      </c>
      <c r="N2625">
        <v>23610</v>
      </c>
      <c r="O2625">
        <v>67727</v>
      </c>
      <c r="P2625" s="12">
        <f t="shared" si="546"/>
        <v>1.5315937715895201E-2</v>
      </c>
      <c r="Q2625" s="12">
        <f t="shared" si="547"/>
        <v>0.74150672783209437</v>
      </c>
      <c r="R2625">
        <v>16584</v>
      </c>
      <c r="S2625">
        <v>12925</v>
      </c>
      <c r="T2625">
        <v>17589</v>
      </c>
      <c r="U2625" s="30">
        <v>17589</v>
      </c>
      <c r="V2625">
        <f t="shared" si="539"/>
        <v>17589000</v>
      </c>
      <c r="W2625">
        <v>58101</v>
      </c>
      <c r="AA2625" s="1">
        <f t="shared" si="549"/>
        <v>15905</v>
      </c>
    </row>
    <row r="2626" spans="2:28">
      <c r="B2626" t="s">
        <v>282</v>
      </c>
      <c r="C2626">
        <v>1965</v>
      </c>
      <c r="D2626" s="1">
        <v>672131</v>
      </c>
      <c r="E2626" s="12">
        <f t="shared" si="544"/>
        <v>0.14756088399601164</v>
      </c>
      <c r="F2626" s="1">
        <v>660635</v>
      </c>
      <c r="G2626" s="11">
        <f t="shared" si="545"/>
        <v>0.15194954428388838</v>
      </c>
      <c r="H2626">
        <v>4948658</v>
      </c>
      <c r="I2626" s="12">
        <f t="shared" si="540"/>
        <v>0.1334978089009182</v>
      </c>
      <c r="J2626" s="12">
        <f t="shared" si="541"/>
        <v>0.13582086294910661</v>
      </c>
      <c r="K2626" s="1">
        <v>4600888</v>
      </c>
      <c r="L2626">
        <v>100402</v>
      </c>
      <c r="M2626" s="12">
        <f t="shared" si="542"/>
        <v>2.1822309084681045E-2</v>
      </c>
      <c r="N2626">
        <v>26854</v>
      </c>
      <c r="O2626">
        <v>73548</v>
      </c>
      <c r="P2626" s="12">
        <f t="shared" si="546"/>
        <v>1.598560973446865E-2</v>
      </c>
      <c r="Q2626" s="12">
        <f t="shared" si="547"/>
        <v>0.73253520846198283</v>
      </c>
      <c r="R2626">
        <v>18362</v>
      </c>
      <c r="S2626">
        <v>10429</v>
      </c>
      <c r="T2626">
        <v>17734</v>
      </c>
      <c r="U2626" s="30">
        <v>17734</v>
      </c>
      <c r="V2626">
        <f t="shared" si="539"/>
        <v>17734000</v>
      </c>
      <c r="W2626">
        <v>61623</v>
      </c>
      <c r="AA2626" s="1">
        <f t="shared" si="549"/>
        <v>15519</v>
      </c>
    </row>
    <row r="2627" spans="2:28">
      <c r="B2627" t="s">
        <v>282</v>
      </c>
      <c r="C2627">
        <v>1966</v>
      </c>
      <c r="D2627" s="1">
        <v>766091</v>
      </c>
      <c r="E2627" s="12">
        <f t="shared" si="544"/>
        <v>0.13979417702799007</v>
      </c>
      <c r="F2627" s="1">
        <v>732093</v>
      </c>
      <c r="G2627" s="11">
        <f t="shared" si="545"/>
        <v>0.10816562852407154</v>
      </c>
      <c r="H2627">
        <v>5730116</v>
      </c>
      <c r="I2627" s="12">
        <f t="shared" si="540"/>
        <v>0.12776233500334025</v>
      </c>
      <c r="J2627" s="12">
        <f t="shared" si="541"/>
        <v>0.1336955482227585</v>
      </c>
      <c r="K2627" s="1">
        <v>5533780</v>
      </c>
      <c r="L2627">
        <v>113102</v>
      </c>
      <c r="M2627" s="12">
        <f t="shared" si="542"/>
        <v>2.0438470629479306E-2</v>
      </c>
      <c r="N2627">
        <v>28086</v>
      </c>
      <c r="O2627">
        <v>85016</v>
      </c>
      <c r="P2627" s="12">
        <f t="shared" si="546"/>
        <v>1.5363097195768534E-2</v>
      </c>
      <c r="Q2627" s="12">
        <f t="shared" si="547"/>
        <v>0.75167547877137453</v>
      </c>
      <c r="R2627">
        <v>19699</v>
      </c>
      <c r="S2627">
        <v>14150</v>
      </c>
      <c r="T2627">
        <v>17843</v>
      </c>
      <c r="U2627" s="30">
        <v>17843</v>
      </c>
      <c r="V2627">
        <f t="shared" si="539"/>
        <v>17843000</v>
      </c>
      <c r="W2627">
        <v>66170</v>
      </c>
      <c r="AA2627" s="1">
        <f t="shared" si="549"/>
        <v>15133</v>
      </c>
    </row>
    <row r="2628" spans="2:28">
      <c r="B2628" t="s">
        <v>282</v>
      </c>
      <c r="C2628">
        <v>1967</v>
      </c>
      <c r="D2628" s="1">
        <v>1086495</v>
      </c>
      <c r="E2628" s="12">
        <f t="shared" si="544"/>
        <v>0.41823229877390544</v>
      </c>
      <c r="F2628" s="1">
        <v>1039199</v>
      </c>
      <c r="G2628" s="11">
        <f t="shared" si="545"/>
        <v>0.41949041993298664</v>
      </c>
      <c r="H2628">
        <v>6895360</v>
      </c>
      <c r="I2628" s="12">
        <f t="shared" si="540"/>
        <v>0.15070989767031742</v>
      </c>
      <c r="J2628" s="12">
        <f t="shared" si="541"/>
        <v>0.15756900292370521</v>
      </c>
      <c r="K2628" s="1">
        <v>6605729</v>
      </c>
      <c r="L2628">
        <v>128311</v>
      </c>
      <c r="M2628" s="12">
        <f t="shared" si="542"/>
        <v>1.9424199812011666E-2</v>
      </c>
      <c r="N2628">
        <v>36617</v>
      </c>
      <c r="O2628">
        <v>91694</v>
      </c>
      <c r="P2628" s="12">
        <f t="shared" si="546"/>
        <v>1.3880981190720964E-2</v>
      </c>
      <c r="Q2628" s="12">
        <f t="shared" si="547"/>
        <v>0.71462306427352296</v>
      </c>
      <c r="R2628">
        <v>22568</v>
      </c>
      <c r="S2628">
        <v>19210</v>
      </c>
      <c r="T2628">
        <v>17935</v>
      </c>
      <c r="U2628" s="30">
        <v>17935</v>
      </c>
      <c r="V2628">
        <f t="shared" si="539"/>
        <v>17935000</v>
      </c>
      <c r="W2628">
        <v>71436</v>
      </c>
      <c r="AA2628" s="1">
        <f t="shared" si="549"/>
        <v>14747</v>
      </c>
    </row>
    <row r="2629" spans="2:28">
      <c r="B2629" t="s">
        <v>282</v>
      </c>
      <c r="C2629">
        <v>1968</v>
      </c>
      <c r="D2629" s="1">
        <v>1284608</v>
      </c>
      <c r="E2629" s="12">
        <f t="shared" si="544"/>
        <v>0.18234138215086126</v>
      </c>
      <c r="F2629" s="1">
        <v>1204160</v>
      </c>
      <c r="G2629" s="11">
        <f t="shared" si="545"/>
        <v>0.15873860540666418</v>
      </c>
      <c r="H2629">
        <v>7604454</v>
      </c>
      <c r="I2629" s="12">
        <f t="shared" si="540"/>
        <v>0.15834930423670129</v>
      </c>
      <c r="J2629" s="12">
        <f t="shared" si="541"/>
        <v>0.16892836750672699</v>
      </c>
      <c r="K2629" s="1">
        <v>7595930</v>
      </c>
      <c r="L2629">
        <v>139414</v>
      </c>
      <c r="M2629" s="12">
        <f t="shared" si="542"/>
        <v>1.835377629862308E-2</v>
      </c>
      <c r="N2629">
        <v>44523</v>
      </c>
      <c r="O2629">
        <v>94891</v>
      </c>
      <c r="P2629" s="12">
        <f t="shared" si="546"/>
        <v>1.2492347875770313E-2</v>
      </c>
      <c r="Q2629" s="12">
        <f t="shared" si="547"/>
        <v>0.68064182937151219</v>
      </c>
      <c r="R2629">
        <v>23046</v>
      </c>
      <c r="S2629">
        <v>20782</v>
      </c>
      <c r="T2629">
        <v>18051</v>
      </c>
      <c r="U2629" s="30">
        <v>18051</v>
      </c>
      <c r="V2629">
        <f t="shared" si="539"/>
        <v>18051000</v>
      </c>
      <c r="W2629">
        <v>78713</v>
      </c>
      <c r="AA2629" s="1">
        <f t="shared" si="549"/>
        <v>14361</v>
      </c>
    </row>
    <row r="2630" spans="2:28">
      <c r="B2630" t="s">
        <v>282</v>
      </c>
      <c r="C2630">
        <v>1969</v>
      </c>
      <c r="D2630" s="1">
        <v>1877312</v>
      </c>
      <c r="E2630" s="12">
        <f t="shared" si="544"/>
        <v>0.46138899960143481</v>
      </c>
      <c r="F2630" s="1">
        <v>1787499</v>
      </c>
      <c r="G2630" s="11">
        <f t="shared" si="545"/>
        <v>0.48443645362742493</v>
      </c>
      <c r="H2630">
        <v>9174323</v>
      </c>
      <c r="I2630" s="12">
        <f t="shared" si="540"/>
        <v>0.19483715583155292</v>
      </c>
      <c r="J2630" s="12">
        <f t="shared" si="541"/>
        <v>0.20462676101549945</v>
      </c>
      <c r="K2630" s="1">
        <v>9028225</v>
      </c>
      <c r="L2630">
        <v>160500</v>
      </c>
      <c r="M2630" s="12">
        <f t="shared" si="542"/>
        <v>1.7777580864455637E-2</v>
      </c>
      <c r="N2630">
        <v>48494</v>
      </c>
      <c r="O2630">
        <v>112006</v>
      </c>
      <c r="P2630" s="12">
        <f t="shared" si="546"/>
        <v>1.2406203877284848E-2</v>
      </c>
      <c r="Q2630" s="12">
        <f t="shared" si="547"/>
        <v>0.69785669781931459</v>
      </c>
      <c r="R2630">
        <v>26768</v>
      </c>
      <c r="S2630">
        <v>19060</v>
      </c>
      <c r="T2630">
        <v>18105</v>
      </c>
      <c r="U2630" s="30">
        <v>18105</v>
      </c>
      <c r="V2630">
        <f t="shared" si="539"/>
        <v>18105000</v>
      </c>
      <c r="W2630">
        <v>82789</v>
      </c>
      <c r="AA2630" s="1">
        <f t="shared" si="549"/>
        <v>13975</v>
      </c>
    </row>
    <row r="2631" spans="2:28">
      <c r="B2631" t="s">
        <v>282</v>
      </c>
      <c r="C2631">
        <v>1970</v>
      </c>
      <c r="D2631" s="1">
        <v>1977504</v>
      </c>
      <c r="E2631" s="12">
        <f t="shared" si="544"/>
        <v>5.3369924658234751E-2</v>
      </c>
      <c r="F2631" s="1">
        <v>1977504</v>
      </c>
      <c r="G2631" s="11">
        <f t="shared" si="545"/>
        <v>0.10629656296311214</v>
      </c>
      <c r="H2631">
        <v>10350729</v>
      </c>
      <c r="I2631" s="12">
        <f t="shared" si="540"/>
        <v>0.19104973185946614</v>
      </c>
      <c r="J2631" s="12">
        <f t="shared" si="541"/>
        <v>0.19104973185946614</v>
      </c>
      <c r="K2631" s="1">
        <v>9894498</v>
      </c>
      <c r="L2631">
        <v>183001</v>
      </c>
      <c r="M2631" s="12">
        <f t="shared" si="542"/>
        <v>1.8495228358224945E-2</v>
      </c>
      <c r="N2631">
        <v>54765</v>
      </c>
      <c r="O2631">
        <v>128236</v>
      </c>
      <c r="P2631" s="12">
        <f t="shared" si="546"/>
        <v>1.2960334117001185E-2</v>
      </c>
      <c r="Q2631" s="12">
        <f t="shared" si="547"/>
        <v>0.70073934022218454</v>
      </c>
      <c r="R2631">
        <v>33888</v>
      </c>
      <c r="S2631">
        <v>23431</v>
      </c>
      <c r="T2631">
        <v>18241</v>
      </c>
      <c r="U2631" s="30">
        <v>18241.391</v>
      </c>
      <c r="V2631">
        <f t="shared" si="539"/>
        <v>18241391</v>
      </c>
      <c r="W2631">
        <v>88953</v>
      </c>
      <c r="X2631" s="16">
        <v>13588</v>
      </c>
      <c r="Z2631" s="16">
        <v>13588</v>
      </c>
      <c r="AA2631" s="16">
        <v>13588</v>
      </c>
      <c r="AB2631">
        <f>(19367-13588)/7</f>
        <v>825.57142857142856</v>
      </c>
    </row>
    <row r="2632" spans="2:28">
      <c r="B2632" t="s">
        <v>282</v>
      </c>
      <c r="C2632">
        <v>1971</v>
      </c>
      <c r="D2632" s="1">
        <v>2345717</v>
      </c>
      <c r="E2632" s="12">
        <f t="shared" si="544"/>
        <v>0.18620088758353964</v>
      </c>
      <c r="F2632" s="1">
        <v>2198057</v>
      </c>
      <c r="G2632" s="11">
        <f t="shared" si="545"/>
        <v>0.11153100069582665</v>
      </c>
      <c r="H2632">
        <v>10869021</v>
      </c>
      <c r="I2632" s="12">
        <f t="shared" si="540"/>
        <v>0.20223136932019911</v>
      </c>
      <c r="J2632" s="12">
        <f t="shared" si="541"/>
        <v>0.21581676951401602</v>
      </c>
      <c r="K2632" s="1">
        <v>11433839</v>
      </c>
      <c r="L2632">
        <v>204036</v>
      </c>
      <c r="M2632" s="12">
        <f t="shared" si="542"/>
        <v>1.7844925050982438E-2</v>
      </c>
      <c r="N2632">
        <v>60493</v>
      </c>
      <c r="O2632">
        <v>143543</v>
      </c>
      <c r="P2632" s="12">
        <f t="shared" si="546"/>
        <v>1.2554226100262562E-2</v>
      </c>
      <c r="Q2632" s="12">
        <f t="shared" si="547"/>
        <v>0.70351800662628161</v>
      </c>
      <c r="R2632">
        <v>36657</v>
      </c>
      <c r="S2632">
        <v>25186</v>
      </c>
      <c r="T2632">
        <v>18358</v>
      </c>
      <c r="U2632" s="30">
        <v>18357.982</v>
      </c>
      <c r="V2632">
        <f t="shared" si="539"/>
        <v>18357982</v>
      </c>
      <c r="W2632">
        <v>94869</v>
      </c>
      <c r="AA2632" s="1">
        <f>AA2631+825</f>
        <v>14413</v>
      </c>
    </row>
    <row r="2633" spans="2:28">
      <c r="B2633" t="s">
        <v>282</v>
      </c>
      <c r="C2633">
        <v>1972</v>
      </c>
      <c r="D2633" s="1">
        <v>3164766</v>
      </c>
      <c r="E2633" s="12">
        <f t="shared" si="544"/>
        <v>0.34916786637092201</v>
      </c>
      <c r="F2633" s="1">
        <v>2978567</v>
      </c>
      <c r="G2633" s="11">
        <f t="shared" si="545"/>
        <v>0.35509088253853288</v>
      </c>
      <c r="H2633">
        <v>12794433</v>
      </c>
      <c r="I2633" s="12">
        <f t="shared" si="540"/>
        <v>0.23280179746925869</v>
      </c>
      <c r="J2633" s="12">
        <f t="shared" si="541"/>
        <v>0.24735492381725707</v>
      </c>
      <c r="K2633" s="1">
        <v>13593728</v>
      </c>
      <c r="L2633">
        <v>220259</v>
      </c>
      <c r="M2633" s="12">
        <f t="shared" si="542"/>
        <v>1.6202987142305628E-2</v>
      </c>
      <c r="N2633">
        <v>64097</v>
      </c>
      <c r="O2633">
        <v>156162</v>
      </c>
      <c r="P2633" s="12">
        <f t="shared" si="546"/>
        <v>1.1487797902091318E-2</v>
      </c>
      <c r="Q2633" s="12">
        <f t="shared" si="547"/>
        <v>0.70899259508124524</v>
      </c>
      <c r="R2633">
        <v>39059</v>
      </c>
      <c r="S2633">
        <v>25793</v>
      </c>
      <c r="T2633">
        <v>18339</v>
      </c>
      <c r="U2633" s="30">
        <v>18339.400000000001</v>
      </c>
      <c r="V2633">
        <f t="shared" si="539"/>
        <v>18339400</v>
      </c>
      <c r="W2633">
        <v>101448</v>
      </c>
      <c r="AA2633" s="1">
        <f t="shared" ref="AA2633:AA2637" si="550">AA2632+825</f>
        <v>15238</v>
      </c>
    </row>
    <row r="2634" spans="2:28">
      <c r="B2634" t="s">
        <v>282</v>
      </c>
      <c r="C2634">
        <v>1973</v>
      </c>
      <c r="D2634" s="1">
        <v>4381635</v>
      </c>
      <c r="E2634" s="12">
        <f t="shared" si="544"/>
        <v>0.3845052051241703</v>
      </c>
      <c r="F2634" s="1">
        <v>4157023</v>
      </c>
      <c r="G2634" s="11">
        <f t="shared" si="545"/>
        <v>0.39564528848939773</v>
      </c>
      <c r="H2634">
        <v>15694079</v>
      </c>
      <c r="I2634" s="12">
        <f t="shared" si="540"/>
        <v>0.26487842962941627</v>
      </c>
      <c r="J2634" s="12">
        <f t="shared" si="541"/>
        <v>0.27919032394318904</v>
      </c>
      <c r="K2634" s="1">
        <v>14396384</v>
      </c>
      <c r="L2634">
        <v>224053</v>
      </c>
      <c r="M2634" s="12">
        <f t="shared" si="542"/>
        <v>1.5563144189540929E-2</v>
      </c>
      <c r="N2634">
        <v>64388</v>
      </c>
      <c r="O2634">
        <v>159665</v>
      </c>
      <c r="P2634" s="12">
        <f t="shared" si="546"/>
        <v>1.1090632203197693E-2</v>
      </c>
      <c r="Q2634" s="12">
        <f t="shared" si="547"/>
        <v>0.71262156721847059</v>
      </c>
      <c r="R2634">
        <v>44911</v>
      </c>
      <c r="S2634">
        <v>27523</v>
      </c>
      <c r="T2634">
        <v>18177</v>
      </c>
      <c r="U2634" s="30">
        <v>18177.062999999998</v>
      </c>
      <c r="V2634">
        <f t="shared" si="539"/>
        <v>18177063</v>
      </c>
      <c r="W2634">
        <v>108487</v>
      </c>
      <c r="AA2634" s="1">
        <f t="shared" si="550"/>
        <v>16063</v>
      </c>
    </row>
    <row r="2635" spans="2:28">
      <c r="B2635" t="s">
        <v>282</v>
      </c>
      <c r="C2635">
        <v>1974</v>
      </c>
      <c r="D2635" s="1">
        <v>3722993</v>
      </c>
      <c r="E2635" s="12">
        <f t="shared" si="544"/>
        <v>-0.1503187736997719</v>
      </c>
      <c r="F2635" s="1">
        <v>3513935</v>
      </c>
      <c r="G2635" s="11">
        <f t="shared" si="545"/>
        <v>-0.15469916813065504</v>
      </c>
      <c r="H2635">
        <v>16010816</v>
      </c>
      <c r="I2635" s="12">
        <f t="shared" si="540"/>
        <v>0.21947257403994899</v>
      </c>
      <c r="J2635" s="12">
        <f t="shared" si="541"/>
        <v>0.23252987230632094</v>
      </c>
      <c r="K2635" s="1">
        <v>15453285</v>
      </c>
      <c r="L2635">
        <v>253585</v>
      </c>
      <c r="M2635" s="12">
        <f t="shared" si="542"/>
        <v>1.6409779538784149E-2</v>
      </c>
      <c r="N2635">
        <v>76387</v>
      </c>
      <c r="O2635">
        <v>177198</v>
      </c>
      <c r="P2635" s="12">
        <f t="shared" si="546"/>
        <v>1.1466688150771827E-2</v>
      </c>
      <c r="Q2635" s="12">
        <f t="shared" si="547"/>
        <v>0.69877161504032181</v>
      </c>
      <c r="R2635">
        <v>53531</v>
      </c>
      <c r="S2635">
        <v>29854</v>
      </c>
      <c r="T2635">
        <v>18050</v>
      </c>
      <c r="U2635" s="30">
        <v>18049.775000000001</v>
      </c>
      <c r="V2635">
        <f t="shared" si="539"/>
        <v>18049775</v>
      </c>
      <c r="W2635">
        <v>117010</v>
      </c>
      <c r="AA2635" s="1">
        <f t="shared" si="550"/>
        <v>16888</v>
      </c>
    </row>
    <row r="2636" spans="2:28">
      <c r="B2636" t="s">
        <v>282</v>
      </c>
      <c r="C2636">
        <v>1975</v>
      </c>
      <c r="D2636" s="1">
        <v>4161645</v>
      </c>
      <c r="E2636" s="12">
        <f t="shared" si="544"/>
        <v>0.11782240793898888</v>
      </c>
      <c r="F2636" s="1">
        <v>3943379</v>
      </c>
      <c r="G2636" s="11">
        <f t="shared" si="545"/>
        <v>0.12221170852619642</v>
      </c>
      <c r="H2636">
        <v>17206113</v>
      </c>
      <c r="I2636" s="12">
        <f t="shared" si="540"/>
        <v>0.22918476706505414</v>
      </c>
      <c r="J2636" s="12">
        <f t="shared" si="541"/>
        <v>0.24187014231511789</v>
      </c>
      <c r="K2636" s="1">
        <v>17405591</v>
      </c>
      <c r="L2636">
        <v>327117</v>
      </c>
      <c r="M2636" s="12">
        <f t="shared" si="542"/>
        <v>1.8793788731448418E-2</v>
      </c>
      <c r="N2636">
        <v>87058</v>
      </c>
      <c r="O2636">
        <v>240059</v>
      </c>
      <c r="P2636" s="12">
        <f t="shared" si="546"/>
        <v>1.3792062561966439E-2</v>
      </c>
      <c r="Q2636" s="12">
        <f t="shared" si="547"/>
        <v>0.73386280749701183</v>
      </c>
      <c r="R2636">
        <v>73531</v>
      </c>
      <c r="S2636">
        <v>34717</v>
      </c>
      <c r="T2636">
        <v>18003</v>
      </c>
      <c r="U2636" s="30">
        <v>18003.485000000001</v>
      </c>
      <c r="V2636">
        <f t="shared" si="539"/>
        <v>18003485</v>
      </c>
      <c r="W2636">
        <v>125678</v>
      </c>
      <c r="AA2636" s="1">
        <f t="shared" si="550"/>
        <v>17713</v>
      </c>
    </row>
    <row r="2637" spans="2:28">
      <c r="B2637" t="s">
        <v>282</v>
      </c>
      <c r="C2637">
        <v>1976</v>
      </c>
      <c r="D2637" s="1">
        <v>5655110</v>
      </c>
      <c r="E2637" s="12">
        <f t="shared" si="544"/>
        <v>0.35886410301695604</v>
      </c>
      <c r="F2637" s="1">
        <v>4563376</v>
      </c>
      <c r="G2637" s="11">
        <f t="shared" si="545"/>
        <v>0.15722480644137934</v>
      </c>
      <c r="H2637">
        <v>21022373</v>
      </c>
      <c r="I2637" s="12">
        <f t="shared" si="540"/>
        <v>0.21707235429606353</v>
      </c>
      <c r="J2637" s="12">
        <f t="shared" si="541"/>
        <v>0.26900436025942459</v>
      </c>
      <c r="K2637" s="1">
        <v>21027229</v>
      </c>
      <c r="L2637">
        <v>358307</v>
      </c>
      <c r="M2637" s="12">
        <f t="shared" si="542"/>
        <v>1.7040143520575157E-2</v>
      </c>
      <c r="N2637">
        <v>89595</v>
      </c>
      <c r="O2637">
        <v>268712</v>
      </c>
      <c r="P2637" s="12">
        <f t="shared" si="546"/>
        <v>1.2779239718176846E-2</v>
      </c>
      <c r="Q2637" s="12">
        <f t="shared" si="547"/>
        <v>0.74994906602438693</v>
      </c>
      <c r="R2637">
        <v>87803</v>
      </c>
      <c r="S2637">
        <v>46264</v>
      </c>
      <c r="T2637">
        <v>17941</v>
      </c>
      <c r="U2637" s="30">
        <v>17940.541000000001</v>
      </c>
      <c r="V2637">
        <f t="shared" si="539"/>
        <v>17940541</v>
      </c>
      <c r="W2637">
        <v>134260</v>
      </c>
      <c r="AA2637" s="1">
        <f t="shared" si="550"/>
        <v>18538</v>
      </c>
    </row>
    <row r="2638" spans="2:28">
      <c r="B2638" t="s">
        <v>282</v>
      </c>
      <c r="C2638">
        <v>1977</v>
      </c>
      <c r="D2638" s="1">
        <v>5829274</v>
      </c>
      <c r="E2638" s="12">
        <f t="shared" si="544"/>
        <v>3.0797632583627905E-2</v>
      </c>
      <c r="F2638" s="1">
        <v>4794469</v>
      </c>
      <c r="G2638" s="11">
        <f t="shared" si="545"/>
        <v>5.064079751482236E-2</v>
      </c>
      <c r="H2638">
        <v>22618425</v>
      </c>
      <c r="I2638" s="12">
        <f t="shared" si="540"/>
        <v>0.21197183269834216</v>
      </c>
      <c r="J2638" s="12">
        <f t="shared" si="541"/>
        <v>0.25772236572617235</v>
      </c>
      <c r="K2638" s="1">
        <v>21252546</v>
      </c>
      <c r="L2638">
        <v>402470</v>
      </c>
      <c r="M2638" s="12">
        <f t="shared" si="542"/>
        <v>1.8937495771094909E-2</v>
      </c>
      <c r="N2638">
        <v>94638</v>
      </c>
      <c r="O2638">
        <v>307832</v>
      </c>
      <c r="P2638" s="12">
        <f t="shared" si="546"/>
        <v>1.4484476354033065E-2</v>
      </c>
      <c r="Q2638" s="12">
        <f t="shared" si="547"/>
        <v>0.76485700797574974</v>
      </c>
      <c r="R2638">
        <v>94236</v>
      </c>
      <c r="S2638">
        <v>46220</v>
      </c>
      <c r="T2638">
        <v>17813</v>
      </c>
      <c r="U2638" s="30">
        <v>17812.601999999999</v>
      </c>
      <c r="V2638">
        <f t="shared" si="539"/>
        <v>17812602</v>
      </c>
      <c r="W2638">
        <v>145174</v>
      </c>
      <c r="X2638" s="16">
        <v>19367</v>
      </c>
      <c r="Z2638" s="16">
        <v>19367</v>
      </c>
      <c r="AA2638" s="16">
        <v>19367</v>
      </c>
    </row>
    <row r="2639" spans="2:28">
      <c r="B2639" t="s">
        <v>282</v>
      </c>
      <c r="C2639">
        <v>1978</v>
      </c>
      <c r="D2639" s="1">
        <v>6326072</v>
      </c>
      <c r="E2639" s="12">
        <f t="shared" si="544"/>
        <v>8.5224678064541148E-2</v>
      </c>
      <c r="F2639" s="1">
        <v>5056755</v>
      </c>
      <c r="G2639" s="11">
        <f t="shared" si="545"/>
        <v>5.4705953881441303E-2</v>
      </c>
      <c r="H2639">
        <v>23425912</v>
      </c>
      <c r="I2639" s="12">
        <f t="shared" ref="I2639:I2669" si="551">(F2639/H2639)</f>
        <v>0.21586160658334241</v>
      </c>
      <c r="J2639" s="12">
        <f t="shared" si="541"/>
        <v>0.27004592179804998</v>
      </c>
      <c r="K2639" s="1">
        <v>21395741</v>
      </c>
      <c r="L2639">
        <v>462975</v>
      </c>
      <c r="M2639" s="12">
        <f t="shared" si="542"/>
        <v>2.1638652290659154E-2</v>
      </c>
      <c r="N2639">
        <v>105185</v>
      </c>
      <c r="O2639">
        <v>357790</v>
      </c>
      <c r="P2639" s="12">
        <f t="shared" si="546"/>
        <v>1.6722486965980752E-2</v>
      </c>
      <c r="Q2639" s="12">
        <f t="shared" si="547"/>
        <v>0.77280630703601705</v>
      </c>
      <c r="R2639">
        <v>349286</v>
      </c>
      <c r="S2639">
        <v>56786</v>
      </c>
      <c r="T2639">
        <v>17681</v>
      </c>
      <c r="U2639" s="30">
        <v>17680.589</v>
      </c>
      <c r="V2639">
        <f t="shared" si="539"/>
        <v>17680589</v>
      </c>
      <c r="W2639">
        <v>158209</v>
      </c>
      <c r="X2639" s="16">
        <v>20190</v>
      </c>
      <c r="Z2639" s="16">
        <v>20190</v>
      </c>
      <c r="AA2639" s="16">
        <v>20190</v>
      </c>
    </row>
    <row r="2640" spans="2:28">
      <c r="B2640" t="s">
        <v>282</v>
      </c>
      <c r="C2640">
        <v>1979</v>
      </c>
      <c r="D2640" s="1">
        <v>7078055</v>
      </c>
      <c r="E2640" s="12">
        <f t="shared" si="544"/>
        <v>0.11887044598923313</v>
      </c>
      <c r="F2640" s="1">
        <v>6004272</v>
      </c>
      <c r="G2640" s="11">
        <f t="shared" si="545"/>
        <v>0.18737648946804819</v>
      </c>
      <c r="H2640">
        <v>25180987</v>
      </c>
      <c r="I2640" s="12">
        <f t="shared" si="551"/>
        <v>0.23844466461938127</v>
      </c>
      <c r="J2640" s="12">
        <f t="shared" si="541"/>
        <v>0.28108727429945457</v>
      </c>
      <c r="K2640" s="1">
        <v>22707937</v>
      </c>
      <c r="L2640">
        <v>499124</v>
      </c>
      <c r="M2640" s="12">
        <f t="shared" si="542"/>
        <v>2.1980156101366673E-2</v>
      </c>
      <c r="N2640">
        <v>117565</v>
      </c>
      <c r="O2640">
        <v>381559</v>
      </c>
      <c r="P2640" s="12">
        <f t="shared" si="546"/>
        <v>1.6802891429547297E-2</v>
      </c>
      <c r="Q2640" s="12">
        <f t="shared" si="547"/>
        <v>0.76445732924082999</v>
      </c>
      <c r="R2640">
        <v>454260</v>
      </c>
      <c r="S2640">
        <v>66455</v>
      </c>
      <c r="T2640">
        <v>17584</v>
      </c>
      <c r="U2640" s="30">
        <v>17583.838</v>
      </c>
      <c r="V2640">
        <f t="shared" si="539"/>
        <v>17583838</v>
      </c>
      <c r="W2640">
        <v>173149</v>
      </c>
      <c r="X2640" s="16">
        <v>20895</v>
      </c>
      <c r="Z2640" s="16">
        <v>20895</v>
      </c>
      <c r="AA2640" s="16">
        <v>20895</v>
      </c>
    </row>
    <row r="2641" spans="2:27">
      <c r="B2641" t="s">
        <v>282</v>
      </c>
      <c r="C2641">
        <v>1980</v>
      </c>
      <c r="D2641" s="1">
        <v>7373613</v>
      </c>
      <c r="E2641" s="12">
        <f t="shared" si="544"/>
        <v>4.1756951591927445E-2</v>
      </c>
      <c r="F2641" s="1">
        <v>6573830</v>
      </c>
      <c r="G2641" s="11">
        <f t="shared" si="545"/>
        <v>9.4858793872096406E-2</v>
      </c>
      <c r="H2641">
        <v>27199172</v>
      </c>
      <c r="I2641" s="12">
        <f t="shared" si="551"/>
        <v>0.24169228386805305</v>
      </c>
      <c r="J2641" s="12">
        <f t="shared" si="541"/>
        <v>0.27109696574586906</v>
      </c>
      <c r="K2641" s="1">
        <v>24977940</v>
      </c>
      <c r="L2641">
        <v>596286</v>
      </c>
      <c r="M2641" s="12">
        <f t="shared" si="542"/>
        <v>2.3872505098498916E-2</v>
      </c>
      <c r="N2641">
        <v>133334</v>
      </c>
      <c r="O2641">
        <v>462952</v>
      </c>
      <c r="P2641" s="12">
        <f t="shared" si="546"/>
        <v>1.853443478525451E-2</v>
      </c>
      <c r="Q2641" s="12">
        <f t="shared" si="547"/>
        <v>0.77639253646739992</v>
      </c>
      <c r="R2641">
        <v>573528</v>
      </c>
      <c r="S2641">
        <v>71827</v>
      </c>
      <c r="T2641">
        <v>17558</v>
      </c>
      <c r="U2641" s="30">
        <v>17566.754000000001</v>
      </c>
      <c r="V2641">
        <f t="shared" si="539"/>
        <v>17566754</v>
      </c>
      <c r="W2641">
        <v>192979</v>
      </c>
      <c r="X2641" s="16">
        <v>21942</v>
      </c>
      <c r="Y2641">
        <v>20874</v>
      </c>
      <c r="Z2641" s="1">
        <f>(Y2641+X2641)/2</f>
        <v>21408</v>
      </c>
      <c r="AA2641" s="16">
        <v>21408</v>
      </c>
    </row>
    <row r="2642" spans="2:27">
      <c r="B2642" t="s">
        <v>282</v>
      </c>
      <c r="C2642">
        <v>1981</v>
      </c>
      <c r="D2642" s="1">
        <v>7511673</v>
      </c>
      <c r="E2642" s="12">
        <f t="shared" si="544"/>
        <v>1.8723521291394055E-2</v>
      </c>
      <c r="F2642" s="1">
        <v>6667345</v>
      </c>
      <c r="G2642" s="11">
        <f t="shared" si="545"/>
        <v>1.4225345042387771E-2</v>
      </c>
      <c r="H2642">
        <v>30002773</v>
      </c>
      <c r="I2642" s="12">
        <f t="shared" si="551"/>
        <v>0.22222429240123903</v>
      </c>
      <c r="J2642" s="12">
        <f t="shared" si="541"/>
        <v>0.25036595783996368</v>
      </c>
      <c r="K2642" s="1">
        <v>27779731</v>
      </c>
      <c r="L2642">
        <v>622278</v>
      </c>
      <c r="M2642" s="12">
        <f t="shared" si="542"/>
        <v>2.2400432891160824E-2</v>
      </c>
      <c r="N2642">
        <v>137817</v>
      </c>
      <c r="O2642">
        <v>484461</v>
      </c>
      <c r="P2642" s="12">
        <f t="shared" si="546"/>
        <v>1.7439369733277834E-2</v>
      </c>
      <c r="Q2642" s="12">
        <f t="shared" si="547"/>
        <v>0.77852824621792838</v>
      </c>
      <c r="R2642">
        <v>387429</v>
      </c>
      <c r="S2642">
        <v>77396</v>
      </c>
      <c r="T2642">
        <v>17568</v>
      </c>
      <c r="U2642" s="30">
        <v>17567.734</v>
      </c>
      <c r="V2642">
        <f t="shared" si="539"/>
        <v>17567734</v>
      </c>
      <c r="W2642">
        <v>215380</v>
      </c>
      <c r="X2642" s="16">
        <v>25916</v>
      </c>
      <c r="Z2642" s="16">
        <v>25916</v>
      </c>
      <c r="AA2642" s="16">
        <v>25916</v>
      </c>
    </row>
    <row r="2643" spans="2:27">
      <c r="B2643" t="s">
        <v>282</v>
      </c>
      <c r="C2643">
        <v>1982</v>
      </c>
      <c r="D2643" s="1">
        <v>8390965</v>
      </c>
      <c r="E2643" s="12">
        <f t="shared" si="544"/>
        <v>0.1170567462135266</v>
      </c>
      <c r="F2643" s="1">
        <v>7316906</v>
      </c>
      <c r="G2643" s="11">
        <f t="shared" si="545"/>
        <v>9.7424237083876722E-2</v>
      </c>
      <c r="H2643">
        <v>33395716</v>
      </c>
      <c r="I2643" s="12">
        <f t="shared" si="551"/>
        <v>0.21909714407680314</v>
      </c>
      <c r="J2643" s="12">
        <f t="shared" si="541"/>
        <v>0.25125872432260471</v>
      </c>
      <c r="K2643" s="1">
        <v>30159759</v>
      </c>
      <c r="L2643">
        <v>790960</v>
      </c>
      <c r="M2643" s="12">
        <f t="shared" si="542"/>
        <v>2.6225673752897031E-2</v>
      </c>
      <c r="N2643">
        <v>155485</v>
      </c>
      <c r="O2643">
        <v>635475</v>
      </c>
      <c r="P2643" s="12">
        <f t="shared" si="546"/>
        <v>2.107029436143704E-2</v>
      </c>
      <c r="Q2643" s="12">
        <f t="shared" si="547"/>
        <v>0.80342242338424197</v>
      </c>
      <c r="R2643">
        <v>474980</v>
      </c>
      <c r="S2643">
        <v>86545</v>
      </c>
      <c r="T2643">
        <v>17590</v>
      </c>
      <c r="U2643" s="30">
        <v>17589.738000000001</v>
      </c>
      <c r="V2643">
        <f t="shared" si="539"/>
        <v>17589738</v>
      </c>
      <c r="W2643">
        <v>234315</v>
      </c>
      <c r="X2643" s="16">
        <v>28501</v>
      </c>
      <c r="Z2643" s="16">
        <v>28501</v>
      </c>
      <c r="AA2643" s="16">
        <v>28501</v>
      </c>
    </row>
    <row r="2644" spans="2:27">
      <c r="B2644" t="s">
        <v>282</v>
      </c>
      <c r="C2644">
        <v>1983</v>
      </c>
      <c r="D2644" s="1">
        <v>8599472</v>
      </c>
      <c r="E2644" s="12">
        <f t="shared" si="544"/>
        <v>2.484898935938834E-2</v>
      </c>
      <c r="F2644" s="1">
        <v>7147747</v>
      </c>
      <c r="G2644" s="11">
        <f t="shared" si="545"/>
        <v>-2.3118924857036566E-2</v>
      </c>
      <c r="H2644">
        <v>35850852</v>
      </c>
      <c r="I2644" s="12">
        <f t="shared" si="551"/>
        <v>0.19937453648242445</v>
      </c>
      <c r="J2644" s="12">
        <f t="shared" si="541"/>
        <v>0.2398679953268614</v>
      </c>
      <c r="K2644" s="1">
        <v>31921272</v>
      </c>
      <c r="L2644">
        <v>916282</v>
      </c>
      <c r="M2644" s="12">
        <f t="shared" si="542"/>
        <v>2.8704432580255575E-2</v>
      </c>
      <c r="N2644">
        <v>171349</v>
      </c>
      <c r="O2644">
        <v>744933</v>
      </c>
      <c r="P2644" s="12">
        <f t="shared" si="546"/>
        <v>2.3336570046456794E-2</v>
      </c>
      <c r="Q2644" s="12">
        <f t="shared" si="547"/>
        <v>0.81299534422808695</v>
      </c>
      <c r="R2644">
        <v>474003</v>
      </c>
      <c r="S2644">
        <v>93072</v>
      </c>
      <c r="T2644">
        <v>17687</v>
      </c>
      <c r="U2644" s="30">
        <v>17686.904999999999</v>
      </c>
      <c r="V2644">
        <f t="shared" si="539"/>
        <v>17686905</v>
      </c>
      <c r="W2644">
        <v>252337</v>
      </c>
      <c r="X2644" s="16">
        <v>30924</v>
      </c>
      <c r="Z2644" s="16">
        <v>30924</v>
      </c>
      <c r="AA2644" s="16">
        <v>30924</v>
      </c>
    </row>
    <row r="2645" spans="2:27">
      <c r="B2645" t="s">
        <v>282</v>
      </c>
      <c r="C2645">
        <v>1984</v>
      </c>
      <c r="D2645" s="1">
        <v>11594813</v>
      </c>
      <c r="E2645" s="12">
        <f t="shared" si="544"/>
        <v>0.34831685015079994</v>
      </c>
      <c r="F2645" s="1">
        <v>8662707</v>
      </c>
      <c r="G2645" s="11">
        <f t="shared" si="545"/>
        <v>0.2119493037456418</v>
      </c>
      <c r="H2645">
        <v>42411648</v>
      </c>
      <c r="I2645" s="12">
        <f t="shared" si="551"/>
        <v>0.20425301558666148</v>
      </c>
      <c r="J2645" s="12">
        <f t="shared" si="541"/>
        <v>0.27338746657522012</v>
      </c>
      <c r="K2645" s="1">
        <v>35917347</v>
      </c>
      <c r="L2645">
        <v>1139634</v>
      </c>
      <c r="M2645" s="12">
        <f t="shared" si="542"/>
        <v>3.1729347938755051E-2</v>
      </c>
      <c r="N2645">
        <v>227477</v>
      </c>
      <c r="O2645">
        <v>912157</v>
      </c>
      <c r="P2645" s="12">
        <f t="shared" si="546"/>
        <v>2.5396001547664419E-2</v>
      </c>
      <c r="Q2645" s="12">
        <f t="shared" si="547"/>
        <v>0.80039468811916803</v>
      </c>
      <c r="R2645">
        <v>569597</v>
      </c>
      <c r="S2645">
        <v>101414</v>
      </c>
      <c r="T2645">
        <v>17746</v>
      </c>
      <c r="U2645" s="30">
        <v>17745.684000000001</v>
      </c>
      <c r="V2645">
        <f t="shared" si="539"/>
        <v>17745684</v>
      </c>
      <c r="W2645">
        <v>279079</v>
      </c>
      <c r="X2645" s="16">
        <v>33782</v>
      </c>
      <c r="Z2645" s="16">
        <v>33782</v>
      </c>
      <c r="AA2645" s="16">
        <v>33782</v>
      </c>
    </row>
    <row r="2646" spans="2:27">
      <c r="B2646" t="s">
        <v>282</v>
      </c>
      <c r="C2646">
        <v>1985</v>
      </c>
      <c r="D2646" s="1">
        <v>12081750</v>
      </c>
      <c r="E2646" s="12">
        <f t="shared" si="544"/>
        <v>4.1996106362388076E-2</v>
      </c>
      <c r="F2646" s="1">
        <v>9160574</v>
      </c>
      <c r="G2646" s="11">
        <f t="shared" si="545"/>
        <v>5.7472450586173583E-2</v>
      </c>
      <c r="H2646">
        <v>46762391</v>
      </c>
      <c r="I2646" s="12">
        <f t="shared" si="551"/>
        <v>0.19589618503467884</v>
      </c>
      <c r="J2646" s="12">
        <f t="shared" si="541"/>
        <v>0.25836467600640867</v>
      </c>
      <c r="K2646" s="1">
        <v>40106103</v>
      </c>
      <c r="L2646">
        <v>1400550</v>
      </c>
      <c r="M2646" s="12">
        <f t="shared" si="542"/>
        <v>3.4921119112470242E-2</v>
      </c>
      <c r="N2646">
        <v>261262</v>
      </c>
      <c r="O2646">
        <v>1139288</v>
      </c>
      <c r="P2646" s="12">
        <f t="shared" si="546"/>
        <v>2.8406848703300843E-2</v>
      </c>
      <c r="Q2646" s="12">
        <f t="shared" si="547"/>
        <v>0.81345757024026277</v>
      </c>
      <c r="R2646">
        <v>643745</v>
      </c>
      <c r="S2646">
        <v>109994</v>
      </c>
      <c r="T2646">
        <v>17792</v>
      </c>
      <c r="U2646" s="30">
        <v>17791.671999999999</v>
      </c>
      <c r="V2646">
        <f t="shared" si="539"/>
        <v>17791672</v>
      </c>
      <c r="W2646">
        <v>298210</v>
      </c>
      <c r="X2646" s="16">
        <v>35346</v>
      </c>
      <c r="Z2646" s="16">
        <v>35346</v>
      </c>
      <c r="AA2646" s="16">
        <v>35346</v>
      </c>
    </row>
    <row r="2647" spans="2:27">
      <c r="B2647" t="s">
        <v>282</v>
      </c>
      <c r="C2647">
        <v>1986</v>
      </c>
      <c r="D2647" s="1">
        <v>13276386</v>
      </c>
      <c r="E2647" s="12">
        <f t="shared" si="544"/>
        <v>9.8879384195170408E-2</v>
      </c>
      <c r="F2647" s="1">
        <v>10154082</v>
      </c>
      <c r="G2647" s="11">
        <f t="shared" si="545"/>
        <v>0.1084547758688484</v>
      </c>
      <c r="H2647">
        <v>50908739</v>
      </c>
      <c r="I2647" s="12">
        <f t="shared" si="551"/>
        <v>0.19945656088633426</v>
      </c>
      <c r="J2647" s="12">
        <f t="shared" si="541"/>
        <v>0.2607879562681763</v>
      </c>
      <c r="K2647" s="1">
        <v>43138967</v>
      </c>
      <c r="L2647">
        <v>1523226</v>
      </c>
      <c r="M2647" s="12">
        <f t="shared" si="542"/>
        <v>3.5309746754019398E-2</v>
      </c>
      <c r="N2647">
        <v>297547</v>
      </c>
      <c r="O2647">
        <v>1225679</v>
      </c>
      <c r="P2647" s="12">
        <f t="shared" si="546"/>
        <v>2.8412340054410668E-2</v>
      </c>
      <c r="Q2647" s="12">
        <f t="shared" si="547"/>
        <v>0.80465997823041358</v>
      </c>
      <c r="R2647">
        <v>680849</v>
      </c>
      <c r="S2647">
        <v>124941</v>
      </c>
      <c r="T2647">
        <v>17833</v>
      </c>
      <c r="U2647" s="30">
        <v>17833.419000000002</v>
      </c>
      <c r="V2647">
        <f t="shared" si="539"/>
        <v>17833419</v>
      </c>
      <c r="W2647">
        <v>318024</v>
      </c>
      <c r="X2647" s="16">
        <v>38647</v>
      </c>
      <c r="Z2647" s="16">
        <v>38647</v>
      </c>
      <c r="AA2647" s="16">
        <v>38647</v>
      </c>
    </row>
    <row r="2648" spans="2:27">
      <c r="B2648" t="s">
        <v>282</v>
      </c>
      <c r="C2648">
        <v>1987</v>
      </c>
      <c r="D2648" s="1">
        <v>14669952</v>
      </c>
      <c r="E2648" s="12">
        <f t="shared" si="544"/>
        <v>0.10496576402644515</v>
      </c>
      <c r="F2648" s="1">
        <v>10758412</v>
      </c>
      <c r="G2648" s="11">
        <f t="shared" si="545"/>
        <v>5.9515966091272458E-2</v>
      </c>
      <c r="H2648">
        <v>55567217</v>
      </c>
      <c r="I2648" s="12">
        <f t="shared" si="551"/>
        <v>0.19361077593646628</v>
      </c>
      <c r="J2648" s="12">
        <f t="shared" si="541"/>
        <v>0.26400372003514233</v>
      </c>
      <c r="K2648" s="1">
        <v>47504647</v>
      </c>
      <c r="L2648">
        <v>1629825</v>
      </c>
      <c r="M2648" s="12">
        <f t="shared" si="542"/>
        <v>3.4308748784092638E-2</v>
      </c>
      <c r="N2648">
        <v>330968</v>
      </c>
      <c r="O2648">
        <v>1298857</v>
      </c>
      <c r="P2648" s="12">
        <f t="shared" si="546"/>
        <v>2.7341683014716435E-2</v>
      </c>
      <c r="Q2648" s="12">
        <f t="shared" si="547"/>
        <v>0.79693034528246898</v>
      </c>
      <c r="R2648">
        <v>757078</v>
      </c>
      <c r="S2648">
        <v>134360</v>
      </c>
      <c r="T2648">
        <v>17869</v>
      </c>
      <c r="U2648" s="30">
        <v>17868.848000000002</v>
      </c>
      <c r="V2648">
        <f t="shared" si="539"/>
        <v>17868848</v>
      </c>
      <c r="W2648">
        <v>339123</v>
      </c>
      <c r="X2648" s="16">
        <v>40842</v>
      </c>
      <c r="Z2648" s="16">
        <v>40842</v>
      </c>
      <c r="AA2648" s="16">
        <v>40842</v>
      </c>
    </row>
    <row r="2649" spans="2:27">
      <c r="B2649" t="s">
        <v>282</v>
      </c>
      <c r="C2649">
        <v>1988</v>
      </c>
      <c r="D2649" s="1">
        <v>14583898</v>
      </c>
      <c r="E2649" s="12">
        <f t="shared" si="544"/>
        <v>-5.8660041968780809E-3</v>
      </c>
      <c r="F2649" s="1">
        <v>11007781</v>
      </c>
      <c r="G2649" s="11">
        <f t="shared" si="545"/>
        <v>2.3178978458902672E-2</v>
      </c>
      <c r="H2649">
        <v>57278118</v>
      </c>
      <c r="I2649" s="12">
        <f t="shared" si="551"/>
        <v>0.19218126196115592</v>
      </c>
      <c r="J2649" s="12">
        <f t="shared" si="541"/>
        <v>0.25461552350585259</v>
      </c>
      <c r="K2649" s="1">
        <v>50429254</v>
      </c>
      <c r="L2649">
        <v>1861787</v>
      </c>
      <c r="M2649" s="12">
        <f t="shared" si="542"/>
        <v>3.6918789240864044E-2</v>
      </c>
      <c r="N2649">
        <v>349858</v>
      </c>
      <c r="O2649">
        <v>1511929</v>
      </c>
      <c r="P2649" s="12">
        <f t="shared" si="546"/>
        <v>2.9981189093140265E-2</v>
      </c>
      <c r="Q2649" s="12">
        <f t="shared" si="547"/>
        <v>0.81208484106935974</v>
      </c>
      <c r="R2649">
        <v>857467</v>
      </c>
      <c r="S2649">
        <v>153504</v>
      </c>
      <c r="T2649">
        <v>17941</v>
      </c>
      <c r="U2649" s="30">
        <v>17941.309000000001</v>
      </c>
      <c r="V2649">
        <f t="shared" si="539"/>
        <v>17941309</v>
      </c>
      <c r="W2649">
        <v>371746</v>
      </c>
      <c r="X2649" s="16">
        <v>44560</v>
      </c>
      <c r="Z2649" s="16">
        <v>44560</v>
      </c>
      <c r="AA2649" s="16">
        <v>44560</v>
      </c>
    </row>
    <row r="2650" spans="2:27">
      <c r="B2650" t="s">
        <v>282</v>
      </c>
      <c r="C2650">
        <v>1989</v>
      </c>
      <c r="D2650" s="1">
        <v>15780721</v>
      </c>
      <c r="E2650" s="12">
        <f t="shared" si="544"/>
        <v>8.2064685312527558E-2</v>
      </c>
      <c r="F2650" s="1">
        <v>11753932</v>
      </c>
      <c r="G2650" s="11">
        <f t="shared" si="545"/>
        <v>6.7783961181640512E-2</v>
      </c>
      <c r="H2650">
        <v>60678362</v>
      </c>
      <c r="I2650" s="12">
        <f t="shared" si="551"/>
        <v>0.19370878864528346</v>
      </c>
      <c r="J2650" s="12">
        <f t="shared" si="541"/>
        <v>0.26007163805773137</v>
      </c>
      <c r="K2650" s="1">
        <v>54072740</v>
      </c>
      <c r="L2650">
        <v>2032129</v>
      </c>
      <c r="M2650" s="12">
        <f t="shared" si="542"/>
        <v>3.7581394987566748E-2</v>
      </c>
      <c r="N2650">
        <v>286920</v>
      </c>
      <c r="O2650">
        <v>1745209</v>
      </c>
      <c r="P2650" s="12">
        <f t="shared" si="546"/>
        <v>3.2275209282902992E-2</v>
      </c>
      <c r="Q2650" s="12">
        <f t="shared" si="547"/>
        <v>0.85880817605575233</v>
      </c>
      <c r="R2650">
        <v>1014228</v>
      </c>
      <c r="S2650">
        <v>164292</v>
      </c>
      <c r="T2650">
        <v>17983</v>
      </c>
      <c r="U2650" s="30">
        <v>17983.085999999999</v>
      </c>
      <c r="V2650">
        <f t="shared" si="539"/>
        <v>17983086</v>
      </c>
      <c r="W2650">
        <v>399258</v>
      </c>
      <c r="X2650" s="16">
        <v>51232</v>
      </c>
      <c r="Z2650" s="16">
        <v>51232</v>
      </c>
      <c r="AA2650" s="16">
        <v>51232</v>
      </c>
    </row>
    <row r="2651" spans="2:27">
      <c r="B2651" t="s">
        <v>282</v>
      </c>
      <c r="C2651">
        <v>1990</v>
      </c>
      <c r="D2651" s="1">
        <v>17136255</v>
      </c>
      <c r="E2651" s="12">
        <f t="shared" si="544"/>
        <v>8.5898103134831413E-2</v>
      </c>
      <c r="F2651" s="1">
        <v>12902385</v>
      </c>
      <c r="G2651" s="11">
        <f t="shared" si="545"/>
        <v>9.7707984017603638E-2</v>
      </c>
      <c r="H2651">
        <v>64359774</v>
      </c>
      <c r="I2651" s="12">
        <f t="shared" si="551"/>
        <v>0.2004728139660652</v>
      </c>
      <c r="J2651" s="12">
        <f t="shared" si="541"/>
        <v>0.26625722769007859</v>
      </c>
      <c r="K2651" s="1">
        <v>59138553</v>
      </c>
      <c r="L2651">
        <v>2154874</v>
      </c>
      <c r="M2651" s="12">
        <f t="shared" si="542"/>
        <v>3.6437719401081731E-2</v>
      </c>
      <c r="N2651">
        <v>296075</v>
      </c>
      <c r="O2651">
        <v>1858799</v>
      </c>
      <c r="P2651" s="12">
        <f t="shared" si="546"/>
        <v>3.1431256020078811E-2</v>
      </c>
      <c r="Q2651" s="12">
        <f t="shared" si="547"/>
        <v>0.8626021753476073</v>
      </c>
      <c r="R2651">
        <v>1086792</v>
      </c>
      <c r="S2651">
        <v>172225</v>
      </c>
      <c r="T2651">
        <v>17991</v>
      </c>
      <c r="U2651" s="30">
        <v>18002.855</v>
      </c>
      <c r="V2651">
        <f t="shared" si="539"/>
        <v>18002855</v>
      </c>
      <c r="W2651">
        <v>427268</v>
      </c>
      <c r="X2651" s="16">
        <v>54895</v>
      </c>
      <c r="Z2651" s="16">
        <v>54895</v>
      </c>
      <c r="AA2651" s="16">
        <v>54895</v>
      </c>
    </row>
    <row r="2652" spans="2:27">
      <c r="B2652" t="s">
        <v>282</v>
      </c>
      <c r="C2652">
        <v>1991</v>
      </c>
      <c r="D2652" s="1">
        <v>19205336</v>
      </c>
      <c r="E2652" s="12">
        <f t="shared" si="544"/>
        <v>0.12074289277324596</v>
      </c>
      <c r="F2652" s="1">
        <v>14735440</v>
      </c>
      <c r="G2652" s="11">
        <f t="shared" si="545"/>
        <v>0.14207102020285398</v>
      </c>
      <c r="H2652">
        <v>65715331</v>
      </c>
      <c r="I2652" s="12">
        <f t="shared" si="551"/>
        <v>0.224231389780263</v>
      </c>
      <c r="J2652" s="12">
        <f t="shared" si="541"/>
        <v>0.2922504643551137</v>
      </c>
      <c r="K2652" s="1">
        <v>64320860</v>
      </c>
      <c r="L2652">
        <v>2523297</v>
      </c>
      <c r="M2652" s="12">
        <f t="shared" si="542"/>
        <v>3.9229839277646478E-2</v>
      </c>
      <c r="N2652">
        <v>319577</v>
      </c>
      <c r="O2652">
        <v>2203720</v>
      </c>
      <c r="P2652" s="12">
        <f t="shared" si="546"/>
        <v>3.4261357823884821E-2</v>
      </c>
      <c r="Q2652" s="12">
        <f t="shared" si="547"/>
        <v>0.87334943131942055</v>
      </c>
      <c r="R2652">
        <v>1094469</v>
      </c>
      <c r="S2652">
        <v>189230</v>
      </c>
      <c r="T2652">
        <v>18030</v>
      </c>
      <c r="U2652" s="30">
        <v>18029.531999999999</v>
      </c>
      <c r="V2652">
        <f t="shared" si="539"/>
        <v>18029532</v>
      </c>
      <c r="W2652">
        <v>429233</v>
      </c>
      <c r="X2652" s="16">
        <v>57862</v>
      </c>
      <c r="Z2652" s="16">
        <v>57862</v>
      </c>
      <c r="AA2652" s="16">
        <v>57862</v>
      </c>
    </row>
    <row r="2653" spans="2:27">
      <c r="B2653" t="s">
        <v>282</v>
      </c>
      <c r="C2653">
        <v>1992</v>
      </c>
      <c r="D2653" s="1">
        <v>22142003</v>
      </c>
      <c r="E2653" s="12">
        <f t="shared" si="544"/>
        <v>0.15290891031534154</v>
      </c>
      <c r="F2653" s="1">
        <v>17347330</v>
      </c>
      <c r="G2653" s="11">
        <f t="shared" si="545"/>
        <v>0.17725225714332249</v>
      </c>
      <c r="H2653">
        <v>74933626</v>
      </c>
      <c r="I2653" s="12">
        <f t="shared" si="551"/>
        <v>0.23150261005653189</v>
      </c>
      <c r="J2653" s="12">
        <f t="shared" si="541"/>
        <v>0.29548820979249024</v>
      </c>
      <c r="K2653" s="1">
        <v>73153357</v>
      </c>
      <c r="L2653">
        <v>2308343</v>
      </c>
      <c r="M2653" s="12">
        <f t="shared" si="542"/>
        <v>3.1554847168531172E-2</v>
      </c>
      <c r="N2653">
        <v>300169</v>
      </c>
      <c r="O2653">
        <v>2008174</v>
      </c>
      <c r="P2653" s="12">
        <f t="shared" si="546"/>
        <v>2.7451563159295617E-2</v>
      </c>
      <c r="Q2653" s="12">
        <f t="shared" si="547"/>
        <v>0.8699634326441088</v>
      </c>
      <c r="R2653">
        <v>1225845</v>
      </c>
      <c r="S2653">
        <v>176640</v>
      </c>
      <c r="T2653">
        <v>18082</v>
      </c>
      <c r="U2653" s="30">
        <v>18082.031999999999</v>
      </c>
      <c r="V2653">
        <f t="shared" si="539"/>
        <v>18082032</v>
      </c>
      <c r="W2653">
        <v>450562</v>
      </c>
      <c r="X2653" s="16">
        <v>61736</v>
      </c>
      <c r="Z2653" s="16">
        <v>61736</v>
      </c>
      <c r="AA2653" s="16">
        <v>61736</v>
      </c>
    </row>
    <row r="2654" spans="2:27">
      <c r="B2654" t="s">
        <v>282</v>
      </c>
      <c r="C2654">
        <v>1993</v>
      </c>
      <c r="D2654" s="1">
        <v>23604891</v>
      </c>
      <c r="E2654" s="12">
        <f t="shared" si="544"/>
        <v>6.6068458214913986E-2</v>
      </c>
      <c r="F2654" s="1">
        <v>18841019</v>
      </c>
      <c r="G2654" s="11">
        <f t="shared" si="545"/>
        <v>8.6104835729763601E-2</v>
      </c>
      <c r="H2654">
        <v>78209421</v>
      </c>
      <c r="I2654" s="12">
        <f t="shared" si="551"/>
        <v>0.240904724253105</v>
      </c>
      <c r="J2654" s="12">
        <f t="shared" si="541"/>
        <v>0.30181646530793266</v>
      </c>
      <c r="K2654" s="1">
        <v>74279884</v>
      </c>
      <c r="L2654">
        <v>2374404</v>
      </c>
      <c r="M2654" s="12">
        <f t="shared" si="542"/>
        <v>3.1965639580158745E-2</v>
      </c>
      <c r="N2654">
        <v>298824</v>
      </c>
      <c r="O2654">
        <v>2075580</v>
      </c>
      <c r="P2654" s="12">
        <f t="shared" si="546"/>
        <v>2.7942693071518528E-2</v>
      </c>
      <c r="Q2654" s="12">
        <f t="shared" si="547"/>
        <v>0.87414778613917432</v>
      </c>
      <c r="R2654">
        <v>1151860</v>
      </c>
      <c r="S2654">
        <v>166630</v>
      </c>
      <c r="T2654">
        <v>18141</v>
      </c>
      <c r="U2654" s="30">
        <v>18140.894</v>
      </c>
      <c r="V2654">
        <f t="shared" si="539"/>
        <v>18140894</v>
      </c>
      <c r="W2654">
        <v>461006</v>
      </c>
      <c r="X2654" s="16">
        <v>64569</v>
      </c>
      <c r="Z2654" s="16">
        <v>64569</v>
      </c>
      <c r="AA2654" s="16">
        <v>64569</v>
      </c>
    </row>
    <row r="2655" spans="2:27">
      <c r="B2655" t="s">
        <v>282</v>
      </c>
      <c r="C2655">
        <v>1994</v>
      </c>
      <c r="D2655" s="1">
        <v>25725554</v>
      </c>
      <c r="E2655" s="12">
        <f t="shared" si="544"/>
        <v>8.983998273917046E-2</v>
      </c>
      <c r="F2655" s="1">
        <v>20486075</v>
      </c>
      <c r="G2655" s="11">
        <f t="shared" si="545"/>
        <v>8.7312474978131493E-2</v>
      </c>
      <c r="H2655">
        <v>82670003</v>
      </c>
      <c r="I2655" s="12">
        <f t="shared" si="551"/>
        <v>0.24780542224003549</v>
      </c>
      <c r="J2655" s="12">
        <f t="shared" si="541"/>
        <v>0.31118365872080589</v>
      </c>
      <c r="K2655" s="1">
        <v>76871574</v>
      </c>
      <c r="L2655">
        <v>2396306</v>
      </c>
      <c r="M2655" s="12">
        <f t="shared" si="542"/>
        <v>3.117284940724643E-2</v>
      </c>
      <c r="N2655">
        <v>336293</v>
      </c>
      <c r="O2655">
        <v>2060013</v>
      </c>
      <c r="P2655" s="12">
        <f t="shared" si="546"/>
        <v>2.6798111353879654E-2</v>
      </c>
      <c r="Q2655" s="12">
        <f t="shared" si="547"/>
        <v>0.85966191296103256</v>
      </c>
      <c r="R2655">
        <v>1211561</v>
      </c>
      <c r="S2655">
        <v>178071</v>
      </c>
      <c r="T2655">
        <v>18157</v>
      </c>
      <c r="U2655" s="30">
        <v>18156.651999999998</v>
      </c>
      <c r="V2655">
        <f t="shared" si="539"/>
        <v>18156652</v>
      </c>
      <c r="W2655">
        <v>476377</v>
      </c>
      <c r="X2655" s="16">
        <v>66750</v>
      </c>
      <c r="Y2655" s="2">
        <v>66750</v>
      </c>
      <c r="Z2655" s="7">
        <f>(Y2655+X2655)/2</f>
        <v>66750</v>
      </c>
      <c r="AA2655" s="16">
        <v>66750</v>
      </c>
    </row>
    <row r="2656" spans="2:27">
      <c r="B2656" t="s">
        <v>282</v>
      </c>
      <c r="C2656">
        <v>1995</v>
      </c>
      <c r="D2656" s="1">
        <v>26918482</v>
      </c>
      <c r="E2656" s="12">
        <f t="shared" si="544"/>
        <v>4.6371324015024126E-2</v>
      </c>
      <c r="F2656" s="1">
        <v>21683105</v>
      </c>
      <c r="G2656" s="11">
        <f t="shared" si="545"/>
        <v>5.8431397912972589E-2</v>
      </c>
      <c r="H2656">
        <v>90997110</v>
      </c>
      <c r="I2656" s="12">
        <f t="shared" si="551"/>
        <v>0.23828344658418274</v>
      </c>
      <c r="J2656" s="12">
        <f t="shared" si="541"/>
        <v>0.29581688912977566</v>
      </c>
      <c r="K2656" s="1">
        <v>81371988</v>
      </c>
      <c r="L2656">
        <v>2620442</v>
      </c>
      <c r="M2656" s="12">
        <f t="shared" si="542"/>
        <v>3.2203244192583816E-2</v>
      </c>
      <c r="N2656">
        <v>347555</v>
      </c>
      <c r="O2656">
        <v>2272887</v>
      </c>
      <c r="P2656" s="12">
        <f t="shared" si="546"/>
        <v>2.7932056913737933E-2</v>
      </c>
      <c r="Q2656" s="12">
        <f t="shared" si="547"/>
        <v>0.86736779520401519</v>
      </c>
      <c r="R2656">
        <v>1285734</v>
      </c>
      <c r="S2656">
        <v>178664</v>
      </c>
      <c r="T2656">
        <v>18151</v>
      </c>
      <c r="U2656" s="30">
        <v>18150.928</v>
      </c>
      <c r="V2656">
        <f t="shared" si="539"/>
        <v>18150928</v>
      </c>
      <c r="W2656">
        <v>502113</v>
      </c>
      <c r="X2656" s="17">
        <v>68489</v>
      </c>
      <c r="Y2656">
        <v>68486</v>
      </c>
      <c r="Z2656" s="7">
        <f t="shared" ref="Z2656:Z2659" si="552">(Y2656+X2656)/2</f>
        <v>68487.5</v>
      </c>
      <c r="AA2656" s="16">
        <v>68488</v>
      </c>
    </row>
    <row r="2657" spans="1:27">
      <c r="B2657" t="s">
        <v>282</v>
      </c>
      <c r="C2657">
        <v>1996</v>
      </c>
      <c r="D2657" s="1">
        <v>27668376</v>
      </c>
      <c r="E2657" s="12">
        <f t="shared" si="544"/>
        <v>2.7857960192554692E-2</v>
      </c>
      <c r="F2657" s="1">
        <v>22372556</v>
      </c>
      <c r="G2657" s="11">
        <f t="shared" si="545"/>
        <v>3.1796691479379913E-2</v>
      </c>
      <c r="H2657">
        <v>94277491</v>
      </c>
      <c r="I2657" s="12">
        <f t="shared" si="551"/>
        <v>0.23730538183287037</v>
      </c>
      <c r="J2657" s="12">
        <f t="shared" si="541"/>
        <v>0.2934780689061825</v>
      </c>
      <c r="K2657" s="1">
        <v>82420166</v>
      </c>
      <c r="L2657">
        <v>2730599</v>
      </c>
      <c r="M2657" s="12">
        <f t="shared" si="542"/>
        <v>3.3130229317907461E-2</v>
      </c>
      <c r="N2657">
        <v>353244</v>
      </c>
      <c r="O2657">
        <v>2377355</v>
      </c>
      <c r="P2657" s="12">
        <f t="shared" si="546"/>
        <v>2.8844336469790659E-2</v>
      </c>
      <c r="Q2657" s="12">
        <f t="shared" si="547"/>
        <v>0.87063497789312894</v>
      </c>
      <c r="R2657">
        <v>1329129</v>
      </c>
      <c r="S2657">
        <v>167994</v>
      </c>
      <c r="T2657">
        <v>18144</v>
      </c>
      <c r="U2657" s="30">
        <v>18143.805</v>
      </c>
      <c r="V2657">
        <f t="shared" si="539"/>
        <v>18143805</v>
      </c>
      <c r="W2657">
        <v>529721</v>
      </c>
      <c r="X2657" s="17">
        <v>69709</v>
      </c>
      <c r="Y2657">
        <v>69709</v>
      </c>
      <c r="Z2657" s="7">
        <f t="shared" si="552"/>
        <v>69709</v>
      </c>
      <c r="AA2657" s="16">
        <v>69709</v>
      </c>
    </row>
    <row r="2658" spans="1:27">
      <c r="B2658" t="s">
        <v>282</v>
      </c>
      <c r="C2658">
        <v>1997</v>
      </c>
      <c r="D2658" s="1">
        <v>30470368</v>
      </c>
      <c r="E2658" s="12">
        <f t="shared" si="544"/>
        <v>0.10127056246452629</v>
      </c>
      <c r="F2658" s="1">
        <v>24277716</v>
      </c>
      <c r="G2658" s="11">
        <f t="shared" si="545"/>
        <v>8.5156117164261427E-2</v>
      </c>
      <c r="H2658">
        <v>95442410</v>
      </c>
      <c r="I2658" s="12">
        <f t="shared" si="551"/>
        <v>0.25437031608904259</v>
      </c>
      <c r="J2658" s="12">
        <f t="shared" si="541"/>
        <v>0.31925396686860696</v>
      </c>
      <c r="K2658" s="1">
        <v>84051610</v>
      </c>
      <c r="L2658">
        <v>2631627</v>
      </c>
      <c r="M2658" s="12">
        <f t="shared" si="542"/>
        <v>3.130965605536884E-2</v>
      </c>
      <c r="N2658">
        <v>344324</v>
      </c>
      <c r="O2658">
        <v>2287303</v>
      </c>
      <c r="P2658" s="12">
        <f t="shared" si="546"/>
        <v>2.7213077774476895E-2</v>
      </c>
      <c r="Q2658" s="12">
        <f t="shared" si="547"/>
        <v>0.86915926915174524</v>
      </c>
      <c r="R2658">
        <v>1411084</v>
      </c>
      <c r="S2658">
        <v>171374</v>
      </c>
      <c r="T2658">
        <v>18143</v>
      </c>
      <c r="U2658" s="30">
        <v>18143.184000000001</v>
      </c>
      <c r="V2658">
        <f t="shared" si="539"/>
        <v>18143184</v>
      </c>
      <c r="W2658">
        <v>559927</v>
      </c>
      <c r="X2658" s="16">
        <v>70295</v>
      </c>
      <c r="Y2658">
        <v>69383</v>
      </c>
      <c r="Z2658" s="7">
        <f t="shared" si="552"/>
        <v>69839</v>
      </c>
      <c r="AA2658" s="16">
        <v>69839</v>
      </c>
    </row>
    <row r="2659" spans="1:27">
      <c r="B2659" t="s">
        <v>282</v>
      </c>
      <c r="C2659">
        <v>1998</v>
      </c>
      <c r="D2659" s="1">
        <v>33790935</v>
      </c>
      <c r="E2659" s="12">
        <f t="shared" si="544"/>
        <v>0.10897692472896947</v>
      </c>
      <c r="F2659" s="1">
        <v>26121389</v>
      </c>
      <c r="G2659" s="11">
        <f t="shared" si="545"/>
        <v>7.5940957543123078E-2</v>
      </c>
      <c r="H2659">
        <v>101110358</v>
      </c>
      <c r="I2659" s="12">
        <f t="shared" si="551"/>
        <v>0.25834533193918668</v>
      </c>
      <c r="J2659" s="12">
        <f t="shared" si="541"/>
        <v>0.33419854966787871</v>
      </c>
      <c r="K2659" s="1">
        <v>87338292</v>
      </c>
      <c r="L2659">
        <v>2791255</v>
      </c>
      <c r="M2659" s="12">
        <f t="shared" si="542"/>
        <v>3.1959120519554012E-2</v>
      </c>
      <c r="N2659">
        <v>419160</v>
      </c>
      <c r="O2659">
        <v>2372095</v>
      </c>
      <c r="P2659" s="12">
        <f t="shared" si="546"/>
        <v>2.7159851030748347E-2</v>
      </c>
      <c r="Q2659" s="12">
        <f t="shared" si="547"/>
        <v>0.8498309900027049</v>
      </c>
      <c r="R2659">
        <v>1375739</v>
      </c>
      <c r="S2659">
        <v>177218</v>
      </c>
      <c r="T2659">
        <v>18159</v>
      </c>
      <c r="U2659" s="30">
        <v>18159.174999999999</v>
      </c>
      <c r="V2659">
        <f t="shared" si="539"/>
        <v>18159175</v>
      </c>
      <c r="W2659">
        <v>589236</v>
      </c>
      <c r="X2659" s="16">
        <v>70001</v>
      </c>
      <c r="Y2659">
        <v>70350</v>
      </c>
      <c r="Z2659" s="7">
        <f t="shared" si="552"/>
        <v>70175.5</v>
      </c>
      <c r="AA2659" s="16">
        <v>70176</v>
      </c>
    </row>
    <row r="2660" spans="1:27">
      <c r="B2660" t="s">
        <v>48</v>
      </c>
      <c r="C2660">
        <v>1999</v>
      </c>
      <c r="D2660" s="1">
        <v>31479109</v>
      </c>
      <c r="E2660" s="12">
        <f t="shared" si="544"/>
        <v>-6.8415567666298666E-2</v>
      </c>
      <c r="F2660" s="1">
        <v>25519240</v>
      </c>
      <c r="G2660" s="11">
        <f t="shared" si="545"/>
        <v>-2.305195179322202E-2</v>
      </c>
      <c r="H2660">
        <v>102241862</v>
      </c>
      <c r="I2660" s="12">
        <f t="shared" si="551"/>
        <v>0.24959678453430356</v>
      </c>
      <c r="J2660" s="12">
        <f t="shared" si="541"/>
        <v>0.30788865132366233</v>
      </c>
      <c r="K2660" s="1">
        <v>92583501</v>
      </c>
      <c r="L2660">
        <v>2827358</v>
      </c>
      <c r="M2660" s="12">
        <f t="shared" si="542"/>
        <v>3.0538464947442417E-2</v>
      </c>
      <c r="N2660">
        <v>462731</v>
      </c>
      <c r="O2660">
        <v>2364627</v>
      </c>
      <c r="P2660" s="12">
        <f t="shared" si="546"/>
        <v>2.5540479399239827E-2</v>
      </c>
      <c r="Q2660" s="12">
        <f t="shared" si="547"/>
        <v>0.83633802298824556</v>
      </c>
      <c r="R2660">
        <v>1381289</v>
      </c>
      <c r="S2660">
        <v>183190</v>
      </c>
      <c r="T2660">
        <v>18197</v>
      </c>
      <c r="U2660" s="30">
        <v>18196.600999999999</v>
      </c>
      <c r="V2660">
        <f t="shared" si="539"/>
        <v>18196601</v>
      </c>
      <c r="W2660">
        <v>616057</v>
      </c>
      <c r="X2660" s="16">
        <v>72899</v>
      </c>
      <c r="Z2660" s="16">
        <v>72899</v>
      </c>
      <c r="AA2660" s="16">
        <v>72899</v>
      </c>
    </row>
    <row r="2661" spans="1:27">
      <c r="B2661" t="s">
        <v>219</v>
      </c>
      <c r="C2661">
        <v>2000</v>
      </c>
      <c r="D2661" s="1">
        <v>32520574</v>
      </c>
      <c r="E2661" s="12">
        <f t="shared" si="544"/>
        <v>3.3084322685244999E-2</v>
      </c>
      <c r="F2661" s="1">
        <v>26205929</v>
      </c>
      <c r="G2661" s="11">
        <f t="shared" si="545"/>
        <v>2.6908677531149047E-2</v>
      </c>
      <c r="H2661">
        <v>111397057</v>
      </c>
      <c r="I2661" s="12">
        <f t="shared" si="551"/>
        <v>0.23524794734927332</v>
      </c>
      <c r="J2661" s="12">
        <f t="shared" si="541"/>
        <v>0.29193387038941254</v>
      </c>
      <c r="K2661" s="1">
        <v>96924806</v>
      </c>
      <c r="L2661">
        <v>2915107</v>
      </c>
      <c r="M2661" s="12">
        <f t="shared" si="542"/>
        <v>3.0075964247996533E-2</v>
      </c>
      <c r="N2661">
        <v>474771</v>
      </c>
      <c r="O2661">
        <v>2440336</v>
      </c>
      <c r="P2661" s="12">
        <f t="shared" si="546"/>
        <v>2.5177620680509796E-2</v>
      </c>
      <c r="Q2661" s="12">
        <f t="shared" si="547"/>
        <v>0.83713428014820723</v>
      </c>
      <c r="R2661">
        <v>1448018</v>
      </c>
      <c r="S2661">
        <v>192133</v>
      </c>
      <c r="T2661" s="2">
        <v>18976</v>
      </c>
      <c r="U2661" s="30">
        <v>19001.78</v>
      </c>
      <c r="V2661">
        <f t="shared" si="539"/>
        <v>19001780</v>
      </c>
      <c r="W2661" s="2">
        <v>657894</v>
      </c>
      <c r="X2661" s="16">
        <v>70199</v>
      </c>
      <c r="Z2661" s="16">
        <v>70199</v>
      </c>
      <c r="AA2661" s="16">
        <v>70199</v>
      </c>
    </row>
    <row r="2662" spans="1:27">
      <c r="B2662" t="s">
        <v>114</v>
      </c>
      <c r="C2662">
        <v>2001</v>
      </c>
      <c r="D2662" s="1">
        <v>35575036</v>
      </c>
      <c r="E2662" s="12">
        <f t="shared" si="544"/>
        <v>9.3923987934530301E-2</v>
      </c>
      <c r="F2662" s="1">
        <v>29065759</v>
      </c>
      <c r="G2662" s="11">
        <f t="shared" si="545"/>
        <v>0.10912912112369685</v>
      </c>
      <c r="H2662">
        <v>112438570</v>
      </c>
      <c r="I2662" s="12">
        <f t="shared" si="551"/>
        <v>0.25850345659856755</v>
      </c>
      <c r="J2662" s="12">
        <f t="shared" si="541"/>
        <v>0.3163953081224708</v>
      </c>
      <c r="K2662" s="1">
        <v>106598603</v>
      </c>
      <c r="L2662">
        <v>3063836</v>
      </c>
      <c r="M2662" s="12">
        <f t="shared" si="542"/>
        <v>2.8741802554391824E-2</v>
      </c>
      <c r="N2662">
        <v>496925</v>
      </c>
      <c r="O2662">
        <v>2566911</v>
      </c>
      <c r="P2662" s="12">
        <f t="shared" si="546"/>
        <v>2.4080156097355233E-2</v>
      </c>
      <c r="Q2662" s="12">
        <f t="shared" si="547"/>
        <v>0.83780953027511917</v>
      </c>
      <c r="R2662">
        <v>1640102</v>
      </c>
      <c r="S2662">
        <v>196536</v>
      </c>
      <c r="T2662">
        <v>19089</v>
      </c>
      <c r="U2662" s="30">
        <v>19082.838</v>
      </c>
      <c r="V2662">
        <f t="shared" si="539"/>
        <v>19082838</v>
      </c>
      <c r="W2662">
        <v>676825</v>
      </c>
      <c r="X2662" s="16">
        <v>67533</v>
      </c>
      <c r="Z2662" s="16">
        <v>67533</v>
      </c>
      <c r="AA2662" s="16">
        <v>67533</v>
      </c>
    </row>
    <row r="2663" spans="1:27">
      <c r="B2663" t="s">
        <v>337</v>
      </c>
      <c r="C2663">
        <v>2002</v>
      </c>
      <c r="D2663" s="10">
        <v>37729771</v>
      </c>
      <c r="E2663" s="12">
        <f t="shared" si="544"/>
        <v>6.0568737021095352E-2</v>
      </c>
      <c r="F2663" s="1">
        <v>32196997</v>
      </c>
      <c r="G2663" s="11">
        <f t="shared" si="545"/>
        <v>0.10772944205585686</v>
      </c>
      <c r="H2663">
        <v>104533614</v>
      </c>
      <c r="I2663" s="12">
        <f t="shared" si="551"/>
        <v>0.30800615962631889</v>
      </c>
      <c r="J2663" s="12">
        <f t="shared" si="541"/>
        <v>0.36093434022093601</v>
      </c>
      <c r="K2663" s="1">
        <v>119198996</v>
      </c>
      <c r="L2663">
        <v>3115668</v>
      </c>
      <c r="M2663" s="12">
        <f t="shared" si="542"/>
        <v>2.6138374521208214E-2</v>
      </c>
      <c r="N2663">
        <v>623391</v>
      </c>
      <c r="O2663">
        <v>2492277</v>
      </c>
      <c r="P2663" s="12">
        <f t="shared" si="546"/>
        <v>2.0908540202805064E-2</v>
      </c>
      <c r="Q2663" s="12">
        <f t="shared" si="547"/>
        <v>0.79991738529265632</v>
      </c>
      <c r="R2663">
        <v>1813028</v>
      </c>
      <c r="S2663">
        <v>207386</v>
      </c>
      <c r="T2663">
        <v>19162</v>
      </c>
      <c r="U2663" s="30">
        <v>19137.8</v>
      </c>
      <c r="V2663">
        <f t="shared" si="539"/>
        <v>19137800</v>
      </c>
      <c r="W2663">
        <v>678647</v>
      </c>
      <c r="X2663" s="16">
        <v>67065</v>
      </c>
      <c r="Z2663" s="16">
        <v>67065</v>
      </c>
      <c r="AA2663" s="16">
        <v>67065</v>
      </c>
    </row>
    <row r="2664" spans="1:27">
      <c r="B2664" t="s">
        <v>282</v>
      </c>
      <c r="C2664">
        <v>2003</v>
      </c>
      <c r="D2664" s="1">
        <v>43442351</v>
      </c>
      <c r="E2664" s="12">
        <f t="shared" si="544"/>
        <v>0.15140775702031162</v>
      </c>
      <c r="F2664" s="1">
        <v>36966777</v>
      </c>
      <c r="G2664" s="11">
        <f t="shared" si="545"/>
        <v>0.14814362966831968</v>
      </c>
      <c r="H2664">
        <v>118274576</v>
      </c>
      <c r="I2664" s="12">
        <f t="shared" si="551"/>
        <v>0.31255049267731044</v>
      </c>
      <c r="J2664" s="12">
        <f t="shared" si="541"/>
        <v>0.36730083902393362</v>
      </c>
      <c r="K2664" s="1">
        <v>127475233</v>
      </c>
      <c r="L2664">
        <v>3123378</v>
      </c>
      <c r="M2664" s="12">
        <f t="shared" si="542"/>
        <v>2.4501841859743845E-2</v>
      </c>
      <c r="N2664">
        <v>587382</v>
      </c>
      <c r="O2664">
        <v>2535996</v>
      </c>
      <c r="P2664" s="12">
        <f t="shared" si="546"/>
        <v>1.9894029140546856E-2</v>
      </c>
      <c r="Q2664" s="12">
        <f t="shared" si="547"/>
        <v>0.81194014941515247</v>
      </c>
      <c r="R2664">
        <v>1995653</v>
      </c>
      <c r="S2664">
        <v>218953</v>
      </c>
      <c r="T2664">
        <v>19231</v>
      </c>
      <c r="U2664" s="30">
        <v>19175.938999999998</v>
      </c>
      <c r="V2664">
        <f t="shared" si="539"/>
        <v>19175939</v>
      </c>
      <c r="W2664">
        <v>695479</v>
      </c>
      <c r="X2664" s="16">
        <v>65198</v>
      </c>
      <c r="Z2664" s="16">
        <v>65198</v>
      </c>
      <c r="AA2664" s="16">
        <v>65198</v>
      </c>
    </row>
    <row r="2665" spans="1:27">
      <c r="B2665" t="s">
        <v>282</v>
      </c>
      <c r="C2665">
        <v>2004</v>
      </c>
      <c r="D2665" s="1">
        <v>47894846</v>
      </c>
      <c r="E2665" s="12">
        <f t="shared" si="544"/>
        <v>0.10249203593976762</v>
      </c>
      <c r="F2665" s="1">
        <v>41219321</v>
      </c>
      <c r="G2665" s="11">
        <f t="shared" si="545"/>
        <v>0.11503691544437319</v>
      </c>
      <c r="H2665">
        <v>138563422</v>
      </c>
      <c r="I2665" s="12">
        <f t="shared" si="551"/>
        <v>0.29747620551692205</v>
      </c>
      <c r="J2665" s="12">
        <f t="shared" si="541"/>
        <v>0.34565288088800233</v>
      </c>
      <c r="K2665" s="1">
        <v>132897176</v>
      </c>
      <c r="L2665">
        <v>3405517</v>
      </c>
      <c r="M2665" s="12">
        <f t="shared" si="542"/>
        <v>2.5625202148764997E-2</v>
      </c>
      <c r="N2665">
        <v>818700</v>
      </c>
      <c r="O2665">
        <v>2586817</v>
      </c>
      <c r="P2665" s="12">
        <f t="shared" si="546"/>
        <v>1.9464800365660138E-2</v>
      </c>
      <c r="Q2665" s="12">
        <f t="shared" si="547"/>
        <v>0.75959597323989281</v>
      </c>
      <c r="R2665">
        <v>2078468</v>
      </c>
      <c r="S2665">
        <v>202382</v>
      </c>
      <c r="T2665">
        <v>19298</v>
      </c>
      <c r="U2665" s="30">
        <v>19171.566999999999</v>
      </c>
      <c r="V2665">
        <f t="shared" si="539"/>
        <v>19171567</v>
      </c>
      <c r="W2665">
        <v>741124</v>
      </c>
      <c r="X2665" s="16">
        <v>63751</v>
      </c>
      <c r="Z2665" s="16">
        <v>63751</v>
      </c>
      <c r="AA2665" s="16">
        <v>63751</v>
      </c>
    </row>
    <row r="2666" spans="1:27">
      <c r="B2666" t="s">
        <v>282</v>
      </c>
      <c r="C2666">
        <v>2005</v>
      </c>
      <c r="D2666" s="1">
        <v>47756868</v>
      </c>
      <c r="E2666" s="12">
        <f t="shared" si="544"/>
        <v>-2.880852774847632E-3</v>
      </c>
      <c r="F2666" s="1">
        <v>40184055</v>
      </c>
      <c r="G2666" s="11">
        <f t="shared" si="545"/>
        <v>-2.5116037209831767E-2</v>
      </c>
      <c r="H2666">
        <v>144260298</v>
      </c>
      <c r="I2666" s="12">
        <f t="shared" si="551"/>
        <v>0.27855241918327384</v>
      </c>
      <c r="J2666" s="12">
        <f t="shared" si="541"/>
        <v>0.33104650872133928</v>
      </c>
      <c r="K2666" s="1">
        <v>135811038</v>
      </c>
      <c r="L2666">
        <v>3409479</v>
      </c>
      <c r="M2666" s="12">
        <f t="shared" si="542"/>
        <v>2.5104579496697463E-2</v>
      </c>
      <c r="N2666">
        <v>834096</v>
      </c>
      <c r="O2666">
        <v>2575383</v>
      </c>
      <c r="P2666" s="12">
        <f t="shared" si="546"/>
        <v>1.8962987382513046E-2</v>
      </c>
      <c r="Q2666" s="12">
        <f t="shared" si="547"/>
        <v>0.75535968985290713</v>
      </c>
      <c r="R2666">
        <v>2229006</v>
      </c>
      <c r="S2666">
        <v>206467</v>
      </c>
      <c r="T2666">
        <v>19263</v>
      </c>
      <c r="U2666" s="30">
        <v>19132.61</v>
      </c>
      <c r="V2666">
        <f t="shared" si="539"/>
        <v>19132610</v>
      </c>
      <c r="W2666">
        <v>790074</v>
      </c>
      <c r="X2666" s="16">
        <v>62743</v>
      </c>
      <c r="Z2666" s="16">
        <v>62743</v>
      </c>
      <c r="AA2666" s="16">
        <v>62743</v>
      </c>
    </row>
    <row r="2667" spans="1:27">
      <c r="B2667" t="s">
        <v>282</v>
      </c>
      <c r="C2667">
        <v>2006</v>
      </c>
      <c r="D2667" s="1">
        <v>45772844</v>
      </c>
      <c r="E2667" s="12">
        <f t="shared" si="544"/>
        <v>-4.1544265423771091E-2</v>
      </c>
      <c r="F2667" s="1">
        <v>39168076</v>
      </c>
      <c r="G2667" s="11">
        <f t="shared" si="545"/>
        <v>-2.5283137801797254E-2</v>
      </c>
      <c r="H2667">
        <v>166473200</v>
      </c>
      <c r="I2667" s="12">
        <f t="shared" si="551"/>
        <v>0.2352815708474397</v>
      </c>
      <c r="J2667" s="12">
        <f t="shared" si="541"/>
        <v>0.27495623319549334</v>
      </c>
      <c r="K2667" s="1">
        <v>142897187</v>
      </c>
      <c r="L2667">
        <v>3503349</v>
      </c>
      <c r="M2667" s="12">
        <f t="shared" si="542"/>
        <v>2.451657078455995E-2</v>
      </c>
      <c r="N2667">
        <v>791605</v>
      </c>
      <c r="O2667">
        <v>2711744</v>
      </c>
      <c r="P2667" s="12">
        <f t="shared" si="546"/>
        <v>1.8976888607331367E-2</v>
      </c>
      <c r="Q2667" s="12">
        <f t="shared" si="547"/>
        <v>0.77404335109062783</v>
      </c>
      <c r="R2667">
        <v>2325525</v>
      </c>
      <c r="S2667">
        <v>210072</v>
      </c>
      <c r="T2667">
        <v>19357</v>
      </c>
      <c r="U2667" s="30">
        <v>19104.631000000001</v>
      </c>
      <c r="V2667">
        <f t="shared" ref="V2667:V2678" si="553">(U2667*1000)</f>
        <v>19104631</v>
      </c>
      <c r="W2667">
        <v>851635</v>
      </c>
      <c r="X2667" s="16">
        <v>63315</v>
      </c>
      <c r="Z2667" s="16">
        <v>63315</v>
      </c>
      <c r="AA2667" s="16">
        <v>63315</v>
      </c>
    </row>
    <row r="2668" spans="1:27">
      <c r="B2668" t="s">
        <v>143</v>
      </c>
      <c r="C2668">
        <v>2007</v>
      </c>
      <c r="D2668" s="1">
        <v>47299756</v>
      </c>
      <c r="E2668" s="12">
        <f t="shared" si="544"/>
        <v>3.3358469052086864E-2</v>
      </c>
      <c r="F2668" s="1">
        <v>39570186</v>
      </c>
      <c r="G2668" s="11">
        <f t="shared" si="545"/>
        <v>1.0266268886937413E-2</v>
      </c>
      <c r="H2668">
        <v>178884006</v>
      </c>
      <c r="I2668" s="12">
        <f t="shared" si="551"/>
        <v>0.22120583547307188</v>
      </c>
      <c r="J2668" s="12">
        <f t="shared" si="541"/>
        <v>0.26441579131451248</v>
      </c>
      <c r="K2668" s="1">
        <v>151549977</v>
      </c>
      <c r="L2668">
        <v>4032589</v>
      </c>
      <c r="M2668" s="12">
        <f t="shared" si="542"/>
        <v>2.6608971375825415E-2</v>
      </c>
      <c r="N2668">
        <v>906359</v>
      </c>
      <c r="O2668">
        <v>3126230</v>
      </c>
      <c r="P2668" s="12">
        <f t="shared" si="546"/>
        <v>2.0628376604768472E-2</v>
      </c>
      <c r="Q2668" s="12">
        <f t="shared" si="547"/>
        <v>0.77524141438663841</v>
      </c>
      <c r="R2668">
        <v>2315142</v>
      </c>
      <c r="S2668">
        <v>213405</v>
      </c>
      <c r="T2668">
        <v>19423</v>
      </c>
      <c r="U2668" s="30">
        <v>19132.334999999999</v>
      </c>
      <c r="V2668">
        <f t="shared" si="553"/>
        <v>19132335</v>
      </c>
      <c r="W2668">
        <v>925063</v>
      </c>
      <c r="X2668" s="16">
        <v>62620</v>
      </c>
      <c r="Z2668" s="16">
        <v>62620</v>
      </c>
      <c r="AA2668" s="16">
        <v>62620</v>
      </c>
    </row>
    <row r="2669" spans="1:27">
      <c r="B2669" t="s">
        <v>241</v>
      </c>
      <c r="C2669">
        <v>2008</v>
      </c>
      <c r="D2669" s="1">
        <v>46623511</v>
      </c>
      <c r="E2669" s="12">
        <f t="shared" si="544"/>
        <v>-1.4297008212896489E-2</v>
      </c>
      <c r="F2669" s="1">
        <v>39341842</v>
      </c>
      <c r="G2669" s="11">
        <f t="shared" si="545"/>
        <v>-5.7706071940121784E-3</v>
      </c>
      <c r="H2669">
        <v>147340334</v>
      </c>
      <c r="I2669" s="12">
        <f t="shared" si="551"/>
        <v>0.26701338955835408</v>
      </c>
      <c r="J2669" s="12">
        <f t="shared" si="541"/>
        <v>0.3164341340504902</v>
      </c>
      <c r="K2669" s="1">
        <v>157397509</v>
      </c>
      <c r="L2669">
        <v>4093824</v>
      </c>
      <c r="M2669" s="12">
        <f t="shared" si="542"/>
        <v>2.6009458637620497E-2</v>
      </c>
      <c r="N2669">
        <v>958637</v>
      </c>
      <c r="O2669">
        <v>3135187</v>
      </c>
      <c r="P2669" s="12">
        <f t="shared" si="546"/>
        <v>1.9918911169045248E-2</v>
      </c>
      <c r="R2669">
        <v>2668640</v>
      </c>
      <c r="S2669">
        <v>216339</v>
      </c>
      <c r="T2669">
        <v>19468</v>
      </c>
      <c r="U2669" s="30">
        <v>19212.436000000002</v>
      </c>
      <c r="V2669">
        <f t="shared" si="553"/>
        <v>19212436</v>
      </c>
      <c r="W2669">
        <v>950210</v>
      </c>
      <c r="X2669" s="16">
        <v>60347</v>
      </c>
      <c r="Z2669" s="16">
        <v>60347</v>
      </c>
      <c r="AA2669" s="16">
        <v>60347</v>
      </c>
    </row>
    <row r="2670" spans="1:27">
      <c r="A2670">
        <v>32</v>
      </c>
      <c r="B2670" t="s">
        <v>184</v>
      </c>
      <c r="C2670">
        <v>2009</v>
      </c>
      <c r="D2670" s="10">
        <v>49089065</v>
      </c>
      <c r="E2670" s="12">
        <f t="shared" si="544"/>
        <v>5.2882203573214381E-2</v>
      </c>
      <c r="F2670" s="4"/>
      <c r="G2670" s="4"/>
      <c r="H2670" s="10">
        <v>92112356</v>
      </c>
      <c r="I2670" s="3"/>
      <c r="J2670" s="12">
        <f t="shared" si="541"/>
        <v>0.53292595186687008</v>
      </c>
      <c r="K2670" s="10">
        <v>165100850</v>
      </c>
      <c r="L2670" s="3"/>
      <c r="M2670" s="3"/>
      <c r="N2670" s="10">
        <v>967673</v>
      </c>
      <c r="O2670" s="10">
        <v>3083344</v>
      </c>
      <c r="P2670" s="12">
        <f t="shared" si="546"/>
        <v>1.8675518629976767E-2</v>
      </c>
      <c r="Q2670" s="3"/>
      <c r="R2670" s="3"/>
      <c r="U2670" s="30">
        <v>19307.065999999999</v>
      </c>
      <c r="V2670">
        <f t="shared" si="553"/>
        <v>19307066</v>
      </c>
      <c r="X2670" s="16">
        <v>58687</v>
      </c>
      <c r="Z2670" s="16">
        <v>58687</v>
      </c>
      <c r="AA2670" s="16">
        <v>58687</v>
      </c>
    </row>
    <row r="2671" spans="1:27">
      <c r="B2671" t="s">
        <v>184</v>
      </c>
      <c r="C2671">
        <v>2010</v>
      </c>
      <c r="D2671" s="10">
        <v>55746773</v>
      </c>
      <c r="E2671" s="12">
        <f t="shared" si="544"/>
        <v>0.1356250725085108</v>
      </c>
      <c r="F2671" s="4"/>
      <c r="G2671" s="4"/>
      <c r="H2671" s="10">
        <v>195725953</v>
      </c>
      <c r="I2671" s="3"/>
      <c r="J2671" s="12">
        <f t="shared" si="541"/>
        <v>0.28482054702270371</v>
      </c>
      <c r="K2671" s="10">
        <v>174754082</v>
      </c>
      <c r="L2671" s="3"/>
      <c r="M2671" s="3"/>
      <c r="N2671" s="10">
        <v>1034695</v>
      </c>
      <c r="O2671" s="10">
        <v>3266368</v>
      </c>
      <c r="P2671" s="12">
        <f t="shared" si="546"/>
        <v>1.8691225764900874E-2</v>
      </c>
      <c r="Q2671" s="3"/>
      <c r="R2671" s="3"/>
      <c r="U2671" s="30">
        <v>19405.185000000001</v>
      </c>
      <c r="V2671">
        <f t="shared" si="553"/>
        <v>19405185</v>
      </c>
      <c r="X2671" s="16">
        <v>56656</v>
      </c>
      <c r="Z2671" s="16">
        <v>56656</v>
      </c>
      <c r="AA2671" s="16">
        <v>56656</v>
      </c>
    </row>
    <row r="2672" spans="1:27">
      <c r="B2672" t="s">
        <v>184</v>
      </c>
      <c r="C2672">
        <v>2011</v>
      </c>
      <c r="D2672" s="10">
        <v>60200009</v>
      </c>
      <c r="E2672" s="12">
        <f t="shared" si="544"/>
        <v>7.9883296563192999E-2</v>
      </c>
      <c r="F2672" s="4"/>
      <c r="G2672" s="4"/>
      <c r="H2672" s="10">
        <v>205546377</v>
      </c>
      <c r="I2672" s="3"/>
      <c r="J2672" s="12">
        <f t="shared" ref="J2672:J2677" si="554">D2672/H2672</f>
        <v>0.29287798636314566</v>
      </c>
      <c r="K2672" s="10">
        <v>184009243</v>
      </c>
      <c r="L2672" s="3"/>
      <c r="M2672" s="3"/>
      <c r="N2672" s="10">
        <v>953450</v>
      </c>
      <c r="O2672" s="10">
        <v>2995539</v>
      </c>
      <c r="P2672" s="12">
        <f t="shared" si="546"/>
        <v>1.6279285492196715E-2</v>
      </c>
      <c r="Q2672" s="3"/>
      <c r="R2672" s="3"/>
      <c r="U2672" s="30">
        <v>19526.371999999999</v>
      </c>
      <c r="V2672">
        <f t="shared" si="553"/>
        <v>19526372</v>
      </c>
      <c r="X2672" s="16">
        <v>55436</v>
      </c>
      <c r="Z2672" s="16">
        <v>55436</v>
      </c>
      <c r="AA2672" s="16">
        <v>55436</v>
      </c>
    </row>
    <row r="2673" spans="2:28">
      <c r="B2673" t="s">
        <v>184</v>
      </c>
      <c r="C2673">
        <v>2012</v>
      </c>
      <c r="D2673" s="21"/>
      <c r="E2673" s="12"/>
      <c r="F2673" s="4"/>
      <c r="G2673" s="4"/>
      <c r="H2673" s="21"/>
      <c r="I2673" s="4"/>
      <c r="J2673" s="12"/>
      <c r="K2673" s="21"/>
      <c r="L2673" s="4"/>
      <c r="M2673" s="4"/>
      <c r="N2673" s="21"/>
      <c r="O2673" s="21"/>
      <c r="P2673" s="12"/>
      <c r="Q2673" s="4"/>
      <c r="R2673" s="4"/>
      <c r="U2673" s="30">
        <v>19625.409</v>
      </c>
      <c r="V2673">
        <f t="shared" si="553"/>
        <v>19625409</v>
      </c>
      <c r="X2673" s="16">
        <v>54210</v>
      </c>
      <c r="Z2673" s="16">
        <v>54210</v>
      </c>
      <c r="AA2673" s="16">
        <v>54210</v>
      </c>
    </row>
    <row r="2674" spans="2:28">
      <c r="B2674" t="s">
        <v>184</v>
      </c>
      <c r="C2674">
        <v>2013</v>
      </c>
      <c r="D2674" s="21">
        <v>71682137</v>
      </c>
      <c r="E2674" s="12"/>
      <c r="F2674" s="21">
        <v>46272851</v>
      </c>
      <c r="G2674" s="4"/>
      <c r="H2674" s="21">
        <v>212858793</v>
      </c>
      <c r="I2674" s="4"/>
      <c r="J2674" s="12">
        <f t="shared" si="554"/>
        <v>0.33675910677554205</v>
      </c>
      <c r="K2674" s="21">
        <v>184040200</v>
      </c>
      <c r="L2674" s="4"/>
      <c r="M2674" s="4"/>
      <c r="N2674" s="21">
        <v>995306</v>
      </c>
      <c r="O2674" s="21">
        <v>3438227</v>
      </c>
      <c r="P2674" s="12">
        <f t="shared" si="546"/>
        <v>1.8681934707743198E-2</v>
      </c>
      <c r="Q2674" s="4"/>
      <c r="R2674" s="4"/>
      <c r="U2674" s="30">
        <v>19712.513999999999</v>
      </c>
      <c r="V2674">
        <f t="shared" si="553"/>
        <v>19712514</v>
      </c>
      <c r="X2674" s="16">
        <v>53550</v>
      </c>
      <c r="Z2674" s="16">
        <v>53550</v>
      </c>
      <c r="AA2674" s="16">
        <v>53550</v>
      </c>
    </row>
    <row r="2675" spans="2:28">
      <c r="B2675" t="s">
        <v>184</v>
      </c>
      <c r="C2675">
        <v>2014</v>
      </c>
      <c r="D2675" s="21">
        <v>49114188</v>
      </c>
      <c r="E2675" s="12">
        <f t="shared" ref="E2675:E2677" si="555">(D2675-D2674)/(D2674)</f>
        <v>-0.31483365235051514</v>
      </c>
      <c r="F2675" s="21">
        <v>48154490</v>
      </c>
      <c r="G2675" s="4"/>
      <c r="H2675" s="21">
        <v>205789823</v>
      </c>
      <c r="I2675" s="4"/>
      <c r="J2675" s="12">
        <f t="shared" si="554"/>
        <v>0.23866188951433229</v>
      </c>
      <c r="K2675" s="21">
        <v>178324895</v>
      </c>
      <c r="L2675" s="4"/>
      <c r="M2675" s="4"/>
      <c r="N2675" s="21">
        <v>881203</v>
      </c>
      <c r="O2675" s="21">
        <v>3238731</v>
      </c>
      <c r="P2675" s="12">
        <f t="shared" si="546"/>
        <v>1.8161967794793878E-2</v>
      </c>
      <c r="Q2675" s="4"/>
      <c r="R2675" s="4"/>
      <c r="U2675" s="30">
        <v>19773.580000000002</v>
      </c>
      <c r="V2675">
        <f t="shared" si="553"/>
        <v>19773580</v>
      </c>
      <c r="X2675" s="16">
        <v>52518</v>
      </c>
      <c r="Z2675" s="16">
        <v>52518</v>
      </c>
      <c r="AA2675" s="16">
        <v>52518</v>
      </c>
    </row>
    <row r="2676" spans="2:28">
      <c r="B2676" t="s">
        <v>184</v>
      </c>
      <c r="C2676">
        <v>2015</v>
      </c>
      <c r="D2676" s="10">
        <v>52693323</v>
      </c>
      <c r="E2676" s="12">
        <f t="shared" si="555"/>
        <v>7.2873748823863285E-2</v>
      </c>
      <c r="F2676" s="3"/>
      <c r="G2676" s="3"/>
      <c r="H2676" s="10">
        <v>201605833</v>
      </c>
      <c r="I2676" s="3"/>
      <c r="J2676" s="12">
        <f t="shared" si="554"/>
        <v>0.26136804781833867</v>
      </c>
      <c r="K2676" s="10">
        <v>197961392</v>
      </c>
      <c r="L2676" s="3"/>
      <c r="M2676" s="3"/>
      <c r="N2676" s="10">
        <v>918892</v>
      </c>
      <c r="O2676" s="10">
        <v>3284138</v>
      </c>
      <c r="P2676" s="12">
        <f t="shared" si="546"/>
        <v>1.6589790397109352E-2</v>
      </c>
      <c r="Q2676" s="3"/>
      <c r="R2676" s="3"/>
      <c r="U2676" s="30">
        <v>19819.347000000002</v>
      </c>
      <c r="V2676">
        <f t="shared" si="553"/>
        <v>19819347</v>
      </c>
      <c r="X2676" s="16">
        <v>51727</v>
      </c>
      <c r="Z2676" s="16">
        <v>51727</v>
      </c>
      <c r="AA2676" s="16">
        <v>51727</v>
      </c>
    </row>
    <row r="2677" spans="2:28">
      <c r="B2677" t="s">
        <v>282</v>
      </c>
      <c r="C2677">
        <v>2016</v>
      </c>
      <c r="D2677" s="1">
        <v>56822852</v>
      </c>
      <c r="E2677" s="12">
        <f t="shared" si="555"/>
        <v>7.8369113293538156E-2</v>
      </c>
      <c r="F2677" s="3"/>
      <c r="G2677" s="3"/>
      <c r="H2677" s="1">
        <v>185619993</v>
      </c>
      <c r="I2677" s="3"/>
      <c r="J2677" s="12">
        <f t="shared" si="554"/>
        <v>0.30612463173619447</v>
      </c>
      <c r="K2677" s="1">
        <v>195571229</v>
      </c>
      <c r="L2677" s="3"/>
      <c r="M2677" s="3"/>
      <c r="N2677" s="1">
        <v>982307</v>
      </c>
      <c r="O2677" s="1">
        <v>3388695</v>
      </c>
      <c r="P2677" s="12">
        <f t="shared" ref="P2677" si="556">(O2677/K2677)</f>
        <v>1.7327165234514122E-2</v>
      </c>
      <c r="Q2677" s="3"/>
      <c r="R2677" s="3"/>
      <c r="U2677" s="30">
        <v>19836.286</v>
      </c>
      <c r="V2677">
        <f t="shared" si="553"/>
        <v>19836286</v>
      </c>
      <c r="X2677" s="16">
        <v>50716</v>
      </c>
      <c r="Z2677" s="16">
        <v>50716</v>
      </c>
      <c r="AA2677" s="16">
        <v>50716</v>
      </c>
    </row>
    <row r="2678" spans="2:28"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U2678" s="30">
        <v>19849.399000000001</v>
      </c>
      <c r="V2678">
        <f t="shared" si="553"/>
        <v>19849399</v>
      </c>
    </row>
    <row r="2679" spans="2:28"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</row>
    <row r="2680" spans="2:28">
      <c r="B2680" t="s">
        <v>283</v>
      </c>
      <c r="C2680">
        <v>1880</v>
      </c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X2680" s="16">
        <v>811</v>
      </c>
      <c r="Z2680" s="16">
        <v>811</v>
      </c>
      <c r="AA2680" s="16">
        <v>811</v>
      </c>
    </row>
    <row r="2681" spans="2:28">
      <c r="B2681" t="s">
        <v>283</v>
      </c>
      <c r="C2681">
        <v>1890</v>
      </c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X2681" s="16">
        <v>1422</v>
      </c>
      <c r="Z2681" s="16">
        <v>1422</v>
      </c>
      <c r="AA2681" s="16">
        <v>1422</v>
      </c>
    </row>
    <row r="2682" spans="2:28">
      <c r="B2682" t="s">
        <v>283</v>
      </c>
      <c r="C2682">
        <v>1904</v>
      </c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U2682" s="30">
        <v>2017</v>
      </c>
      <c r="V2682">
        <f>(U2682*1000)</f>
        <v>2017000</v>
      </c>
      <c r="X2682" s="16">
        <v>674</v>
      </c>
      <c r="Z2682" s="16">
        <v>674</v>
      </c>
      <c r="AA2682" s="16">
        <v>674</v>
      </c>
    </row>
    <row r="2683" spans="2:28">
      <c r="B2683" t="s">
        <v>283</v>
      </c>
      <c r="C2683">
        <v>1910</v>
      </c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U2683" s="30">
        <v>2221</v>
      </c>
      <c r="V2683">
        <f t="shared" ref="V2683:V2751" si="557">(U2683*1000)</f>
        <v>2221000</v>
      </c>
      <c r="X2683" s="16">
        <v>710</v>
      </c>
      <c r="Z2683" s="16">
        <v>710</v>
      </c>
      <c r="AA2683" s="16">
        <v>710</v>
      </c>
    </row>
    <row r="2684" spans="2:28">
      <c r="B2684" t="s">
        <v>283</v>
      </c>
      <c r="C2684">
        <v>1923</v>
      </c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U2684" s="30">
        <v>2761</v>
      </c>
      <c r="V2684">
        <f t="shared" si="557"/>
        <v>2761000</v>
      </c>
      <c r="X2684" s="16">
        <v>1046</v>
      </c>
      <c r="Z2684" s="16">
        <v>1046</v>
      </c>
      <c r="AA2684" s="16">
        <v>1046</v>
      </c>
    </row>
    <row r="2685" spans="2:28">
      <c r="B2685" t="s">
        <v>283</v>
      </c>
      <c r="C2685">
        <v>1930</v>
      </c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U2685" s="30">
        <v>3167</v>
      </c>
      <c r="V2685">
        <f t="shared" si="557"/>
        <v>3167000</v>
      </c>
      <c r="X2685" s="16">
        <v>2232</v>
      </c>
      <c r="Z2685" s="16">
        <v>2232</v>
      </c>
      <c r="AA2685" s="16">
        <v>2232</v>
      </c>
    </row>
    <row r="2686" spans="2:28">
      <c r="B2686" t="s">
        <v>283</v>
      </c>
      <c r="C2686">
        <v>1940</v>
      </c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U2686" s="30">
        <v>3574</v>
      </c>
      <c r="V2686">
        <f t="shared" si="557"/>
        <v>3574000</v>
      </c>
      <c r="X2686" s="16">
        <v>4272</v>
      </c>
      <c r="Z2686" s="16">
        <v>4272</v>
      </c>
      <c r="AA2686" s="16">
        <v>4272</v>
      </c>
      <c r="AB2686">
        <f>(8694-4272)/5</f>
        <v>884.4</v>
      </c>
    </row>
    <row r="2687" spans="2:28">
      <c r="B2687" t="s">
        <v>283</v>
      </c>
      <c r="C2687">
        <v>1941</v>
      </c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U2687" s="30">
        <v>3589</v>
      </c>
      <c r="V2687">
        <f t="shared" si="557"/>
        <v>3589000</v>
      </c>
      <c r="Z2687" s="16"/>
      <c r="AA2687" s="16">
        <f>AA2686+(AA2688-AA2686)/2</f>
        <v>4714</v>
      </c>
    </row>
    <row r="2688" spans="2:28">
      <c r="B2688" t="s">
        <v>283</v>
      </c>
      <c r="C2688">
        <v>1942</v>
      </c>
      <c r="D2688" s="1">
        <v>14578</v>
      </c>
      <c r="E2688" s="1"/>
      <c r="F2688" s="1">
        <v>13711</v>
      </c>
      <c r="G2688" s="1"/>
      <c r="H2688">
        <v>140511</v>
      </c>
      <c r="I2688" s="12">
        <f t="shared" ref="I2688:I2723" si="558">(F2688/H2688)</f>
        <v>9.757954893211207E-2</v>
      </c>
      <c r="J2688" s="12"/>
      <c r="K2688" s="1">
        <v>98021</v>
      </c>
      <c r="L2688">
        <v>2147</v>
      </c>
      <c r="M2688" s="12">
        <f>(L2688/K2688)</f>
        <v>2.1903469664663694E-2</v>
      </c>
      <c r="N2688" s="3"/>
      <c r="O2688" s="3"/>
      <c r="P2688" s="3"/>
      <c r="Q2688" s="3"/>
      <c r="R2688" s="3"/>
      <c r="T2688">
        <v>3569</v>
      </c>
      <c r="U2688" s="30">
        <v>3569</v>
      </c>
      <c r="V2688">
        <f t="shared" si="557"/>
        <v>3569000</v>
      </c>
      <c r="W2688">
        <v>2037</v>
      </c>
      <c r="AA2688" s="1">
        <f>AA2686+884</f>
        <v>5156</v>
      </c>
    </row>
    <row r="2689" spans="2:28">
      <c r="B2689" t="s">
        <v>283</v>
      </c>
      <c r="C2689">
        <v>1943</v>
      </c>
      <c r="D2689" s="1"/>
      <c r="E2689" s="1"/>
      <c r="F2689" s="1"/>
      <c r="G2689" s="1"/>
      <c r="I2689" s="12"/>
      <c r="J2689" s="12"/>
      <c r="K2689" s="1"/>
      <c r="M2689" s="12"/>
      <c r="N2689" s="3"/>
      <c r="O2689" s="3"/>
      <c r="P2689" s="3"/>
      <c r="Q2689" s="3"/>
      <c r="R2689" s="3"/>
      <c r="U2689" s="30">
        <v>3654</v>
      </c>
      <c r="V2689">
        <f t="shared" si="557"/>
        <v>3654000</v>
      </c>
      <c r="AA2689" s="1">
        <f>AA2688+(AA2690-AA2688)/2</f>
        <v>5598</v>
      </c>
    </row>
    <row r="2690" spans="2:28">
      <c r="B2690" t="s">
        <v>283</v>
      </c>
      <c r="C2690">
        <v>1944</v>
      </c>
      <c r="D2690" s="1">
        <v>17698</v>
      </c>
      <c r="E2690" s="12">
        <f>(D2690-D2688)/(D2688)</f>
        <v>0.21402112772671147</v>
      </c>
      <c r="F2690" s="1">
        <v>16983</v>
      </c>
      <c r="G2690" s="11">
        <f>(F2690-F2688)/(F2688)</f>
        <v>0.23864050762161768</v>
      </c>
      <c r="H2690">
        <v>162599</v>
      </c>
      <c r="I2690" s="12">
        <f t="shared" si="558"/>
        <v>0.10444713682125967</v>
      </c>
      <c r="J2690" s="12"/>
      <c r="K2690" s="1">
        <v>99501</v>
      </c>
      <c r="L2690">
        <v>2272</v>
      </c>
      <c r="M2690" s="12">
        <f t="shared" ref="M2690:M2754" si="559">(L2690/K2690)</f>
        <v>2.2833941367423442E-2</v>
      </c>
      <c r="N2690" s="3"/>
      <c r="O2690" s="3"/>
      <c r="P2690" s="3"/>
      <c r="Q2690" s="3"/>
      <c r="R2690" s="3"/>
      <c r="T2690">
        <v>3560</v>
      </c>
      <c r="U2690" s="30">
        <v>3560</v>
      </c>
      <c r="V2690">
        <f t="shared" si="557"/>
        <v>3560000</v>
      </c>
      <c r="W2690">
        <v>2761</v>
      </c>
      <c r="AA2690" s="1">
        <f>AA2688+884</f>
        <v>6040</v>
      </c>
    </row>
    <row r="2691" spans="2:28">
      <c r="B2691" t="s">
        <v>283</v>
      </c>
      <c r="C2691">
        <v>1945</v>
      </c>
      <c r="D2691" s="1"/>
      <c r="E2691" s="12"/>
      <c r="F2691" s="1"/>
      <c r="G2691" s="11"/>
      <c r="I2691" s="12"/>
      <c r="J2691" s="12"/>
      <c r="K2691" s="1"/>
      <c r="M2691" s="12"/>
      <c r="N2691" s="3"/>
      <c r="O2691" s="3"/>
      <c r="P2691" s="3"/>
      <c r="Q2691" s="3"/>
      <c r="R2691" s="3"/>
      <c r="U2691" s="30">
        <v>3533</v>
      </c>
      <c r="V2691">
        <f t="shared" si="557"/>
        <v>3533000</v>
      </c>
      <c r="AA2691" s="1">
        <f>AA2690+(AA2692-AA2690)/2</f>
        <v>6482</v>
      </c>
    </row>
    <row r="2692" spans="2:28">
      <c r="B2692" t="s">
        <v>283</v>
      </c>
      <c r="C2692">
        <v>1946</v>
      </c>
      <c r="D2692" s="1">
        <v>17342</v>
      </c>
      <c r="E2692" s="12">
        <f>(D2692-D2690)/(D2690)</f>
        <v>-2.0115267261837495E-2</v>
      </c>
      <c r="F2692" s="1">
        <v>16594</v>
      </c>
      <c r="G2692" s="11">
        <f>(F2692-F2690)/(F2690)</f>
        <v>-2.2905258199375847E-2</v>
      </c>
      <c r="H2692">
        <v>187922</v>
      </c>
      <c r="I2692" s="12">
        <f t="shared" si="558"/>
        <v>8.8302593629271717E-2</v>
      </c>
      <c r="J2692" s="12"/>
      <c r="K2692" s="1">
        <v>130723</v>
      </c>
      <c r="L2692">
        <v>2261</v>
      </c>
      <c r="M2692" s="12">
        <f t="shared" si="559"/>
        <v>1.7296114685250493E-2</v>
      </c>
      <c r="N2692" s="3"/>
      <c r="O2692" s="3"/>
      <c r="P2692" s="3"/>
      <c r="Q2692" s="3"/>
      <c r="R2692" s="3"/>
      <c r="T2692">
        <v>3706</v>
      </c>
      <c r="U2692" s="30">
        <v>3706</v>
      </c>
      <c r="V2692">
        <f t="shared" si="557"/>
        <v>3706000</v>
      </c>
      <c r="W2692">
        <v>3196</v>
      </c>
      <c r="AA2692" s="1">
        <f>AA2690+884</f>
        <v>6924</v>
      </c>
    </row>
    <row r="2693" spans="2:28">
      <c r="B2693" t="s">
        <v>283</v>
      </c>
      <c r="C2693">
        <v>1947</v>
      </c>
      <c r="D2693" s="1"/>
      <c r="E2693" s="12"/>
      <c r="F2693" s="1"/>
      <c r="G2693" s="11"/>
      <c r="I2693" s="12"/>
      <c r="J2693" s="12"/>
      <c r="K2693" s="1"/>
      <c r="M2693" s="12"/>
      <c r="N2693" s="3"/>
      <c r="O2693" s="3"/>
      <c r="P2693" s="3"/>
      <c r="Q2693" s="3"/>
      <c r="R2693" s="3"/>
      <c r="U2693" s="30">
        <v>3769</v>
      </c>
      <c r="V2693">
        <f t="shared" si="557"/>
        <v>3769000</v>
      </c>
      <c r="AA2693" s="1">
        <f>AA2692+(AA2694-AA2692)/2</f>
        <v>7366</v>
      </c>
    </row>
    <row r="2694" spans="2:28">
      <c r="B2694" t="s">
        <v>283</v>
      </c>
      <c r="C2694">
        <v>1948</v>
      </c>
      <c r="D2694" s="1">
        <v>40010</v>
      </c>
      <c r="E2694" s="12">
        <f>(D2694-D2692)/(D2692)</f>
        <v>1.3071156729327644</v>
      </c>
      <c r="F2694" s="1">
        <v>38581</v>
      </c>
      <c r="G2694" s="11">
        <f>(F2694-F2692)/(F2692)</f>
        <v>1.3249969868627214</v>
      </c>
      <c r="H2694">
        <v>280812</v>
      </c>
      <c r="I2694" s="12">
        <f t="shared" si="558"/>
        <v>0.13739085224278164</v>
      </c>
      <c r="J2694" s="12"/>
      <c r="K2694" s="1">
        <v>216219</v>
      </c>
      <c r="L2694">
        <v>4043</v>
      </c>
      <c r="M2694" s="12">
        <f t="shared" si="559"/>
        <v>1.8698634255083967E-2</v>
      </c>
      <c r="N2694" s="3"/>
      <c r="O2694" s="3"/>
      <c r="P2694" s="3"/>
      <c r="Q2694" s="3"/>
      <c r="R2694" s="3"/>
      <c r="T2694">
        <v>3837</v>
      </c>
      <c r="U2694" s="30">
        <v>3837</v>
      </c>
      <c r="V2694">
        <f t="shared" si="557"/>
        <v>3837000</v>
      </c>
      <c r="W2694">
        <v>3807</v>
      </c>
      <c r="AA2694" s="1">
        <f t="shared" ref="AA2694" si="560">AA2692+884</f>
        <v>7808</v>
      </c>
    </row>
    <row r="2695" spans="2:28">
      <c r="B2695" t="s">
        <v>283</v>
      </c>
      <c r="C2695">
        <v>1949</v>
      </c>
      <c r="D2695" s="1"/>
      <c r="E2695" s="12"/>
      <c r="F2695" s="1"/>
      <c r="G2695" s="11"/>
      <c r="I2695" s="12"/>
      <c r="J2695" s="12"/>
      <c r="K2695" s="1"/>
      <c r="M2695" s="12"/>
      <c r="N2695" s="3"/>
      <c r="O2695" s="3"/>
      <c r="P2695" s="3"/>
      <c r="Q2695" s="3"/>
      <c r="R2695" s="3"/>
      <c r="U2695" s="30">
        <v>3911</v>
      </c>
      <c r="V2695">
        <f t="shared" si="557"/>
        <v>3911000</v>
      </c>
      <c r="AA2695" s="1">
        <f>AA2694+(AA2696-AA2694)/2</f>
        <v>8251</v>
      </c>
    </row>
    <row r="2696" spans="2:28">
      <c r="B2696" t="s">
        <v>283</v>
      </c>
      <c r="C2696">
        <v>1950</v>
      </c>
      <c r="D2696" s="1">
        <v>57502</v>
      </c>
      <c r="E2696" s="12">
        <f>(D2696-D2694)/(D2694)</f>
        <v>0.43719070232441892</v>
      </c>
      <c r="F2696" s="1">
        <v>55227</v>
      </c>
      <c r="G2696" s="11">
        <f>(F2696-F2694)/(F2694)</f>
        <v>0.43145589798087142</v>
      </c>
      <c r="H2696">
        <v>325297</v>
      </c>
      <c r="I2696" s="12">
        <f t="shared" si="558"/>
        <v>0.16977408337611474</v>
      </c>
      <c r="J2696" s="12"/>
      <c r="K2696" s="1">
        <v>352057</v>
      </c>
      <c r="L2696">
        <v>5102</v>
      </c>
      <c r="M2696" s="12">
        <f t="shared" si="559"/>
        <v>1.4491971470528921E-2</v>
      </c>
      <c r="N2696" s="3"/>
      <c r="O2696" s="3"/>
      <c r="P2696" s="3"/>
      <c r="Q2696" s="3"/>
      <c r="R2696" s="3"/>
      <c r="T2696">
        <v>4068</v>
      </c>
      <c r="U2696" s="30">
        <v>4068</v>
      </c>
      <c r="V2696">
        <f t="shared" si="557"/>
        <v>4068000</v>
      </c>
      <c r="W2696">
        <v>4351</v>
      </c>
      <c r="X2696" s="16">
        <v>8694</v>
      </c>
      <c r="Z2696" s="16">
        <v>8694</v>
      </c>
      <c r="AA2696" s="16">
        <v>8694</v>
      </c>
      <c r="AB2696">
        <f>(1106-8694)/10</f>
        <v>-758.8</v>
      </c>
    </row>
    <row r="2697" spans="2:28">
      <c r="B2697" t="s">
        <v>283</v>
      </c>
      <c r="C2697">
        <v>1951</v>
      </c>
      <c r="D2697" s="1">
        <v>57211</v>
      </c>
      <c r="E2697" s="12">
        <f t="shared" ref="E2697:E2757" si="561">(D2697-D2696)/(D2696)</f>
        <v>-5.060693541094223E-3</v>
      </c>
      <c r="F2697" s="1">
        <v>54632</v>
      </c>
      <c r="G2697" s="11">
        <f t="shared" ref="G2697:G2754" si="562">(F2697-F2696)/(F2696)</f>
        <v>-1.0773715754974923E-2</v>
      </c>
      <c r="H2697">
        <v>380328</v>
      </c>
      <c r="I2697" s="12">
        <f t="shared" si="558"/>
        <v>0.14364443322605752</v>
      </c>
      <c r="J2697" s="12"/>
      <c r="K2697" s="1">
        <v>414136</v>
      </c>
      <c r="L2697">
        <v>7696</v>
      </c>
      <c r="M2697" s="12">
        <f t="shared" si="559"/>
        <v>1.8583267332470493E-2</v>
      </c>
      <c r="N2697">
        <v>2938</v>
      </c>
      <c r="O2697">
        <v>4447</v>
      </c>
      <c r="P2697" s="12">
        <f>(O2697/K2697)</f>
        <v>1.0738018428728726E-2</v>
      </c>
      <c r="Q2697" s="12">
        <f>(O2697/L2697)</f>
        <v>0.57783264033264037</v>
      </c>
      <c r="R2697" s="2">
        <v>733</v>
      </c>
      <c r="S2697" s="2">
        <v>466</v>
      </c>
      <c r="T2697">
        <v>4120</v>
      </c>
      <c r="U2697" s="30">
        <v>4120</v>
      </c>
      <c r="V2697">
        <f t="shared" si="557"/>
        <v>4120000</v>
      </c>
      <c r="W2697">
        <v>4885</v>
      </c>
      <c r="AA2697" s="16">
        <f>AA2696-758</f>
        <v>7936</v>
      </c>
    </row>
    <row r="2698" spans="2:28">
      <c r="B2698" t="s">
        <v>283</v>
      </c>
      <c r="C2698">
        <v>1952</v>
      </c>
      <c r="D2698" s="1">
        <v>58339</v>
      </c>
      <c r="E2698" s="12">
        <f t="shared" si="561"/>
        <v>1.9716488087955113E-2</v>
      </c>
      <c r="F2698" s="1">
        <v>55285</v>
      </c>
      <c r="G2698" s="11">
        <f t="shared" si="562"/>
        <v>1.1952701713281593E-2</v>
      </c>
      <c r="H2698">
        <v>400938</v>
      </c>
      <c r="I2698" s="12">
        <f t="shared" si="558"/>
        <v>0.13788914994338278</v>
      </c>
      <c r="J2698" s="12"/>
      <c r="K2698" s="1">
        <v>450610</v>
      </c>
      <c r="L2698">
        <v>8013</v>
      </c>
      <c r="M2698" s="12">
        <f t="shared" si="559"/>
        <v>1.7782561416746188E-2</v>
      </c>
      <c r="N2698">
        <v>3723</v>
      </c>
      <c r="O2698">
        <v>3880</v>
      </c>
      <c r="P2698" s="12">
        <f t="shared" ref="P2698:P2761" si="563">(O2698/K2698)</f>
        <v>8.6105501431393006E-3</v>
      </c>
      <c r="Q2698" s="12">
        <f t="shared" ref="Q2698:Q2754" si="564">(O2698/L2698)</f>
        <v>0.48421315362535877</v>
      </c>
      <c r="R2698" s="2">
        <v>746</v>
      </c>
      <c r="S2698" s="2">
        <v>55</v>
      </c>
      <c r="T2698">
        <v>4109</v>
      </c>
      <c r="U2698" s="30">
        <v>4109</v>
      </c>
      <c r="V2698">
        <f t="shared" si="557"/>
        <v>4109000</v>
      </c>
      <c r="W2698">
        <v>5024</v>
      </c>
      <c r="AA2698" s="16">
        <f t="shared" ref="AA2698:AA2705" si="565">AA2697-758</f>
        <v>7178</v>
      </c>
    </row>
    <row r="2699" spans="2:28">
      <c r="B2699" t="s">
        <v>283</v>
      </c>
      <c r="C2699">
        <v>1953</v>
      </c>
      <c r="D2699" s="1">
        <v>58975</v>
      </c>
      <c r="E2699" s="12">
        <f t="shared" si="561"/>
        <v>1.0901798111040641E-2</v>
      </c>
      <c r="F2699" s="1">
        <v>55706</v>
      </c>
      <c r="G2699" s="11">
        <f t="shared" si="562"/>
        <v>7.6150854662204942E-3</v>
      </c>
      <c r="H2699">
        <v>412868</v>
      </c>
      <c r="I2699" s="12">
        <f t="shared" si="558"/>
        <v>0.13492447949465688</v>
      </c>
      <c r="J2699" s="12"/>
      <c r="K2699" s="1">
        <v>436307</v>
      </c>
      <c r="L2699">
        <v>8891</v>
      </c>
      <c r="M2699" s="12">
        <f t="shared" si="559"/>
        <v>2.0377853208864399E-2</v>
      </c>
      <c r="N2699">
        <v>4452</v>
      </c>
      <c r="O2699">
        <v>3869</v>
      </c>
      <c r="P2699" s="12">
        <f t="shared" si="563"/>
        <v>8.8676092751204996E-3</v>
      </c>
      <c r="Q2699" s="12">
        <f t="shared" si="564"/>
        <v>0.4351591497019458</v>
      </c>
      <c r="R2699" s="2">
        <v>786</v>
      </c>
      <c r="S2699" s="2">
        <v>500</v>
      </c>
      <c r="T2699">
        <v>4120</v>
      </c>
      <c r="U2699" s="30">
        <v>4120</v>
      </c>
      <c r="V2699">
        <f t="shared" si="557"/>
        <v>4120000</v>
      </c>
      <c r="W2699">
        <v>5216</v>
      </c>
      <c r="AA2699" s="16">
        <f t="shared" si="565"/>
        <v>6420</v>
      </c>
    </row>
    <row r="2700" spans="2:28">
      <c r="B2700" t="s">
        <v>283</v>
      </c>
      <c r="C2700">
        <v>1954</v>
      </c>
      <c r="D2700" s="1">
        <v>64757</v>
      </c>
      <c r="E2700" s="12">
        <f t="shared" si="561"/>
        <v>9.8041543026706229E-2</v>
      </c>
      <c r="F2700" s="1">
        <v>61616</v>
      </c>
      <c r="G2700" s="11">
        <f t="shared" si="562"/>
        <v>0.10609270096578466</v>
      </c>
      <c r="H2700">
        <v>432142</v>
      </c>
      <c r="I2700" s="12">
        <f t="shared" si="558"/>
        <v>0.14258276214762741</v>
      </c>
      <c r="J2700" s="12"/>
      <c r="K2700" s="1">
        <v>428483</v>
      </c>
      <c r="L2700">
        <v>10053</v>
      </c>
      <c r="M2700" s="12">
        <f t="shared" si="559"/>
        <v>2.3461840959851384E-2</v>
      </c>
      <c r="N2700">
        <v>4433</v>
      </c>
      <c r="O2700">
        <v>4452</v>
      </c>
      <c r="P2700" s="12">
        <f t="shared" si="563"/>
        <v>1.0390143833010878E-2</v>
      </c>
      <c r="Q2700" s="12">
        <f t="shared" si="564"/>
        <v>0.44285287973739185</v>
      </c>
      <c r="R2700" s="2">
        <v>809</v>
      </c>
      <c r="S2700" s="2">
        <v>65</v>
      </c>
      <c r="T2700">
        <v>4131</v>
      </c>
      <c r="U2700" s="30">
        <v>4131</v>
      </c>
      <c r="V2700">
        <f t="shared" si="557"/>
        <v>4131000</v>
      </c>
      <c r="W2700">
        <v>5319</v>
      </c>
      <c r="AA2700" s="16">
        <f t="shared" si="565"/>
        <v>5662</v>
      </c>
    </row>
    <row r="2701" spans="2:28">
      <c r="B2701" t="s">
        <v>283</v>
      </c>
      <c r="C2701">
        <v>1955</v>
      </c>
      <c r="D2701" s="1">
        <v>69082</v>
      </c>
      <c r="E2701" s="12">
        <f t="shared" si="561"/>
        <v>6.6788146455209474E-2</v>
      </c>
      <c r="F2701" s="1">
        <v>65769</v>
      </c>
      <c r="G2701" s="11">
        <f t="shared" si="562"/>
        <v>6.7401324331342508E-2</v>
      </c>
      <c r="H2701">
        <v>455294</v>
      </c>
      <c r="I2701" s="12">
        <f t="shared" si="558"/>
        <v>0.14445391329558482</v>
      </c>
      <c r="J2701" s="12"/>
      <c r="K2701" s="1">
        <v>462037</v>
      </c>
      <c r="L2701">
        <v>10644</v>
      </c>
      <c r="M2701" s="12">
        <f t="shared" si="559"/>
        <v>2.3037116075119525E-2</v>
      </c>
      <c r="N2701">
        <v>4571</v>
      </c>
      <c r="O2701">
        <v>4674</v>
      </c>
      <c r="P2701" s="12">
        <f t="shared" si="563"/>
        <v>1.011607295519623E-2</v>
      </c>
      <c r="Q2701" s="12">
        <f t="shared" si="564"/>
        <v>0.4391206313416009</v>
      </c>
      <c r="R2701" s="2">
        <v>888</v>
      </c>
      <c r="S2701" s="2">
        <v>489</v>
      </c>
      <c r="T2701">
        <v>4242</v>
      </c>
      <c r="U2701" s="30">
        <v>4242</v>
      </c>
      <c r="V2701">
        <f t="shared" si="557"/>
        <v>4242000</v>
      </c>
      <c r="W2701">
        <v>5778</v>
      </c>
      <c r="AA2701" s="16">
        <f t="shared" si="565"/>
        <v>4904</v>
      </c>
    </row>
    <row r="2702" spans="2:28">
      <c r="B2702" t="s">
        <v>283</v>
      </c>
      <c r="C2702">
        <v>1956</v>
      </c>
      <c r="D2702" s="1">
        <v>83026</v>
      </c>
      <c r="E2702" s="12">
        <f t="shared" si="561"/>
        <v>0.20184708028140472</v>
      </c>
      <c r="F2702" s="1">
        <v>79563</v>
      </c>
      <c r="G2702" s="11">
        <f t="shared" si="562"/>
        <v>0.20973406924234822</v>
      </c>
      <c r="H2702">
        <v>515838</v>
      </c>
      <c r="I2702" s="12">
        <f t="shared" si="558"/>
        <v>0.15424028474055809</v>
      </c>
      <c r="J2702" s="12"/>
      <c r="K2702" s="1">
        <v>468514</v>
      </c>
      <c r="L2702">
        <v>11113</v>
      </c>
      <c r="M2702" s="12">
        <f t="shared" si="559"/>
        <v>2.3719675399241004E-2</v>
      </c>
      <c r="N2702">
        <v>4832</v>
      </c>
      <c r="O2702">
        <v>5128</v>
      </c>
      <c r="P2702" s="12">
        <f t="shared" si="563"/>
        <v>1.0945243898794914E-2</v>
      </c>
      <c r="Q2702" s="12">
        <f t="shared" si="564"/>
        <v>0.46144155493566091</v>
      </c>
      <c r="R2702" s="2">
        <v>954</v>
      </c>
      <c r="S2702" s="2">
        <v>35</v>
      </c>
      <c r="T2702">
        <v>4309</v>
      </c>
      <c r="U2702" s="30">
        <v>4309</v>
      </c>
      <c r="V2702">
        <f t="shared" si="557"/>
        <v>4309000</v>
      </c>
      <c r="W2702">
        <v>6168</v>
      </c>
      <c r="AA2702" s="16">
        <f t="shared" si="565"/>
        <v>4146</v>
      </c>
    </row>
    <row r="2703" spans="2:28">
      <c r="B2703" t="s">
        <v>283</v>
      </c>
      <c r="C2703">
        <v>1957</v>
      </c>
      <c r="D2703" s="1">
        <v>117535</v>
      </c>
      <c r="E2703" s="12">
        <f t="shared" si="561"/>
        <v>0.41564088357863804</v>
      </c>
      <c r="F2703" s="1">
        <v>113906</v>
      </c>
      <c r="G2703" s="11">
        <f t="shared" si="562"/>
        <v>0.43164536279426369</v>
      </c>
      <c r="H2703">
        <v>578072</v>
      </c>
      <c r="I2703" s="12">
        <f t="shared" si="558"/>
        <v>0.19704465879682809</v>
      </c>
      <c r="J2703" s="12"/>
      <c r="K2703" s="1">
        <v>533001</v>
      </c>
      <c r="L2703">
        <v>19365</v>
      </c>
      <c r="M2703" s="12">
        <f t="shared" si="559"/>
        <v>3.6332014386464564E-2</v>
      </c>
      <c r="N2703">
        <v>5155</v>
      </c>
      <c r="O2703" s="2">
        <v>13276</v>
      </c>
      <c r="P2703" s="12">
        <f t="shared" si="563"/>
        <v>2.4908020810467522E-2</v>
      </c>
      <c r="Q2703" s="12">
        <f t="shared" si="564"/>
        <v>0.68556674412600049</v>
      </c>
      <c r="R2703" s="2">
        <v>955</v>
      </c>
      <c r="S2703" s="2">
        <v>819</v>
      </c>
      <c r="T2703">
        <v>4368</v>
      </c>
      <c r="U2703" s="30">
        <v>4368</v>
      </c>
      <c r="V2703">
        <f t="shared" si="557"/>
        <v>4368000</v>
      </c>
      <c r="W2703">
        <v>6193</v>
      </c>
      <c r="AA2703" s="16">
        <f t="shared" si="565"/>
        <v>3388</v>
      </c>
    </row>
    <row r="2704" spans="2:28">
      <c r="B2704" t="s">
        <v>283</v>
      </c>
      <c r="C2704">
        <v>1958</v>
      </c>
      <c r="D2704" s="1">
        <v>105672</v>
      </c>
      <c r="E2704" s="12">
        <f t="shared" si="561"/>
        <v>-0.10093163738460884</v>
      </c>
      <c r="F2704" s="1">
        <v>101784</v>
      </c>
      <c r="G2704" s="11">
        <f t="shared" si="562"/>
        <v>-0.10642108405176198</v>
      </c>
      <c r="H2704">
        <v>579277</v>
      </c>
      <c r="I2704" s="12">
        <f t="shared" si="558"/>
        <v>0.17570868513681709</v>
      </c>
      <c r="J2704" s="12"/>
      <c r="K2704" s="1">
        <v>592649</v>
      </c>
      <c r="L2704">
        <v>20760</v>
      </c>
      <c r="M2704" s="12">
        <f t="shared" si="559"/>
        <v>3.5029165661293618E-2</v>
      </c>
      <c r="N2704">
        <v>5862</v>
      </c>
      <c r="O2704">
        <v>13308</v>
      </c>
      <c r="P2704" s="12">
        <f t="shared" si="563"/>
        <v>2.2455112553973769E-2</v>
      </c>
      <c r="Q2704" s="12">
        <f t="shared" si="564"/>
        <v>0.64104046242774571</v>
      </c>
      <c r="R2704">
        <v>1080</v>
      </c>
      <c r="S2704">
        <v>97</v>
      </c>
      <c r="T2704">
        <v>4376</v>
      </c>
      <c r="U2704" s="30">
        <v>4376</v>
      </c>
      <c r="V2704">
        <f t="shared" si="557"/>
        <v>4376000</v>
      </c>
      <c r="W2704">
        <v>6549</v>
      </c>
      <c r="AA2704" s="16">
        <f t="shared" si="565"/>
        <v>2630</v>
      </c>
    </row>
    <row r="2705" spans="2:28">
      <c r="B2705" t="s">
        <v>283</v>
      </c>
      <c r="C2705">
        <v>1959</v>
      </c>
      <c r="D2705" s="1">
        <v>137811</v>
      </c>
      <c r="E2705" s="12">
        <f t="shared" si="561"/>
        <v>0.30413922325687032</v>
      </c>
      <c r="F2705" s="1">
        <v>134061</v>
      </c>
      <c r="G2705" s="11">
        <f t="shared" si="562"/>
        <v>0.31711270926668239</v>
      </c>
      <c r="H2705">
        <v>641289</v>
      </c>
      <c r="I2705" s="12">
        <f t="shared" si="558"/>
        <v>0.20904927419618924</v>
      </c>
      <c r="J2705" s="12"/>
      <c r="K2705" s="1">
        <v>613842</v>
      </c>
      <c r="L2705">
        <v>21647</v>
      </c>
      <c r="M2705" s="12">
        <f t="shared" si="559"/>
        <v>3.5264774974667748E-2</v>
      </c>
      <c r="N2705">
        <v>6063</v>
      </c>
      <c r="O2705">
        <v>14396</v>
      </c>
      <c r="P2705" s="12">
        <f t="shared" si="563"/>
        <v>2.345228902551471E-2</v>
      </c>
      <c r="Q2705" s="12">
        <f t="shared" si="564"/>
        <v>0.66503441585439094</v>
      </c>
      <c r="R2705">
        <v>1096</v>
      </c>
      <c r="S2705">
        <v>926</v>
      </c>
      <c r="T2705">
        <v>4458</v>
      </c>
      <c r="U2705" s="30">
        <v>4458</v>
      </c>
      <c r="V2705">
        <f t="shared" si="557"/>
        <v>4458000</v>
      </c>
      <c r="W2705">
        <v>7004</v>
      </c>
      <c r="AA2705" s="16">
        <f t="shared" si="565"/>
        <v>1872</v>
      </c>
    </row>
    <row r="2706" spans="2:28">
      <c r="B2706" t="s">
        <v>283</v>
      </c>
      <c r="C2706">
        <v>1960</v>
      </c>
      <c r="D2706" s="1">
        <v>152695</v>
      </c>
      <c r="E2706" s="12">
        <f t="shared" si="561"/>
        <v>0.10800298960170088</v>
      </c>
      <c r="F2706" s="1">
        <v>148683</v>
      </c>
      <c r="G2706" s="11">
        <f t="shared" si="562"/>
        <v>0.1090697518293911</v>
      </c>
      <c r="H2706">
        <v>734712</v>
      </c>
      <c r="I2706" s="12">
        <f t="shared" si="558"/>
        <v>0.20236909156240812</v>
      </c>
      <c r="J2706" s="12"/>
      <c r="K2706" s="1">
        <v>643510</v>
      </c>
      <c r="L2706">
        <v>21110</v>
      </c>
      <c r="M2706" s="12">
        <f t="shared" si="559"/>
        <v>3.2804463023107647E-2</v>
      </c>
      <c r="N2706">
        <v>6540</v>
      </c>
      <c r="O2706">
        <v>14570</v>
      </c>
      <c r="P2706" s="12">
        <f t="shared" si="563"/>
        <v>2.2641450793305467E-2</v>
      </c>
      <c r="Q2706" s="12">
        <f t="shared" si="564"/>
        <v>0.69019422074846049</v>
      </c>
      <c r="R2706">
        <v>1140</v>
      </c>
      <c r="S2706">
        <v>97</v>
      </c>
      <c r="T2706">
        <v>4573</v>
      </c>
      <c r="U2706" s="30">
        <v>4573</v>
      </c>
      <c r="V2706">
        <f t="shared" si="557"/>
        <v>4573000</v>
      </c>
      <c r="W2706">
        <v>7410</v>
      </c>
      <c r="X2706" s="16">
        <v>1106</v>
      </c>
      <c r="Z2706" s="16">
        <v>1106</v>
      </c>
      <c r="AA2706" s="16">
        <v>1106</v>
      </c>
      <c r="AB2706">
        <f>(7466-1106)/10</f>
        <v>636</v>
      </c>
    </row>
    <row r="2707" spans="2:28">
      <c r="B2707" t="s">
        <v>283</v>
      </c>
      <c r="C2707">
        <v>1961</v>
      </c>
      <c r="D2707" s="1">
        <v>138482</v>
      </c>
      <c r="E2707" s="12">
        <f t="shared" si="561"/>
        <v>-9.3080978421035396E-2</v>
      </c>
      <c r="F2707" s="1">
        <v>134080</v>
      </c>
      <c r="G2707" s="11">
        <f t="shared" si="562"/>
        <v>-9.8215666888615383E-2</v>
      </c>
      <c r="H2707" s="3">
        <v>749727</v>
      </c>
      <c r="I2707" s="12">
        <f t="shared" si="558"/>
        <v>0.17883843052204335</v>
      </c>
      <c r="J2707" s="12"/>
      <c r="K2707" s="1">
        <v>683868</v>
      </c>
      <c r="L2707">
        <v>23448</v>
      </c>
      <c r="M2707" s="12">
        <f t="shared" si="559"/>
        <v>3.4287318605344889E-2</v>
      </c>
      <c r="N2707">
        <v>6632</v>
      </c>
      <c r="O2707">
        <v>16816</v>
      </c>
      <c r="P2707" s="12">
        <f t="shared" si="563"/>
        <v>2.4589540671591595E-2</v>
      </c>
      <c r="Q2707" s="12">
        <f t="shared" si="564"/>
        <v>0.71716137836915728</v>
      </c>
      <c r="R2707">
        <v>1130</v>
      </c>
      <c r="S2707">
        <v>1687</v>
      </c>
      <c r="T2707">
        <v>4663</v>
      </c>
      <c r="U2707" s="30">
        <v>4663</v>
      </c>
      <c r="V2707">
        <f t="shared" si="557"/>
        <v>4663000</v>
      </c>
      <c r="W2707">
        <v>7832</v>
      </c>
      <c r="AA2707" s="1">
        <f>AA2706+636</f>
        <v>1742</v>
      </c>
    </row>
    <row r="2708" spans="2:28">
      <c r="B2708" t="s">
        <v>283</v>
      </c>
      <c r="C2708">
        <v>1962</v>
      </c>
      <c r="D2708" s="1">
        <v>155233</v>
      </c>
      <c r="E2708" s="12">
        <f t="shared" si="561"/>
        <v>0.12096156901257925</v>
      </c>
      <c r="F2708" s="1">
        <v>150361</v>
      </c>
      <c r="G2708" s="11">
        <f t="shared" si="562"/>
        <v>0.12142750596658711</v>
      </c>
      <c r="H2708">
        <v>832959</v>
      </c>
      <c r="I2708" s="12">
        <f t="shared" si="558"/>
        <v>0.18051428701772837</v>
      </c>
      <c r="J2708" s="12"/>
      <c r="K2708" s="1">
        <v>793586</v>
      </c>
      <c r="L2708">
        <v>27816</v>
      </c>
      <c r="M2708" s="12">
        <f t="shared" si="559"/>
        <v>3.5051021565400596E-2</v>
      </c>
      <c r="N2708">
        <v>7461</v>
      </c>
      <c r="O2708">
        <v>20355</v>
      </c>
      <c r="P2708" s="12">
        <f t="shared" si="563"/>
        <v>2.5649394016527511E-2</v>
      </c>
      <c r="Q2708" s="12">
        <f t="shared" si="564"/>
        <v>0.7317730802415876</v>
      </c>
      <c r="R2708">
        <v>1372</v>
      </c>
      <c r="S2708">
        <v>2585</v>
      </c>
      <c r="T2708">
        <v>4707</v>
      </c>
      <c r="U2708" s="30">
        <v>4707</v>
      </c>
      <c r="V2708">
        <f t="shared" si="557"/>
        <v>4707000</v>
      </c>
      <c r="W2708">
        <v>8412</v>
      </c>
      <c r="AA2708" s="1">
        <f t="shared" ref="AA2708:AA2715" si="566">AA2707+636</f>
        <v>2378</v>
      </c>
    </row>
    <row r="2709" spans="2:28">
      <c r="B2709" t="s">
        <v>283</v>
      </c>
      <c r="C2709">
        <v>1963</v>
      </c>
      <c r="D2709" s="1">
        <v>161104</v>
      </c>
      <c r="E2709" s="12">
        <f t="shared" si="561"/>
        <v>3.7820566503256395E-2</v>
      </c>
      <c r="F2709" s="1">
        <v>155654</v>
      </c>
      <c r="G2709" s="11">
        <f t="shared" si="562"/>
        <v>3.5201947313465591E-2</v>
      </c>
      <c r="H2709">
        <v>904723</v>
      </c>
      <c r="I2709" s="12">
        <f t="shared" si="558"/>
        <v>0.17204602955821838</v>
      </c>
      <c r="J2709" s="12"/>
      <c r="K2709" s="1">
        <v>816202</v>
      </c>
      <c r="L2709">
        <v>28953</v>
      </c>
      <c r="M2709" s="12">
        <f t="shared" si="559"/>
        <v>3.5472836381189948E-2</v>
      </c>
      <c r="N2709">
        <v>7605</v>
      </c>
      <c r="O2709">
        <v>21348</v>
      </c>
      <c r="P2709" s="12">
        <f t="shared" si="563"/>
        <v>2.6155289989487896E-2</v>
      </c>
      <c r="Q2709" s="12">
        <f t="shared" si="564"/>
        <v>0.73733291886851104</v>
      </c>
      <c r="R2709">
        <v>1400</v>
      </c>
      <c r="S2709">
        <v>3350</v>
      </c>
      <c r="T2709">
        <v>4742</v>
      </c>
      <c r="U2709" s="30">
        <v>4742</v>
      </c>
      <c r="V2709">
        <f t="shared" si="557"/>
        <v>4742000</v>
      </c>
      <c r="W2709">
        <v>8850</v>
      </c>
      <c r="AA2709" s="1">
        <f t="shared" si="566"/>
        <v>3014</v>
      </c>
    </row>
    <row r="2710" spans="2:28">
      <c r="B2710" t="s">
        <v>283</v>
      </c>
      <c r="C2710">
        <v>1964</v>
      </c>
      <c r="D2710" s="1">
        <v>180199</v>
      </c>
      <c r="E2710" s="12">
        <f t="shared" si="561"/>
        <v>0.11852592114410566</v>
      </c>
      <c r="F2710" s="1">
        <v>173844</v>
      </c>
      <c r="G2710" s="11">
        <f t="shared" si="562"/>
        <v>0.11686175748776131</v>
      </c>
      <c r="H2710">
        <v>980383</v>
      </c>
      <c r="I2710" s="12">
        <f t="shared" si="558"/>
        <v>0.17732253619248803</v>
      </c>
      <c r="J2710" s="12"/>
      <c r="K2710" s="1">
        <v>879681</v>
      </c>
      <c r="L2710">
        <v>29573</v>
      </c>
      <c r="M2710" s="12">
        <f t="shared" si="559"/>
        <v>3.3617868295438912E-2</v>
      </c>
      <c r="N2710">
        <v>8497</v>
      </c>
      <c r="O2710">
        <v>21076</v>
      </c>
      <c r="P2710" s="12">
        <f t="shared" si="563"/>
        <v>2.3958685023320953E-2</v>
      </c>
      <c r="Q2710" s="12">
        <f t="shared" si="564"/>
        <v>0.71267710411524021</v>
      </c>
      <c r="R2710">
        <v>1879</v>
      </c>
      <c r="S2710">
        <v>339</v>
      </c>
      <c r="T2710">
        <v>4802</v>
      </c>
      <c r="U2710" s="30">
        <v>4802</v>
      </c>
      <c r="V2710">
        <f t="shared" si="557"/>
        <v>4802000</v>
      </c>
      <c r="W2710">
        <v>9596</v>
      </c>
      <c r="AA2710" s="1">
        <f t="shared" si="566"/>
        <v>3650</v>
      </c>
    </row>
    <row r="2711" spans="2:28">
      <c r="B2711" t="s">
        <v>283</v>
      </c>
      <c r="C2711">
        <v>1965</v>
      </c>
      <c r="D2711" s="1">
        <v>205579</v>
      </c>
      <c r="E2711" s="12">
        <f t="shared" si="561"/>
        <v>0.14084428881403338</v>
      </c>
      <c r="F2711" s="1">
        <v>199231</v>
      </c>
      <c r="G2711" s="11">
        <f t="shared" si="562"/>
        <v>0.1460332251904006</v>
      </c>
      <c r="H2711">
        <v>1086443</v>
      </c>
      <c r="I2711" s="12">
        <f t="shared" si="558"/>
        <v>0.18337915564829449</v>
      </c>
      <c r="J2711" s="12"/>
      <c r="K2711" s="1">
        <v>939605</v>
      </c>
      <c r="L2711">
        <v>30670</v>
      </c>
      <c r="M2711" s="12">
        <f t="shared" si="559"/>
        <v>3.2641375897318553E-2</v>
      </c>
      <c r="N2711">
        <v>8716</v>
      </c>
      <c r="O2711">
        <v>21954</v>
      </c>
      <c r="P2711" s="12">
        <f t="shared" si="563"/>
        <v>2.3365137477982769E-2</v>
      </c>
      <c r="Q2711" s="12">
        <f t="shared" si="564"/>
        <v>0.71581349853276821</v>
      </c>
      <c r="R2711">
        <v>2070</v>
      </c>
      <c r="S2711">
        <v>1426</v>
      </c>
      <c r="T2711">
        <v>4863</v>
      </c>
      <c r="U2711" s="30">
        <v>4863</v>
      </c>
      <c r="V2711">
        <f t="shared" si="557"/>
        <v>4863000</v>
      </c>
      <c r="W2711">
        <v>10352</v>
      </c>
      <c r="AA2711" s="1">
        <f t="shared" si="566"/>
        <v>4286</v>
      </c>
    </row>
    <row r="2712" spans="2:28">
      <c r="B2712" t="s">
        <v>283</v>
      </c>
      <c r="C2712">
        <v>1966</v>
      </c>
      <c r="D2712" s="1">
        <v>260493</v>
      </c>
      <c r="E2712" s="12">
        <f t="shared" si="561"/>
        <v>0.26711872321589269</v>
      </c>
      <c r="F2712" s="1">
        <v>252967</v>
      </c>
      <c r="G2712" s="11">
        <f t="shared" si="562"/>
        <v>0.2697170621037891</v>
      </c>
      <c r="H2712">
        <v>1254707</v>
      </c>
      <c r="I2712" s="12">
        <f t="shared" si="558"/>
        <v>0.2016144008123012</v>
      </c>
      <c r="J2712" s="12"/>
      <c r="K2712" s="1">
        <v>1127292</v>
      </c>
      <c r="L2712">
        <v>35187</v>
      </c>
      <c r="M2712" s="12">
        <f t="shared" si="559"/>
        <v>3.1213740539274649E-2</v>
      </c>
      <c r="N2712">
        <v>10278</v>
      </c>
      <c r="O2712">
        <v>24909</v>
      </c>
      <c r="P2712" s="12">
        <f t="shared" si="563"/>
        <v>2.2096315772665822E-2</v>
      </c>
      <c r="Q2712" s="12">
        <f t="shared" si="564"/>
        <v>0.70790348708329776</v>
      </c>
      <c r="R2712">
        <v>2438</v>
      </c>
      <c r="S2712">
        <v>1618</v>
      </c>
      <c r="T2712">
        <v>4896</v>
      </c>
      <c r="U2712" s="30">
        <v>4896</v>
      </c>
      <c r="V2712">
        <f t="shared" si="557"/>
        <v>4896000</v>
      </c>
      <c r="W2712">
        <v>11492</v>
      </c>
      <c r="AA2712" s="1">
        <f t="shared" si="566"/>
        <v>4922</v>
      </c>
    </row>
    <row r="2713" spans="2:28">
      <c r="B2713" t="s">
        <v>283</v>
      </c>
      <c r="C2713">
        <v>1967</v>
      </c>
      <c r="D2713" s="1">
        <v>287248</v>
      </c>
      <c r="E2713" s="12">
        <f t="shared" si="561"/>
        <v>0.10270909391039298</v>
      </c>
      <c r="F2713" s="1">
        <v>280600</v>
      </c>
      <c r="G2713" s="11">
        <f t="shared" si="562"/>
        <v>0.10923559199421268</v>
      </c>
      <c r="H2713">
        <v>1366527</v>
      </c>
      <c r="I2713" s="12">
        <f t="shared" si="558"/>
        <v>0.20533805771858149</v>
      </c>
      <c r="J2713" s="12"/>
      <c r="K2713" s="1">
        <v>1278989</v>
      </c>
      <c r="L2713">
        <v>36376</v>
      </c>
      <c r="M2713" s="12">
        <f t="shared" si="559"/>
        <v>2.8441214115211312E-2</v>
      </c>
      <c r="N2713">
        <v>10978</v>
      </c>
      <c r="O2713">
        <v>25398</v>
      </c>
      <c r="P2713" s="12">
        <f t="shared" si="563"/>
        <v>1.9857872116179263E-2</v>
      </c>
      <c r="Q2713" s="12">
        <f t="shared" si="564"/>
        <v>0.69820760941279969</v>
      </c>
      <c r="R2713">
        <v>3751</v>
      </c>
      <c r="S2713">
        <v>1501</v>
      </c>
      <c r="T2713">
        <v>4952</v>
      </c>
      <c r="U2713" s="30">
        <v>4952</v>
      </c>
      <c r="V2713">
        <f t="shared" si="557"/>
        <v>4952000</v>
      </c>
      <c r="W2713">
        <v>12436</v>
      </c>
      <c r="AA2713" s="1">
        <f t="shared" si="566"/>
        <v>5558</v>
      </c>
    </row>
    <row r="2714" spans="2:28">
      <c r="B2714" t="s">
        <v>283</v>
      </c>
      <c r="C2714">
        <v>1968</v>
      </c>
      <c r="D2714" s="1">
        <v>303198</v>
      </c>
      <c r="E2714" s="12">
        <f t="shared" si="561"/>
        <v>5.5526931432072636E-2</v>
      </c>
      <c r="F2714" s="1">
        <v>297755</v>
      </c>
      <c r="G2714" s="11">
        <f t="shared" si="562"/>
        <v>6.1136849607982893E-2</v>
      </c>
      <c r="H2714">
        <v>1491781</v>
      </c>
      <c r="I2714" s="12">
        <f t="shared" si="558"/>
        <v>0.19959699178364654</v>
      </c>
      <c r="J2714" s="12"/>
      <c r="K2714" s="1">
        <v>1432222</v>
      </c>
      <c r="L2714">
        <v>42973</v>
      </c>
      <c r="M2714" s="12">
        <f t="shared" si="559"/>
        <v>3.0004426688041378E-2</v>
      </c>
      <c r="N2714">
        <v>13581</v>
      </c>
      <c r="O2714">
        <v>29392</v>
      </c>
      <c r="P2714" s="12">
        <f t="shared" si="563"/>
        <v>2.0521958188046266E-2</v>
      </c>
      <c r="Q2714" s="12">
        <f t="shared" si="564"/>
        <v>0.68396434970795617</v>
      </c>
      <c r="R2714">
        <v>4454</v>
      </c>
      <c r="S2714">
        <v>588</v>
      </c>
      <c r="T2714">
        <v>5004</v>
      </c>
      <c r="U2714" s="30">
        <v>5004</v>
      </c>
      <c r="V2714">
        <f t="shared" si="557"/>
        <v>5004000</v>
      </c>
      <c r="W2714">
        <v>13708</v>
      </c>
      <c r="AA2714" s="1">
        <f t="shared" si="566"/>
        <v>6194</v>
      </c>
    </row>
    <row r="2715" spans="2:28">
      <c r="B2715" t="s">
        <v>283</v>
      </c>
      <c r="C2715">
        <v>1969</v>
      </c>
      <c r="D2715" s="1">
        <v>329930</v>
      </c>
      <c r="E2715" s="12">
        <f t="shared" si="561"/>
        <v>8.8166808488182646E-2</v>
      </c>
      <c r="F2715" s="1">
        <v>320816</v>
      </c>
      <c r="G2715" s="11">
        <f t="shared" si="562"/>
        <v>7.7449581031384856E-2</v>
      </c>
      <c r="H2715">
        <v>1680438</v>
      </c>
      <c r="I2715" s="12">
        <f t="shared" si="558"/>
        <v>0.19091213124197381</v>
      </c>
      <c r="J2715" s="12"/>
      <c r="K2715" s="1">
        <v>1552274</v>
      </c>
      <c r="L2715">
        <v>44903</v>
      </c>
      <c r="M2715" s="12">
        <f t="shared" si="559"/>
        <v>2.8927238361268693E-2</v>
      </c>
      <c r="N2715">
        <v>13863</v>
      </c>
      <c r="O2715">
        <v>31040</v>
      </c>
      <c r="P2715" s="12">
        <f t="shared" si="563"/>
        <v>1.9996469695427482E-2</v>
      </c>
      <c r="Q2715" s="12">
        <f t="shared" si="564"/>
        <v>0.6912678440193305</v>
      </c>
      <c r="R2715">
        <v>10589</v>
      </c>
      <c r="S2715">
        <v>2201</v>
      </c>
      <c r="T2715">
        <v>5031</v>
      </c>
      <c r="U2715" s="30">
        <v>5031</v>
      </c>
      <c r="V2715">
        <f t="shared" si="557"/>
        <v>5031000</v>
      </c>
      <c r="W2715">
        <v>15322</v>
      </c>
      <c r="AA2715" s="1">
        <f t="shared" si="566"/>
        <v>6830</v>
      </c>
    </row>
    <row r="2716" spans="2:28">
      <c r="B2716" t="s">
        <v>283</v>
      </c>
      <c r="C2716">
        <v>1970</v>
      </c>
      <c r="D2716" s="1">
        <v>381555</v>
      </c>
      <c r="E2716" s="12">
        <f t="shared" si="561"/>
        <v>0.15647258509380776</v>
      </c>
      <c r="F2716" s="1">
        <v>372638</v>
      </c>
      <c r="G2716" s="11">
        <f t="shared" si="562"/>
        <v>0.16153184379831431</v>
      </c>
      <c r="H2716">
        <v>1944505</v>
      </c>
      <c r="I2716" s="12">
        <f t="shared" si="558"/>
        <v>0.19163643189397817</v>
      </c>
      <c r="J2716" s="12"/>
      <c r="K2716" s="1">
        <v>1829648</v>
      </c>
      <c r="L2716">
        <v>57403</v>
      </c>
      <c r="M2716" s="12">
        <f t="shared" si="559"/>
        <v>3.1373794303603757E-2</v>
      </c>
      <c r="N2716">
        <v>19619</v>
      </c>
      <c r="O2716">
        <v>37784</v>
      </c>
      <c r="P2716" s="12">
        <f t="shared" si="563"/>
        <v>2.0650966743329866E-2</v>
      </c>
      <c r="Q2716" s="12">
        <f t="shared" si="564"/>
        <v>0.65822343779941817</v>
      </c>
      <c r="R2716">
        <v>15431</v>
      </c>
      <c r="S2716">
        <v>723</v>
      </c>
      <c r="T2716">
        <v>5084</v>
      </c>
      <c r="U2716" s="30">
        <v>5084.4110000000001</v>
      </c>
      <c r="V2716">
        <f t="shared" si="557"/>
        <v>5084411</v>
      </c>
      <c r="W2716">
        <v>16688</v>
      </c>
      <c r="X2716" s="16">
        <v>7466</v>
      </c>
      <c r="Z2716" s="16">
        <v>7466</v>
      </c>
      <c r="AA2716" s="16">
        <v>7466</v>
      </c>
      <c r="AB2716">
        <f>(14189-7466)/7</f>
        <v>960.42857142857144</v>
      </c>
    </row>
    <row r="2717" spans="2:28">
      <c r="B2717" t="s">
        <v>283</v>
      </c>
      <c r="C2717">
        <v>1971</v>
      </c>
      <c r="D2717" s="1">
        <v>520316</v>
      </c>
      <c r="E2717" s="12">
        <f t="shared" si="561"/>
        <v>0.36367234081587191</v>
      </c>
      <c r="F2717" s="1">
        <v>511664</v>
      </c>
      <c r="G2717" s="11">
        <f t="shared" si="562"/>
        <v>0.37308594399927009</v>
      </c>
      <c r="H2717">
        <v>2245846</v>
      </c>
      <c r="I2717" s="12">
        <f t="shared" si="558"/>
        <v>0.227826841199263</v>
      </c>
      <c r="J2717" s="12"/>
      <c r="K2717" s="1">
        <v>2130215</v>
      </c>
      <c r="L2717">
        <v>68091</v>
      </c>
      <c r="M2717" s="12">
        <f t="shared" si="559"/>
        <v>3.1964379182382999E-2</v>
      </c>
      <c r="N2717">
        <v>22823</v>
      </c>
      <c r="O2717">
        <v>45268</v>
      </c>
      <c r="P2717" s="12">
        <f t="shared" si="563"/>
        <v>2.1250437162446043E-2</v>
      </c>
      <c r="Q2717" s="12">
        <f t="shared" si="564"/>
        <v>0.66481620184752754</v>
      </c>
      <c r="R2717">
        <v>17961</v>
      </c>
      <c r="S2717">
        <v>2364</v>
      </c>
      <c r="T2717">
        <v>5204</v>
      </c>
      <c r="U2717" s="30">
        <v>5203.5309999999999</v>
      </c>
      <c r="V2717">
        <f t="shared" si="557"/>
        <v>5203531</v>
      </c>
      <c r="W2717">
        <v>18205</v>
      </c>
      <c r="AA2717" s="1">
        <f>AA2716+960</f>
        <v>8426</v>
      </c>
    </row>
    <row r="2718" spans="2:28">
      <c r="B2718" t="s">
        <v>283</v>
      </c>
      <c r="C2718">
        <v>1972</v>
      </c>
      <c r="D2718" s="1">
        <v>567047</v>
      </c>
      <c r="E2718" s="12">
        <f t="shared" si="561"/>
        <v>8.9812729187647503E-2</v>
      </c>
      <c r="F2718" s="1">
        <v>557196</v>
      </c>
      <c r="G2718" s="11">
        <f t="shared" si="562"/>
        <v>8.8988085931392472E-2</v>
      </c>
      <c r="H2718">
        <v>2496896</v>
      </c>
      <c r="I2718" s="12">
        <f t="shared" si="558"/>
        <v>0.2231554698313426</v>
      </c>
      <c r="J2718" s="12"/>
      <c r="K2718" s="1">
        <v>2287429</v>
      </c>
      <c r="L2718">
        <v>73244</v>
      </c>
      <c r="M2718" s="12">
        <f t="shared" si="559"/>
        <v>3.2020228824588652E-2</v>
      </c>
      <c r="N2718">
        <v>25394</v>
      </c>
      <c r="O2718">
        <v>47850</v>
      </c>
      <c r="P2718" s="12">
        <f t="shared" si="563"/>
        <v>2.0918682066197465E-2</v>
      </c>
      <c r="Q2718" s="12">
        <f t="shared" si="564"/>
        <v>0.65329583310578343</v>
      </c>
      <c r="R2718">
        <v>21253</v>
      </c>
      <c r="S2718">
        <v>1394</v>
      </c>
      <c r="T2718">
        <v>5301</v>
      </c>
      <c r="U2718" s="30">
        <v>5301.15</v>
      </c>
      <c r="V2718">
        <f t="shared" si="557"/>
        <v>5301150</v>
      </c>
      <c r="W2718">
        <v>20600</v>
      </c>
      <c r="AA2718" s="1">
        <f t="shared" ref="AA2718:AA2722" si="567">AA2717+960</f>
        <v>9386</v>
      </c>
    </row>
    <row r="2719" spans="2:28">
      <c r="B2719" t="s">
        <v>283</v>
      </c>
      <c r="C2719">
        <v>1973</v>
      </c>
      <c r="D2719" s="1">
        <v>692144</v>
      </c>
      <c r="E2719" s="12">
        <f t="shared" si="561"/>
        <v>0.22061134262239285</v>
      </c>
      <c r="F2719" s="1">
        <v>683665</v>
      </c>
      <c r="G2719" s="11">
        <f t="shared" si="562"/>
        <v>0.22697399119878822</v>
      </c>
      <c r="H2719">
        <v>2873534</v>
      </c>
      <c r="I2719" s="12">
        <f t="shared" si="558"/>
        <v>0.23791783914858847</v>
      </c>
      <c r="J2719" s="12"/>
      <c r="K2719" s="1">
        <v>2472679</v>
      </c>
      <c r="L2719">
        <v>81614</v>
      </c>
      <c r="M2719" s="12">
        <f t="shared" si="559"/>
        <v>3.3006306115755418E-2</v>
      </c>
      <c r="N2719">
        <v>28533</v>
      </c>
      <c r="O2719">
        <v>53081</v>
      </c>
      <c r="P2719" s="12">
        <f t="shared" si="563"/>
        <v>2.1466999962388971E-2</v>
      </c>
      <c r="Q2719" s="12">
        <f t="shared" si="564"/>
        <v>0.65039086431249538</v>
      </c>
      <c r="R2719">
        <v>22957</v>
      </c>
      <c r="S2719">
        <v>3008</v>
      </c>
      <c r="T2719">
        <v>5390</v>
      </c>
      <c r="U2719" s="30">
        <v>5389.8519999999999</v>
      </c>
      <c r="V2719">
        <f t="shared" si="557"/>
        <v>5389852</v>
      </c>
      <c r="W2719">
        <v>23428</v>
      </c>
      <c r="AA2719" s="1">
        <f t="shared" si="567"/>
        <v>10346</v>
      </c>
    </row>
    <row r="2720" spans="2:28">
      <c r="B2720" t="s">
        <v>283</v>
      </c>
      <c r="C2720">
        <v>1974</v>
      </c>
      <c r="D2720" s="1">
        <v>688697</v>
      </c>
      <c r="E2720" s="12">
        <f t="shared" si="561"/>
        <v>-4.9801775353105716E-3</v>
      </c>
      <c r="F2720" s="1">
        <v>675165</v>
      </c>
      <c r="G2720" s="11">
        <f t="shared" si="562"/>
        <v>-1.2432989841515947E-2</v>
      </c>
      <c r="H2720">
        <v>3126023</v>
      </c>
      <c r="I2720" s="12">
        <f t="shared" si="558"/>
        <v>0.21598209610102037</v>
      </c>
      <c r="J2720" s="12"/>
      <c r="K2720" s="1">
        <v>2721667</v>
      </c>
      <c r="L2720">
        <v>98365</v>
      </c>
      <c r="M2720" s="12">
        <f t="shared" si="559"/>
        <v>3.6141453013906553E-2</v>
      </c>
      <c r="N2720">
        <v>34323</v>
      </c>
      <c r="O2720">
        <v>64042</v>
      </c>
      <c r="P2720" s="12">
        <f t="shared" si="563"/>
        <v>2.3530431900743186E-2</v>
      </c>
      <c r="Q2720" s="12">
        <f t="shared" si="564"/>
        <v>0.65106491129975097</v>
      </c>
      <c r="R2720">
        <v>25552</v>
      </c>
      <c r="S2720">
        <v>3137</v>
      </c>
      <c r="T2720">
        <v>5471</v>
      </c>
      <c r="U2720" s="30">
        <v>5470.9110000000001</v>
      </c>
      <c r="V2720">
        <f t="shared" si="557"/>
        <v>5470911</v>
      </c>
      <c r="W2720">
        <v>25851</v>
      </c>
      <c r="AA2720" s="1">
        <f t="shared" si="567"/>
        <v>11306</v>
      </c>
    </row>
    <row r="2721" spans="2:27">
      <c r="B2721" t="s">
        <v>283</v>
      </c>
      <c r="C2721">
        <v>1975</v>
      </c>
      <c r="D2721" s="1">
        <v>996907</v>
      </c>
      <c r="E2721" s="12">
        <f t="shared" si="561"/>
        <v>0.44752627062409156</v>
      </c>
      <c r="F2721" s="1">
        <v>981616</v>
      </c>
      <c r="G2721" s="11">
        <f t="shared" si="562"/>
        <v>0.45389053046292388</v>
      </c>
      <c r="H2721">
        <v>3604808</v>
      </c>
      <c r="I2721" s="12">
        <f t="shared" si="558"/>
        <v>0.27230742941094227</v>
      </c>
      <c r="J2721" s="12"/>
      <c r="K2721" s="1">
        <v>3562338</v>
      </c>
      <c r="L2721">
        <v>119514</v>
      </c>
      <c r="M2721" s="12">
        <f t="shared" si="559"/>
        <v>3.3549315084643851E-2</v>
      </c>
      <c r="N2721">
        <v>40334</v>
      </c>
      <c r="O2721">
        <v>79180</v>
      </c>
      <c r="P2721" s="12">
        <f t="shared" si="563"/>
        <v>2.2226975654752582E-2</v>
      </c>
      <c r="Q2721" s="12">
        <f t="shared" si="564"/>
        <v>0.66251652526063887</v>
      </c>
      <c r="R2721">
        <v>26988</v>
      </c>
      <c r="S2721">
        <v>4864</v>
      </c>
      <c r="T2721">
        <v>5547</v>
      </c>
      <c r="U2721" s="30">
        <v>5547.1880000000001</v>
      </c>
      <c r="V2721">
        <f t="shared" si="557"/>
        <v>5547188</v>
      </c>
      <c r="W2721">
        <v>27942</v>
      </c>
      <c r="AA2721" s="1">
        <f t="shared" si="567"/>
        <v>12266</v>
      </c>
    </row>
    <row r="2722" spans="2:27">
      <c r="B2722" t="s">
        <v>283</v>
      </c>
      <c r="C2722">
        <v>1976</v>
      </c>
      <c r="D2722" s="1">
        <v>918254</v>
      </c>
      <c r="E2722" s="12">
        <f t="shared" si="561"/>
        <v>-7.8897028509178888E-2</v>
      </c>
      <c r="F2722" s="1">
        <v>898574</v>
      </c>
      <c r="G2722" s="11">
        <f t="shared" si="562"/>
        <v>-8.4597235578882171E-2</v>
      </c>
      <c r="H2722">
        <v>3874953</v>
      </c>
      <c r="I2722" s="12">
        <f t="shared" si="558"/>
        <v>0.23189287715231643</v>
      </c>
      <c r="J2722" s="12"/>
      <c r="K2722" s="1">
        <v>4165676</v>
      </c>
      <c r="L2722">
        <v>133588</v>
      </c>
      <c r="M2722" s="12">
        <f t="shared" si="559"/>
        <v>3.2068744664731488E-2</v>
      </c>
      <c r="N2722">
        <v>40139</v>
      </c>
      <c r="O2722">
        <v>93449</v>
      </c>
      <c r="P2722" s="12">
        <f t="shared" si="563"/>
        <v>2.2433093692356295E-2</v>
      </c>
      <c r="Q2722" s="12">
        <f t="shared" si="564"/>
        <v>0.69953139503548223</v>
      </c>
      <c r="R2722">
        <v>28135</v>
      </c>
      <c r="S2722">
        <v>2776</v>
      </c>
      <c r="T2722">
        <v>5608</v>
      </c>
      <c r="U2722" s="30">
        <v>5607.9639999999999</v>
      </c>
      <c r="V2722">
        <f t="shared" si="557"/>
        <v>5607964</v>
      </c>
      <c r="W2722">
        <v>31216</v>
      </c>
      <c r="AA2722" s="1">
        <f t="shared" si="567"/>
        <v>13226</v>
      </c>
    </row>
    <row r="2723" spans="2:27">
      <c r="B2723" t="s">
        <v>283</v>
      </c>
      <c r="C2723">
        <v>1977</v>
      </c>
      <c r="D2723" s="1">
        <v>1231466</v>
      </c>
      <c r="E2723" s="12">
        <f t="shared" si="561"/>
        <v>0.34109516538996837</v>
      </c>
      <c r="F2723" s="1">
        <v>1213261</v>
      </c>
      <c r="G2723" s="11">
        <f t="shared" si="562"/>
        <v>0.35020710592561105</v>
      </c>
      <c r="H2723">
        <v>4574592</v>
      </c>
      <c r="I2723" s="12">
        <f t="shared" si="558"/>
        <v>0.26521731336914856</v>
      </c>
      <c r="J2723" s="12"/>
      <c r="K2723" s="1">
        <v>4345595</v>
      </c>
      <c r="L2723">
        <v>148408</v>
      </c>
      <c r="M2723" s="12">
        <f t="shared" si="559"/>
        <v>3.4151364772833176E-2</v>
      </c>
      <c r="N2723">
        <v>43984</v>
      </c>
      <c r="O2723">
        <v>104424</v>
      </c>
      <c r="P2723" s="12">
        <f t="shared" si="563"/>
        <v>2.4029850917998571E-2</v>
      </c>
      <c r="Q2723" s="12">
        <f t="shared" si="564"/>
        <v>0.70362783677429785</v>
      </c>
      <c r="R2723">
        <v>32627</v>
      </c>
      <c r="S2723">
        <v>5252</v>
      </c>
      <c r="T2723">
        <v>5686</v>
      </c>
      <c r="U2723" s="30">
        <v>5685.607</v>
      </c>
      <c r="V2723">
        <f t="shared" si="557"/>
        <v>5685607</v>
      </c>
      <c r="W2723">
        <v>34242</v>
      </c>
      <c r="X2723" s="16">
        <v>14189</v>
      </c>
      <c r="Z2723" s="16">
        <v>14189</v>
      </c>
      <c r="AA2723" s="16">
        <v>14189</v>
      </c>
    </row>
    <row r="2724" spans="2:27">
      <c r="B2724" t="s">
        <v>283</v>
      </c>
      <c r="C2724">
        <v>1978</v>
      </c>
      <c r="D2724" s="1">
        <v>1211132</v>
      </c>
      <c r="E2724" s="12">
        <f t="shared" si="561"/>
        <v>-1.6512027128641797E-2</v>
      </c>
      <c r="F2724" s="1">
        <v>1168458</v>
      </c>
      <c r="G2724" s="11">
        <f t="shared" si="562"/>
        <v>-3.692775091262309E-2</v>
      </c>
      <c r="H2724">
        <v>4854529</v>
      </c>
      <c r="I2724" s="12">
        <f t="shared" ref="I2724:I2754" si="568">(F2724/H2724)</f>
        <v>0.2406944113424804</v>
      </c>
      <c r="J2724" s="12"/>
      <c r="K2724" s="1">
        <v>4672085</v>
      </c>
      <c r="L2724">
        <v>184710</v>
      </c>
      <c r="M2724" s="12">
        <f t="shared" si="559"/>
        <v>3.9534811545594739E-2</v>
      </c>
      <c r="N2724">
        <v>48442</v>
      </c>
      <c r="O2724">
        <v>136268</v>
      </c>
      <c r="P2724" s="12">
        <f t="shared" si="563"/>
        <v>2.9166421415706262E-2</v>
      </c>
      <c r="Q2724" s="12">
        <f t="shared" si="564"/>
        <v>0.73774024145958528</v>
      </c>
      <c r="R2724">
        <v>36518</v>
      </c>
      <c r="S2724">
        <v>3697</v>
      </c>
      <c r="T2724">
        <v>5759</v>
      </c>
      <c r="U2724" s="30">
        <v>5759.4920000000002</v>
      </c>
      <c r="V2724">
        <f t="shared" si="557"/>
        <v>5759492</v>
      </c>
      <c r="W2724">
        <v>38713</v>
      </c>
      <c r="X2724" s="16">
        <v>13350</v>
      </c>
      <c r="Z2724" s="16">
        <v>13350</v>
      </c>
      <c r="AA2724" s="16">
        <v>13350</v>
      </c>
    </row>
    <row r="2725" spans="2:27">
      <c r="B2725" t="s">
        <v>283</v>
      </c>
      <c r="C2725">
        <v>1979</v>
      </c>
      <c r="D2725" s="1">
        <v>1414093</v>
      </c>
      <c r="E2725" s="12">
        <f t="shared" si="561"/>
        <v>0.16757958670070644</v>
      </c>
      <c r="F2725" s="1">
        <v>1344939</v>
      </c>
      <c r="G2725" s="11">
        <f t="shared" si="562"/>
        <v>0.1510375212459498</v>
      </c>
      <c r="H2725">
        <v>5537120</v>
      </c>
      <c r="I2725" s="12">
        <f t="shared" si="568"/>
        <v>0.24289504291039385</v>
      </c>
      <c r="J2725" s="12"/>
      <c r="K2725" s="1">
        <v>5249075</v>
      </c>
      <c r="L2725">
        <v>228870</v>
      </c>
      <c r="M2725" s="12">
        <f t="shared" si="559"/>
        <v>4.3601967965784451E-2</v>
      </c>
      <c r="N2725">
        <v>60106</v>
      </c>
      <c r="O2725">
        <v>168764</v>
      </c>
      <c r="P2725" s="12">
        <f t="shared" si="563"/>
        <v>3.2151188542743243E-2</v>
      </c>
      <c r="Q2725" s="12">
        <f t="shared" si="564"/>
        <v>0.73737929829160664</v>
      </c>
      <c r="R2725">
        <v>48110</v>
      </c>
      <c r="S2725">
        <v>6603</v>
      </c>
      <c r="T2725">
        <v>5823</v>
      </c>
      <c r="U2725" s="30">
        <v>5823.491</v>
      </c>
      <c r="V2725">
        <f t="shared" si="557"/>
        <v>5823491</v>
      </c>
      <c r="W2725">
        <v>42937</v>
      </c>
      <c r="X2725" s="16">
        <v>14335</v>
      </c>
      <c r="Z2725" s="16">
        <v>14335</v>
      </c>
      <c r="AA2725" s="16">
        <v>14335</v>
      </c>
    </row>
    <row r="2726" spans="2:27">
      <c r="B2726" t="s">
        <v>283</v>
      </c>
      <c r="C2726">
        <v>1980</v>
      </c>
      <c r="D2726" s="1">
        <v>1561501</v>
      </c>
      <c r="E2726" s="12">
        <f t="shared" si="561"/>
        <v>0.10424208308788743</v>
      </c>
      <c r="F2726" s="1">
        <v>1482939</v>
      </c>
      <c r="G2726" s="11">
        <f t="shared" si="562"/>
        <v>0.10260688402968461</v>
      </c>
      <c r="H2726">
        <v>6201826</v>
      </c>
      <c r="I2726" s="12">
        <f t="shared" si="568"/>
        <v>0.23911328695774439</v>
      </c>
      <c r="J2726" s="12"/>
      <c r="K2726" s="1">
        <v>5732544</v>
      </c>
      <c r="L2726">
        <v>237372</v>
      </c>
      <c r="M2726" s="12">
        <f t="shared" si="559"/>
        <v>4.1407793817195296E-2</v>
      </c>
      <c r="N2726">
        <v>65572</v>
      </c>
      <c r="O2726">
        <v>171800</v>
      </c>
      <c r="P2726" s="12">
        <f t="shared" si="563"/>
        <v>2.9969242277076286E-2</v>
      </c>
      <c r="Q2726" s="12">
        <f t="shared" si="564"/>
        <v>0.72375848878553495</v>
      </c>
      <c r="R2726">
        <v>58353</v>
      </c>
      <c r="S2726">
        <v>4744</v>
      </c>
      <c r="T2726">
        <v>5882</v>
      </c>
      <c r="U2726" s="30">
        <v>5898.98</v>
      </c>
      <c r="V2726">
        <f t="shared" si="557"/>
        <v>5898980</v>
      </c>
      <c r="W2726">
        <v>48272</v>
      </c>
      <c r="X2726" s="16">
        <v>15615</v>
      </c>
      <c r="Y2726">
        <v>16526</v>
      </c>
      <c r="Z2726" s="1">
        <f>(Y2726+X2726)/2</f>
        <v>16070.5</v>
      </c>
      <c r="AA2726" s="16">
        <v>16071</v>
      </c>
    </row>
    <row r="2727" spans="2:27">
      <c r="B2727" t="s">
        <v>283</v>
      </c>
      <c r="C2727">
        <v>1981</v>
      </c>
      <c r="D2727" s="1">
        <v>1694290</v>
      </c>
      <c r="E2727" s="12">
        <f t="shared" si="561"/>
        <v>8.5039330746506089E-2</v>
      </c>
      <c r="F2727" s="1">
        <v>1587116</v>
      </c>
      <c r="G2727" s="11">
        <f t="shared" si="562"/>
        <v>7.0250360938649531E-2</v>
      </c>
      <c r="H2727">
        <v>6720524</v>
      </c>
      <c r="I2727" s="12">
        <f t="shared" si="568"/>
        <v>0.23615956136753621</v>
      </c>
      <c r="J2727" s="12"/>
      <c r="K2727" s="1">
        <v>6571443</v>
      </c>
      <c r="L2727">
        <v>291742</v>
      </c>
      <c r="M2727" s="12">
        <f t="shared" si="559"/>
        <v>4.4395424262220644E-2</v>
      </c>
      <c r="N2727">
        <v>76196</v>
      </c>
      <c r="O2727">
        <v>215546</v>
      </c>
      <c r="P2727" s="12">
        <f t="shared" si="563"/>
        <v>3.2800406242586296E-2</v>
      </c>
      <c r="Q2727" s="12">
        <f t="shared" si="564"/>
        <v>0.73882402945067904</v>
      </c>
      <c r="R2727">
        <v>66683</v>
      </c>
      <c r="S2727">
        <v>8373</v>
      </c>
      <c r="T2727">
        <v>5957</v>
      </c>
      <c r="U2727" s="30">
        <v>5956.6530000000002</v>
      </c>
      <c r="V2727">
        <f t="shared" si="557"/>
        <v>5956653</v>
      </c>
      <c r="W2727">
        <v>54457</v>
      </c>
      <c r="X2727" s="16">
        <v>15786</v>
      </c>
      <c r="Z2727" s="16">
        <v>15786</v>
      </c>
      <c r="AA2727" s="16">
        <v>15786</v>
      </c>
    </row>
    <row r="2728" spans="2:27">
      <c r="B2728" t="s">
        <v>283</v>
      </c>
      <c r="C2728">
        <v>1982</v>
      </c>
      <c r="D2728" s="1">
        <v>1536436</v>
      </c>
      <c r="E2728" s="12">
        <f t="shared" si="561"/>
        <v>-9.3168229759958449E-2</v>
      </c>
      <c r="F2728" s="1">
        <v>1432835</v>
      </c>
      <c r="G2728" s="11">
        <f t="shared" si="562"/>
        <v>-9.7208395605614215E-2</v>
      </c>
      <c r="H2728">
        <v>7128334</v>
      </c>
      <c r="I2728" s="12">
        <f t="shared" si="568"/>
        <v>0.20100559261112064</v>
      </c>
      <c r="J2728" s="12"/>
      <c r="K2728" s="1">
        <v>6850703</v>
      </c>
      <c r="L2728">
        <v>281800</v>
      </c>
      <c r="M2728" s="12">
        <f t="shared" si="559"/>
        <v>4.1134464594363526E-2</v>
      </c>
      <c r="N2728">
        <v>64098</v>
      </c>
      <c r="O2728">
        <v>217702</v>
      </c>
      <c r="P2728" s="12">
        <f t="shared" si="563"/>
        <v>3.1778052558985553E-2</v>
      </c>
      <c r="Q2728" s="12">
        <f t="shared" si="564"/>
        <v>0.7725408090844571</v>
      </c>
      <c r="R2728">
        <v>73287</v>
      </c>
      <c r="S2728">
        <v>6782</v>
      </c>
      <c r="T2728">
        <v>6019</v>
      </c>
      <c r="U2728" s="30">
        <v>6019.1009999999997</v>
      </c>
      <c r="V2728">
        <f t="shared" si="557"/>
        <v>6019101</v>
      </c>
      <c r="W2728">
        <v>58450</v>
      </c>
      <c r="X2728" s="16">
        <v>16660</v>
      </c>
      <c r="Z2728" s="16">
        <v>16660</v>
      </c>
      <c r="AA2728" s="16">
        <v>16660</v>
      </c>
    </row>
    <row r="2729" spans="2:27">
      <c r="B2729" t="s">
        <v>283</v>
      </c>
      <c r="C2729">
        <v>1983</v>
      </c>
      <c r="D2729" s="1">
        <v>1657588</v>
      </c>
      <c r="E2729" s="12">
        <f t="shared" si="561"/>
        <v>7.8852617356010929E-2</v>
      </c>
      <c r="F2729" s="1">
        <v>1560284</v>
      </c>
      <c r="G2729" s="11">
        <f t="shared" si="562"/>
        <v>8.8948832210268447E-2</v>
      </c>
      <c r="H2729">
        <v>7661975</v>
      </c>
      <c r="I2729" s="12">
        <f t="shared" si="568"/>
        <v>0.20363992312687004</v>
      </c>
      <c r="J2729" s="12"/>
      <c r="K2729" s="1">
        <v>7231826</v>
      </c>
      <c r="L2729">
        <v>287641</v>
      </c>
      <c r="M2729" s="12">
        <f t="shared" si="559"/>
        <v>3.9774325322539564E-2</v>
      </c>
      <c r="N2729">
        <v>82244</v>
      </c>
      <c r="O2729">
        <v>205397</v>
      </c>
      <c r="P2729" s="12">
        <f t="shared" si="563"/>
        <v>2.84018171897388E-2</v>
      </c>
      <c r="Q2729" s="12">
        <f t="shared" si="564"/>
        <v>0.71407414102996447</v>
      </c>
      <c r="R2729">
        <v>84011</v>
      </c>
      <c r="S2729">
        <v>9277</v>
      </c>
      <c r="T2729">
        <v>6077</v>
      </c>
      <c r="U2729" s="30">
        <v>6077.0559999999996</v>
      </c>
      <c r="V2729">
        <f t="shared" si="557"/>
        <v>6077056</v>
      </c>
      <c r="W2729">
        <v>63810</v>
      </c>
      <c r="X2729" s="16">
        <v>15485</v>
      </c>
      <c r="Z2729" s="16">
        <v>15485</v>
      </c>
      <c r="AA2729" s="16">
        <v>15485</v>
      </c>
    </row>
    <row r="2730" spans="2:27">
      <c r="B2730" t="s">
        <v>283</v>
      </c>
      <c r="C2730">
        <v>1984</v>
      </c>
      <c r="D2730" s="1">
        <v>1828544</v>
      </c>
      <c r="E2730" s="12">
        <f t="shared" si="561"/>
        <v>0.10313539914622934</v>
      </c>
      <c r="F2730" s="1">
        <v>1719680</v>
      </c>
      <c r="G2730" s="11">
        <f t="shared" si="562"/>
        <v>0.10215832502288046</v>
      </c>
      <c r="H2730">
        <v>8734552</v>
      </c>
      <c r="I2730" s="12">
        <f t="shared" si="568"/>
        <v>0.19688245029624873</v>
      </c>
      <c r="J2730" s="12"/>
      <c r="K2730" s="1">
        <v>7587635</v>
      </c>
      <c r="L2730">
        <v>311958</v>
      </c>
      <c r="M2730" s="12">
        <f t="shared" si="559"/>
        <v>4.1113996653766291E-2</v>
      </c>
      <c r="N2730">
        <v>87351</v>
      </c>
      <c r="O2730">
        <v>224607</v>
      </c>
      <c r="P2730" s="12">
        <f t="shared" si="563"/>
        <v>2.9601713841005795E-2</v>
      </c>
      <c r="Q2730" s="12">
        <f t="shared" si="564"/>
        <v>0.71999115265516511</v>
      </c>
      <c r="R2730">
        <v>97538</v>
      </c>
      <c r="S2730">
        <v>6994</v>
      </c>
      <c r="T2730">
        <v>6164</v>
      </c>
      <c r="U2730" s="30">
        <v>6164.0060000000003</v>
      </c>
      <c r="V2730">
        <f t="shared" si="557"/>
        <v>6164006</v>
      </c>
      <c r="W2730">
        <v>72559</v>
      </c>
      <c r="X2730" s="16">
        <v>16469</v>
      </c>
      <c r="Z2730" s="16">
        <v>16469</v>
      </c>
      <c r="AA2730" s="16">
        <v>16469</v>
      </c>
    </row>
    <row r="2731" spans="2:27">
      <c r="B2731" t="s">
        <v>283</v>
      </c>
      <c r="C2731">
        <v>1985</v>
      </c>
      <c r="D2731" s="1">
        <v>2039201</v>
      </c>
      <c r="E2731" s="12">
        <f t="shared" si="561"/>
        <v>0.11520477494662421</v>
      </c>
      <c r="F2731" s="1">
        <v>1933027</v>
      </c>
      <c r="G2731" s="11">
        <f t="shared" si="562"/>
        <v>0.12406203479717157</v>
      </c>
      <c r="H2731">
        <v>9878777</v>
      </c>
      <c r="I2731" s="12">
        <f t="shared" si="568"/>
        <v>0.19567472775223088</v>
      </c>
      <c r="J2731" s="12"/>
      <c r="K2731" s="1">
        <v>8492053</v>
      </c>
      <c r="L2731">
        <v>359521</v>
      </c>
      <c r="M2731" s="12">
        <f t="shared" si="559"/>
        <v>4.2336170063940956E-2</v>
      </c>
      <c r="N2731">
        <v>101019</v>
      </c>
      <c r="O2731">
        <v>258502</v>
      </c>
      <c r="P2731" s="12">
        <f t="shared" si="563"/>
        <v>3.0440460039521656E-2</v>
      </c>
      <c r="Q2731" s="12">
        <f t="shared" si="564"/>
        <v>0.71901780424509276</v>
      </c>
      <c r="R2731">
        <v>116075</v>
      </c>
      <c r="S2731">
        <v>10721</v>
      </c>
      <c r="T2731">
        <v>6254</v>
      </c>
      <c r="U2731" s="30">
        <v>6253.9539999999997</v>
      </c>
      <c r="V2731">
        <f t="shared" si="557"/>
        <v>6253954</v>
      </c>
      <c r="W2731">
        <v>78747</v>
      </c>
      <c r="X2731" s="16">
        <v>17501</v>
      </c>
      <c r="Z2731" s="16">
        <v>17501</v>
      </c>
      <c r="AA2731" s="16">
        <v>17501</v>
      </c>
    </row>
    <row r="2732" spans="2:27">
      <c r="B2732" t="s">
        <v>283</v>
      </c>
      <c r="C2732">
        <v>1986</v>
      </c>
      <c r="D2732" s="1">
        <v>2141705</v>
      </c>
      <c r="E2732" s="12">
        <f t="shared" si="561"/>
        <v>5.0266746632627188E-2</v>
      </c>
      <c r="F2732" s="1">
        <v>2017531</v>
      </c>
      <c r="G2732" s="11">
        <f t="shared" si="562"/>
        <v>4.3715892224992205E-2</v>
      </c>
      <c r="H2732">
        <v>10801092</v>
      </c>
      <c r="I2732" s="12">
        <f t="shared" si="568"/>
        <v>0.18678953942805043</v>
      </c>
      <c r="J2732" s="12"/>
      <c r="K2732" s="1">
        <v>9369491</v>
      </c>
      <c r="L2732">
        <v>381511</v>
      </c>
      <c r="M2732" s="12">
        <f t="shared" si="559"/>
        <v>4.0718433904253712E-2</v>
      </c>
      <c r="N2732">
        <v>91480</v>
      </c>
      <c r="O2732">
        <v>290031</v>
      </c>
      <c r="P2732" s="12">
        <f t="shared" si="563"/>
        <v>3.0954829883501674E-2</v>
      </c>
      <c r="Q2732" s="12">
        <f t="shared" si="564"/>
        <v>0.76021661236504323</v>
      </c>
      <c r="R2732">
        <v>125179</v>
      </c>
      <c r="S2732">
        <v>10433</v>
      </c>
      <c r="T2732">
        <v>6322</v>
      </c>
      <c r="U2732" s="30">
        <v>6321.5780000000004</v>
      </c>
      <c r="V2732">
        <f t="shared" si="557"/>
        <v>6321578</v>
      </c>
      <c r="W2732">
        <v>84667</v>
      </c>
      <c r="X2732" s="16">
        <v>17912</v>
      </c>
      <c r="Z2732" s="16">
        <v>17912</v>
      </c>
      <c r="AA2732" s="16">
        <v>17912</v>
      </c>
    </row>
    <row r="2733" spans="2:27">
      <c r="B2733" t="s">
        <v>283</v>
      </c>
      <c r="C2733">
        <v>1987</v>
      </c>
      <c r="D2733" s="1">
        <v>2194137</v>
      </c>
      <c r="E2733" s="12">
        <f t="shared" si="561"/>
        <v>2.4481429515269375E-2</v>
      </c>
      <c r="F2733" s="1">
        <v>2029557</v>
      </c>
      <c r="G2733" s="11">
        <f t="shared" si="562"/>
        <v>5.9607510367870433E-3</v>
      </c>
      <c r="H2733">
        <v>11913780</v>
      </c>
      <c r="I2733" s="12">
        <f t="shared" si="568"/>
        <v>0.17035374163363767</v>
      </c>
      <c r="J2733" s="12"/>
      <c r="K2733" s="1">
        <v>10133313</v>
      </c>
      <c r="L2733">
        <v>480874</v>
      </c>
      <c r="M2733" s="12">
        <f t="shared" si="559"/>
        <v>4.7454766274366539E-2</v>
      </c>
      <c r="N2733">
        <v>105487</v>
      </c>
      <c r="O2733">
        <v>375387</v>
      </c>
      <c r="P2733" s="12">
        <f t="shared" si="563"/>
        <v>3.7044844070246323E-2</v>
      </c>
      <c r="Q2733" s="12">
        <f t="shared" si="564"/>
        <v>0.78063484405478356</v>
      </c>
      <c r="R2733">
        <v>138960</v>
      </c>
      <c r="S2733">
        <v>16096</v>
      </c>
      <c r="T2733">
        <v>6404</v>
      </c>
      <c r="U2733" s="30">
        <v>6403.7</v>
      </c>
      <c r="V2733">
        <f t="shared" si="557"/>
        <v>6403700</v>
      </c>
      <c r="W2733">
        <v>91198</v>
      </c>
      <c r="X2733" s="16">
        <v>17404</v>
      </c>
      <c r="Z2733" s="16">
        <v>17404</v>
      </c>
      <c r="AA2733" s="16">
        <v>17404</v>
      </c>
    </row>
    <row r="2734" spans="2:27">
      <c r="B2734" t="s">
        <v>283</v>
      </c>
      <c r="C2734">
        <v>1988</v>
      </c>
      <c r="D2734" s="1">
        <v>2319443</v>
      </c>
      <c r="E2734" s="12">
        <f t="shared" si="561"/>
        <v>5.7109469463392667E-2</v>
      </c>
      <c r="F2734" s="1">
        <v>2136966</v>
      </c>
      <c r="G2734" s="11">
        <f t="shared" si="562"/>
        <v>5.2922386510947952E-2</v>
      </c>
      <c r="H2734">
        <v>12726542</v>
      </c>
      <c r="I2734" s="12">
        <f t="shared" si="568"/>
        <v>0.16791411209737886</v>
      </c>
      <c r="J2734" s="12"/>
      <c r="K2734" s="1">
        <v>11034518</v>
      </c>
      <c r="L2734">
        <v>532668</v>
      </c>
      <c r="M2734" s="12">
        <f t="shared" si="559"/>
        <v>4.8272883328478872E-2</v>
      </c>
      <c r="N2734">
        <v>110733</v>
      </c>
      <c r="O2734">
        <v>421935</v>
      </c>
      <c r="P2734" s="12">
        <f t="shared" si="563"/>
        <v>3.8237737253226649E-2</v>
      </c>
      <c r="Q2734" s="12">
        <f t="shared" si="564"/>
        <v>0.79211629007186468</v>
      </c>
      <c r="R2734">
        <v>153995</v>
      </c>
      <c r="S2734">
        <v>12749</v>
      </c>
      <c r="T2734">
        <v>6481</v>
      </c>
      <c r="U2734" s="30">
        <v>6480.5940000000001</v>
      </c>
      <c r="V2734">
        <f t="shared" si="557"/>
        <v>6480594</v>
      </c>
      <c r="W2734">
        <v>99420</v>
      </c>
      <c r="X2734" s="16">
        <v>17292</v>
      </c>
      <c r="Z2734" s="16">
        <v>17292</v>
      </c>
      <c r="AA2734" s="16">
        <v>17292</v>
      </c>
    </row>
    <row r="2735" spans="2:27">
      <c r="B2735" t="s">
        <v>283</v>
      </c>
      <c r="C2735">
        <v>1989</v>
      </c>
      <c r="D2735" s="1">
        <v>2711089</v>
      </c>
      <c r="E2735" s="12">
        <f t="shared" si="561"/>
        <v>0.16885347042371812</v>
      </c>
      <c r="F2735" s="1">
        <v>2499804</v>
      </c>
      <c r="G2735" s="11">
        <f t="shared" si="562"/>
        <v>0.16979118993938136</v>
      </c>
      <c r="H2735">
        <v>13532556</v>
      </c>
      <c r="I2735" s="12">
        <f t="shared" si="568"/>
        <v>0.18472519160460152</v>
      </c>
      <c r="J2735" s="12"/>
      <c r="K2735" s="1">
        <v>12366252</v>
      </c>
      <c r="L2735">
        <v>539930</v>
      </c>
      <c r="M2735" s="12">
        <f t="shared" si="559"/>
        <v>4.3661571832759032E-2</v>
      </c>
      <c r="N2735">
        <v>114060</v>
      </c>
      <c r="O2735">
        <v>425870</v>
      </c>
      <c r="P2735" s="12">
        <f t="shared" si="563"/>
        <v>3.4438081966953284E-2</v>
      </c>
      <c r="Q2735" s="12">
        <f t="shared" si="564"/>
        <v>0.7887503935695368</v>
      </c>
      <c r="R2735">
        <v>173989</v>
      </c>
      <c r="S2735">
        <v>17046</v>
      </c>
      <c r="T2735">
        <v>6565</v>
      </c>
      <c r="U2735" s="30">
        <v>6565.4589999999998</v>
      </c>
      <c r="V2735">
        <f t="shared" si="557"/>
        <v>6565459</v>
      </c>
      <c r="W2735">
        <v>108027</v>
      </c>
      <c r="X2735" s="16">
        <v>17665</v>
      </c>
      <c r="Z2735" s="16">
        <v>17665</v>
      </c>
      <c r="AA2735" s="16">
        <v>17665</v>
      </c>
    </row>
    <row r="2736" spans="2:27">
      <c r="B2736" t="s">
        <v>283</v>
      </c>
      <c r="C2736">
        <v>1990</v>
      </c>
      <c r="D2736" s="1">
        <v>2888432</v>
      </c>
      <c r="E2736" s="12">
        <f t="shared" si="561"/>
        <v>6.5413935138241494E-2</v>
      </c>
      <c r="F2736" s="1">
        <v>2648279</v>
      </c>
      <c r="G2736" s="11">
        <f t="shared" si="562"/>
        <v>5.9394656541072822E-2</v>
      </c>
      <c r="H2736">
        <v>14625482</v>
      </c>
      <c r="I2736" s="12">
        <f t="shared" si="568"/>
        <v>0.18107293831410137</v>
      </c>
      <c r="J2736" s="12"/>
      <c r="K2736" s="1">
        <v>13492830</v>
      </c>
      <c r="L2736">
        <v>583559</v>
      </c>
      <c r="M2736" s="12">
        <f t="shared" si="559"/>
        <v>4.3249562916007983E-2</v>
      </c>
      <c r="N2736">
        <v>143769</v>
      </c>
      <c r="O2736">
        <v>439790</v>
      </c>
      <c r="P2736" s="12">
        <f t="shared" si="563"/>
        <v>3.2594348257556048E-2</v>
      </c>
      <c r="Q2736" s="12">
        <f t="shared" si="564"/>
        <v>0.75363416552567952</v>
      </c>
      <c r="R2736">
        <v>193358</v>
      </c>
      <c r="S2736">
        <v>15145</v>
      </c>
      <c r="T2736">
        <v>6632</v>
      </c>
      <c r="U2736" s="30">
        <v>6656.9870000000001</v>
      </c>
      <c r="V2736">
        <f t="shared" si="557"/>
        <v>6656987</v>
      </c>
      <c r="W2736">
        <v>114583</v>
      </c>
      <c r="X2736" s="16">
        <v>18619</v>
      </c>
      <c r="Z2736" s="16">
        <v>18619</v>
      </c>
      <c r="AA2736" s="16">
        <v>18619</v>
      </c>
    </row>
    <row r="2737" spans="2:27">
      <c r="B2737" t="s">
        <v>283</v>
      </c>
      <c r="C2737">
        <v>1991</v>
      </c>
      <c r="D2737" s="1">
        <v>3353941</v>
      </c>
      <c r="E2737" s="12">
        <f t="shared" si="561"/>
        <v>0.16116321935222985</v>
      </c>
      <c r="F2737" s="1">
        <v>3060650</v>
      </c>
      <c r="G2737" s="11">
        <f t="shared" si="562"/>
        <v>0.15571282330902447</v>
      </c>
      <c r="H2737">
        <v>15266228</v>
      </c>
      <c r="I2737" s="12">
        <f t="shared" si="568"/>
        <v>0.200485018303146</v>
      </c>
      <c r="J2737" s="12"/>
      <c r="K2737" s="1">
        <v>15036215</v>
      </c>
      <c r="L2737">
        <v>669021</v>
      </c>
      <c r="M2737" s="12">
        <f t="shared" si="559"/>
        <v>4.4493976708899145E-2</v>
      </c>
      <c r="N2737">
        <v>142297</v>
      </c>
      <c r="O2737">
        <v>526724</v>
      </c>
      <c r="P2737" s="12">
        <f t="shared" si="563"/>
        <v>3.5030358371438558E-2</v>
      </c>
      <c r="Q2737" s="12">
        <f t="shared" si="564"/>
        <v>0.78730563016706501</v>
      </c>
      <c r="R2737">
        <v>213193</v>
      </c>
      <c r="S2737">
        <v>26298</v>
      </c>
      <c r="T2737">
        <v>6748</v>
      </c>
      <c r="U2737" s="30">
        <v>6748.1350000000002</v>
      </c>
      <c r="V2737">
        <f t="shared" si="557"/>
        <v>6748135</v>
      </c>
      <c r="W2737">
        <v>120020</v>
      </c>
      <c r="X2737" s="16">
        <v>19116</v>
      </c>
      <c r="Z2737" s="16">
        <v>19116</v>
      </c>
      <c r="AA2737" s="16">
        <v>19116</v>
      </c>
    </row>
    <row r="2738" spans="2:27">
      <c r="B2738" t="s">
        <v>283</v>
      </c>
      <c r="C2738">
        <v>1992</v>
      </c>
      <c r="D2738" s="1">
        <v>4017596</v>
      </c>
      <c r="E2738" s="12">
        <f t="shared" si="561"/>
        <v>0.19787318858620351</v>
      </c>
      <c r="F2738" s="1">
        <v>3695376</v>
      </c>
      <c r="G2738" s="11">
        <f t="shared" si="562"/>
        <v>0.20738274549523794</v>
      </c>
      <c r="H2738">
        <v>17663941</v>
      </c>
      <c r="I2738" s="12">
        <f t="shared" si="568"/>
        <v>0.20920450311739605</v>
      </c>
      <c r="J2738" s="12"/>
      <c r="K2738" s="1">
        <v>16045514</v>
      </c>
      <c r="L2738">
        <v>700223</v>
      </c>
      <c r="M2738" s="12">
        <f t="shared" si="559"/>
        <v>4.3639798637799945E-2</v>
      </c>
      <c r="N2738">
        <v>148812</v>
      </c>
      <c r="O2738">
        <v>551411</v>
      </c>
      <c r="P2738" s="12">
        <f t="shared" si="563"/>
        <v>3.4365430736590923E-2</v>
      </c>
      <c r="Q2738" s="12">
        <f t="shared" si="564"/>
        <v>0.78747913164806072</v>
      </c>
      <c r="R2738">
        <v>234127</v>
      </c>
      <c r="S2738">
        <v>17133</v>
      </c>
      <c r="T2738">
        <v>6832</v>
      </c>
      <c r="U2738" s="30">
        <v>6831.85</v>
      </c>
      <c r="V2738">
        <f t="shared" si="557"/>
        <v>6831850</v>
      </c>
      <c r="W2738">
        <v>130259</v>
      </c>
      <c r="X2738" s="16">
        <v>20662</v>
      </c>
      <c r="Z2738" s="16">
        <v>20662</v>
      </c>
      <c r="AA2738" s="16">
        <v>20662</v>
      </c>
    </row>
    <row r="2739" spans="2:27">
      <c r="B2739" t="s">
        <v>283</v>
      </c>
      <c r="C2739">
        <v>1993</v>
      </c>
      <c r="D2739" s="1">
        <v>4685579</v>
      </c>
      <c r="E2739" s="12">
        <f t="shared" si="561"/>
        <v>0.16626435311066617</v>
      </c>
      <c r="F2739" s="1">
        <v>4290222</v>
      </c>
      <c r="G2739" s="11">
        <f t="shared" si="562"/>
        <v>0.16097035863197684</v>
      </c>
      <c r="H2739">
        <v>19373997</v>
      </c>
      <c r="I2739" s="12">
        <f t="shared" si="568"/>
        <v>0.22144227646984771</v>
      </c>
      <c r="J2739" s="12"/>
      <c r="K2739" s="1">
        <v>16915667</v>
      </c>
      <c r="L2739">
        <v>765111</v>
      </c>
      <c r="M2739" s="12">
        <f t="shared" si="559"/>
        <v>4.5230909310286137E-2</v>
      </c>
      <c r="N2739">
        <v>158837</v>
      </c>
      <c r="O2739">
        <v>606274</v>
      </c>
      <c r="P2739" s="12">
        <f t="shared" si="563"/>
        <v>3.5840975114962953E-2</v>
      </c>
      <c r="Q2739" s="12">
        <f t="shared" si="564"/>
        <v>0.79240005698519567</v>
      </c>
      <c r="R2739">
        <v>252328</v>
      </c>
      <c r="S2739">
        <v>27850</v>
      </c>
      <c r="T2739">
        <v>6947</v>
      </c>
      <c r="U2739" s="30">
        <v>6947.4120000000003</v>
      </c>
      <c r="V2739">
        <f t="shared" si="557"/>
        <v>6947412</v>
      </c>
      <c r="W2739">
        <v>138771</v>
      </c>
      <c r="X2739" s="16">
        <v>22098</v>
      </c>
      <c r="Z2739" s="16">
        <v>22098</v>
      </c>
      <c r="AA2739" s="16">
        <v>22098</v>
      </c>
    </row>
    <row r="2740" spans="2:27">
      <c r="B2740" t="s">
        <v>283</v>
      </c>
      <c r="C2740">
        <v>1994</v>
      </c>
      <c r="D2740" s="1">
        <v>5298351</v>
      </c>
      <c r="E2740" s="12">
        <f t="shared" si="561"/>
        <v>0.13077828801947422</v>
      </c>
      <c r="F2740" s="1">
        <v>4867134</v>
      </c>
      <c r="G2740" s="11">
        <f t="shared" si="562"/>
        <v>0.13447136302037516</v>
      </c>
      <c r="H2740">
        <v>21050902</v>
      </c>
      <c r="I2740" s="12">
        <f t="shared" si="568"/>
        <v>0.23120785988172859</v>
      </c>
      <c r="J2740" s="12"/>
      <c r="K2740" s="1">
        <v>18625431</v>
      </c>
      <c r="L2740">
        <v>909781</v>
      </c>
      <c r="M2740" s="12">
        <f t="shared" si="559"/>
        <v>4.8846171667114711E-2</v>
      </c>
      <c r="N2740">
        <v>189367</v>
      </c>
      <c r="O2740">
        <v>720414</v>
      </c>
      <c r="P2740" s="12">
        <f t="shared" si="563"/>
        <v>3.8679051239136425E-2</v>
      </c>
      <c r="Q2740" s="12">
        <f t="shared" si="564"/>
        <v>0.79185430339829033</v>
      </c>
      <c r="R2740">
        <v>290480</v>
      </c>
      <c r="S2740">
        <v>32383</v>
      </c>
      <c r="T2740">
        <v>7061</v>
      </c>
      <c r="U2740" s="30">
        <v>7060.9589999999998</v>
      </c>
      <c r="V2740">
        <f t="shared" si="557"/>
        <v>7060959</v>
      </c>
      <c r="W2740">
        <v>148277</v>
      </c>
      <c r="X2740" s="16">
        <v>23648</v>
      </c>
      <c r="Y2740" s="2">
        <v>23836</v>
      </c>
      <c r="Z2740" s="7">
        <f>(Y2740+X2740)/2</f>
        <v>23742</v>
      </c>
      <c r="AA2740" s="16">
        <v>23742</v>
      </c>
    </row>
    <row r="2741" spans="2:27">
      <c r="B2741" t="s">
        <v>283</v>
      </c>
      <c r="C2741">
        <v>1995</v>
      </c>
      <c r="D2741" s="1">
        <v>5474923</v>
      </c>
      <c r="E2741" s="12">
        <f t="shared" si="561"/>
        <v>3.33258404360149E-2</v>
      </c>
      <c r="F2741" s="1">
        <v>5045039</v>
      </c>
      <c r="G2741" s="11">
        <f t="shared" si="562"/>
        <v>3.655231189443315E-2</v>
      </c>
      <c r="H2741">
        <v>22462479</v>
      </c>
      <c r="I2741" s="12">
        <f t="shared" si="568"/>
        <v>0.22459849600749765</v>
      </c>
      <c r="J2741" s="12"/>
      <c r="K2741" s="1">
        <v>20436613</v>
      </c>
      <c r="L2741">
        <v>1013091</v>
      </c>
      <c r="M2741" s="12">
        <f t="shared" si="559"/>
        <v>4.9572353305315321E-2</v>
      </c>
      <c r="N2741">
        <v>193459</v>
      </c>
      <c r="O2741">
        <v>819632</v>
      </c>
      <c r="P2741" s="12">
        <f t="shared" si="563"/>
        <v>4.0106058670289449E-2</v>
      </c>
      <c r="Q2741" s="12">
        <f t="shared" si="564"/>
        <v>0.80904084628133111</v>
      </c>
      <c r="R2741">
        <v>319858</v>
      </c>
      <c r="S2741">
        <v>37798</v>
      </c>
      <c r="T2741">
        <v>7185</v>
      </c>
      <c r="U2741" s="30">
        <v>7185.4030000000002</v>
      </c>
      <c r="V2741">
        <f t="shared" si="557"/>
        <v>7185403</v>
      </c>
      <c r="W2741">
        <v>158756</v>
      </c>
      <c r="X2741" s="17">
        <v>29253</v>
      </c>
      <c r="Y2741">
        <v>27313</v>
      </c>
      <c r="Z2741" s="7">
        <f t="shared" ref="Z2741:Z2744" si="569">(Y2741+X2741)/2</f>
        <v>28283</v>
      </c>
      <c r="AA2741" s="16">
        <v>28283</v>
      </c>
    </row>
    <row r="2742" spans="2:27">
      <c r="B2742" t="s">
        <v>283</v>
      </c>
      <c r="C2742">
        <v>1996</v>
      </c>
      <c r="D2742" s="1">
        <v>5758009</v>
      </c>
      <c r="E2742" s="12">
        <f t="shared" si="561"/>
        <v>5.1705932667911493E-2</v>
      </c>
      <c r="F2742" s="1">
        <v>5299884</v>
      </c>
      <c r="G2742" s="11">
        <f t="shared" si="562"/>
        <v>5.051398016942981E-2</v>
      </c>
      <c r="H2742">
        <v>23387492</v>
      </c>
      <c r="I2742" s="12">
        <f t="shared" si="568"/>
        <v>0.22661190007034529</v>
      </c>
      <c r="J2742" s="12"/>
      <c r="K2742" s="1">
        <v>21220754</v>
      </c>
      <c r="L2742">
        <v>1068159</v>
      </c>
      <c r="M2742" s="12">
        <f t="shared" si="559"/>
        <v>5.0335581855385537E-2</v>
      </c>
      <c r="N2742">
        <v>194927</v>
      </c>
      <c r="O2742">
        <v>873232</v>
      </c>
      <c r="P2742" s="12">
        <f t="shared" si="563"/>
        <v>4.1149904475590263E-2</v>
      </c>
      <c r="Q2742" s="12">
        <f t="shared" si="564"/>
        <v>0.81751125066586527</v>
      </c>
      <c r="R2742">
        <v>337262</v>
      </c>
      <c r="S2742">
        <v>26897</v>
      </c>
      <c r="T2742">
        <v>7308</v>
      </c>
      <c r="U2742" s="30">
        <v>7307.6580000000004</v>
      </c>
      <c r="V2742">
        <f t="shared" si="557"/>
        <v>7307658</v>
      </c>
      <c r="W2742">
        <v>170369</v>
      </c>
      <c r="X2742" s="17">
        <v>30647</v>
      </c>
      <c r="Y2742">
        <v>28756</v>
      </c>
      <c r="Z2742" s="7">
        <f t="shared" si="569"/>
        <v>29701.5</v>
      </c>
      <c r="AA2742" s="16">
        <v>29702</v>
      </c>
    </row>
    <row r="2743" spans="2:27">
      <c r="B2743" t="s">
        <v>283</v>
      </c>
      <c r="C2743">
        <v>1997</v>
      </c>
      <c r="D2743" s="1">
        <v>6318006</v>
      </c>
      <c r="E2743" s="12">
        <f t="shared" si="561"/>
        <v>9.7255318635313004E-2</v>
      </c>
      <c r="F2743" s="1">
        <v>5869356</v>
      </c>
      <c r="G2743" s="11">
        <f t="shared" si="562"/>
        <v>0.10744989890344769</v>
      </c>
      <c r="H2743">
        <v>25526697</v>
      </c>
      <c r="I2743" s="12">
        <f t="shared" si="568"/>
        <v>0.22993010023976074</v>
      </c>
      <c r="J2743" s="12"/>
      <c r="K2743" s="1">
        <v>22864451</v>
      </c>
      <c r="L2743">
        <v>1154665</v>
      </c>
      <c r="M2743" s="12">
        <f t="shared" si="559"/>
        <v>5.0500447178897935E-2</v>
      </c>
      <c r="N2743">
        <v>219378</v>
      </c>
      <c r="O2743">
        <v>935287</v>
      </c>
      <c r="P2743" s="12">
        <f t="shared" si="563"/>
        <v>4.0905727410642835E-2</v>
      </c>
      <c r="Q2743" s="12">
        <f t="shared" si="564"/>
        <v>0.81000723153468757</v>
      </c>
      <c r="R2743">
        <v>320335</v>
      </c>
      <c r="S2743">
        <v>31589</v>
      </c>
      <c r="T2743">
        <v>7429</v>
      </c>
      <c r="U2743" s="30">
        <v>7428.6719999999996</v>
      </c>
      <c r="V2743">
        <f t="shared" si="557"/>
        <v>7428672</v>
      </c>
      <c r="W2743">
        <v>183344</v>
      </c>
      <c r="X2743" s="16">
        <v>31612</v>
      </c>
      <c r="Y2743">
        <v>30990</v>
      </c>
      <c r="Z2743" s="7">
        <f t="shared" si="569"/>
        <v>31301</v>
      </c>
      <c r="AA2743" s="16">
        <v>31301</v>
      </c>
    </row>
    <row r="2744" spans="2:27">
      <c r="B2744" t="s">
        <v>283</v>
      </c>
      <c r="C2744">
        <v>1998</v>
      </c>
      <c r="D2744" s="1">
        <v>6817303</v>
      </c>
      <c r="E2744" s="12">
        <f t="shared" si="561"/>
        <v>7.9027623588834833E-2</v>
      </c>
      <c r="F2744" s="1">
        <v>6280928</v>
      </c>
      <c r="G2744" s="11">
        <f t="shared" si="562"/>
        <v>7.0122173539993143E-2</v>
      </c>
      <c r="H2744">
        <v>33326975</v>
      </c>
      <c r="I2744" s="12">
        <f t="shared" si="568"/>
        <v>0.18846378946784098</v>
      </c>
      <c r="J2744" s="12"/>
      <c r="K2744" s="1">
        <v>24604942</v>
      </c>
      <c r="L2744">
        <v>1235576</v>
      </c>
      <c r="M2744" s="12">
        <f t="shared" si="559"/>
        <v>5.0216578441843109E-2</v>
      </c>
      <c r="N2744">
        <v>255059</v>
      </c>
      <c r="O2744">
        <v>980517</v>
      </c>
      <c r="P2744" s="12">
        <f t="shared" si="563"/>
        <v>3.9850408913786509E-2</v>
      </c>
      <c r="Q2744" s="12">
        <f t="shared" si="564"/>
        <v>0.7935707718505377</v>
      </c>
      <c r="R2744">
        <v>347627</v>
      </c>
      <c r="S2744">
        <v>28810</v>
      </c>
      <c r="T2744">
        <v>7546</v>
      </c>
      <c r="U2744" s="30">
        <v>7545.8280000000004</v>
      </c>
      <c r="V2744">
        <f t="shared" si="557"/>
        <v>7545828</v>
      </c>
      <c r="W2744">
        <v>197581</v>
      </c>
      <c r="X2744" s="16">
        <v>31961</v>
      </c>
      <c r="Y2744">
        <v>30682</v>
      </c>
      <c r="Z2744" s="7">
        <f t="shared" si="569"/>
        <v>31321.5</v>
      </c>
      <c r="AA2744" s="16">
        <v>31322</v>
      </c>
    </row>
    <row r="2745" spans="2:27">
      <c r="B2745" t="s">
        <v>49</v>
      </c>
      <c r="C2745">
        <v>1999</v>
      </c>
      <c r="D2745" s="1">
        <v>7613432</v>
      </c>
      <c r="E2745" s="12">
        <f t="shared" si="561"/>
        <v>0.1167806389124849</v>
      </c>
      <c r="F2745" s="1">
        <v>7118302</v>
      </c>
      <c r="G2745" s="11">
        <f t="shared" si="562"/>
        <v>0.13332010811141284</v>
      </c>
      <c r="H2745">
        <v>34063932</v>
      </c>
      <c r="I2745" s="12">
        <f t="shared" si="568"/>
        <v>0.20896888826574689</v>
      </c>
      <c r="J2745" s="12"/>
      <c r="K2745" s="1">
        <v>26830081</v>
      </c>
      <c r="L2745">
        <v>1246862</v>
      </c>
      <c r="M2745" s="12">
        <f t="shared" si="559"/>
        <v>4.6472539535009232E-2</v>
      </c>
      <c r="N2745">
        <v>346420</v>
      </c>
      <c r="O2745">
        <v>900442</v>
      </c>
      <c r="P2745" s="12">
        <f t="shared" si="563"/>
        <v>3.3560912469850539E-2</v>
      </c>
      <c r="Q2745" s="12">
        <f t="shared" si="564"/>
        <v>0.72216652684900173</v>
      </c>
      <c r="R2745">
        <v>392394</v>
      </c>
      <c r="S2745">
        <v>35141</v>
      </c>
      <c r="T2745">
        <v>7651</v>
      </c>
      <c r="U2745" s="30">
        <v>7650.7889999999998</v>
      </c>
      <c r="V2745">
        <f t="shared" si="557"/>
        <v>7650789</v>
      </c>
      <c r="W2745">
        <v>209278</v>
      </c>
      <c r="X2745" s="16">
        <v>31123</v>
      </c>
      <c r="Z2745" s="16">
        <v>31123</v>
      </c>
      <c r="AA2745" s="16">
        <v>31123</v>
      </c>
    </row>
    <row r="2746" spans="2:27">
      <c r="B2746" t="s">
        <v>338</v>
      </c>
      <c r="C2746">
        <v>2000</v>
      </c>
      <c r="D2746" s="1">
        <v>8590697</v>
      </c>
      <c r="E2746" s="12">
        <f t="shared" si="561"/>
        <v>0.12836063945931347</v>
      </c>
      <c r="F2746" s="1">
        <v>8055139</v>
      </c>
      <c r="G2746" s="11">
        <f t="shared" si="562"/>
        <v>0.13160961701259655</v>
      </c>
      <c r="H2746">
        <v>34361400</v>
      </c>
      <c r="I2746" s="12">
        <f t="shared" si="568"/>
        <v>0.23442406304748933</v>
      </c>
      <c r="J2746" s="12"/>
      <c r="K2746" s="1">
        <v>29615132</v>
      </c>
      <c r="L2746">
        <v>1271260</v>
      </c>
      <c r="M2746" s="12">
        <f t="shared" si="559"/>
        <v>4.292602849111056E-2</v>
      </c>
      <c r="N2746">
        <v>363882</v>
      </c>
      <c r="O2746">
        <v>907378</v>
      </c>
      <c r="P2746" s="12">
        <f t="shared" si="563"/>
        <v>3.0638999009020118E-2</v>
      </c>
      <c r="Q2746" s="12">
        <f t="shared" si="564"/>
        <v>0.71376272359706117</v>
      </c>
      <c r="R2746">
        <v>436049</v>
      </c>
      <c r="S2746">
        <v>29451</v>
      </c>
      <c r="T2746">
        <v>8049</v>
      </c>
      <c r="U2746" s="30">
        <v>8081.6139999999996</v>
      </c>
      <c r="V2746">
        <f t="shared" si="557"/>
        <v>8081614</v>
      </c>
      <c r="W2746">
        <v>225528</v>
      </c>
      <c r="X2746" s="16">
        <v>31266</v>
      </c>
      <c r="Z2746" s="16">
        <v>31266</v>
      </c>
      <c r="AA2746" s="16">
        <v>31266</v>
      </c>
    </row>
    <row r="2747" spans="2:27">
      <c r="B2747" t="s">
        <v>115</v>
      </c>
      <c r="C2747">
        <v>2001</v>
      </c>
      <c r="D2747" s="1">
        <v>9546520</v>
      </c>
      <c r="E2747" s="12">
        <f t="shared" si="561"/>
        <v>0.11126256693723455</v>
      </c>
      <c r="F2747" s="1">
        <v>8759877</v>
      </c>
      <c r="G2747" s="11">
        <f t="shared" si="562"/>
        <v>8.748924134021771E-2</v>
      </c>
      <c r="H2747">
        <v>32202748</v>
      </c>
      <c r="I2747" s="12">
        <f t="shared" si="568"/>
        <v>0.27202265471257298</v>
      </c>
      <c r="J2747" s="12"/>
      <c r="K2747" s="1">
        <v>31626851</v>
      </c>
      <c r="L2747">
        <v>1276303</v>
      </c>
      <c r="M2747" s="12">
        <f t="shared" si="559"/>
        <v>4.0355045148187531E-2</v>
      </c>
      <c r="N2747">
        <v>338731</v>
      </c>
      <c r="O2747">
        <v>937572</v>
      </c>
      <c r="P2747" s="12">
        <f t="shared" si="563"/>
        <v>2.9644810354340998E-2</v>
      </c>
      <c r="Q2747" s="12">
        <f t="shared" si="564"/>
        <v>0.73459985599030952</v>
      </c>
      <c r="R2747">
        <v>502556</v>
      </c>
      <c r="S2747">
        <v>37357</v>
      </c>
      <c r="T2747">
        <v>8203</v>
      </c>
      <c r="U2747" s="30">
        <v>8210.1219999999994</v>
      </c>
      <c r="V2747">
        <f t="shared" si="557"/>
        <v>8210121.9999999991</v>
      </c>
      <c r="W2747">
        <v>232832</v>
      </c>
      <c r="X2747" s="16">
        <v>32253</v>
      </c>
      <c r="Z2747" s="16">
        <v>32253</v>
      </c>
      <c r="AA2747" s="16">
        <v>32253</v>
      </c>
    </row>
    <row r="2748" spans="2:27">
      <c r="B2748" t="s">
        <v>338</v>
      </c>
      <c r="C2748">
        <v>2002</v>
      </c>
      <c r="D2748" s="1">
        <v>10201721</v>
      </c>
      <c r="E2748" s="12">
        <f t="shared" si="561"/>
        <v>6.8632444073861473E-2</v>
      </c>
      <c r="F2748" s="1">
        <v>9466152</v>
      </c>
      <c r="G2748" s="11">
        <f t="shared" si="562"/>
        <v>8.0626132079251803E-2</v>
      </c>
      <c r="H2748">
        <v>31523608</v>
      </c>
      <c r="I2748" s="12">
        <f t="shared" si="568"/>
        <v>0.30028770818365713</v>
      </c>
      <c r="J2748" s="12"/>
      <c r="K2748" s="1">
        <v>33123528</v>
      </c>
      <c r="L2748">
        <v>1259598</v>
      </c>
      <c r="M2748" s="12">
        <f t="shared" si="559"/>
        <v>3.8027289846661261E-2</v>
      </c>
      <c r="N2748">
        <v>336111</v>
      </c>
      <c r="O2748">
        <v>923487</v>
      </c>
      <c r="P2748" s="12">
        <f t="shared" si="563"/>
        <v>2.7880091758341684E-2</v>
      </c>
      <c r="Q2748" s="12">
        <f t="shared" si="564"/>
        <v>0.73316010346158056</v>
      </c>
      <c r="R2748">
        <v>484829</v>
      </c>
      <c r="S2748">
        <v>36755</v>
      </c>
      <c r="T2748">
        <v>8317</v>
      </c>
      <c r="U2748" s="30">
        <v>8326.2009999999991</v>
      </c>
      <c r="V2748">
        <f t="shared" si="557"/>
        <v>8326200.9999999991</v>
      </c>
      <c r="W2748">
        <v>236694</v>
      </c>
      <c r="X2748" s="16">
        <v>32832</v>
      </c>
      <c r="Z2748" s="16">
        <v>32832</v>
      </c>
      <c r="AA2748" s="16">
        <v>32832</v>
      </c>
    </row>
    <row r="2749" spans="2:27">
      <c r="B2749" t="s">
        <v>283</v>
      </c>
      <c r="C2749">
        <v>2003</v>
      </c>
      <c r="D2749" s="1">
        <v>10278725</v>
      </c>
      <c r="E2749" s="12">
        <f t="shared" si="561"/>
        <v>7.5481382013877852E-3</v>
      </c>
      <c r="F2749" s="1">
        <v>9589560</v>
      </c>
      <c r="G2749" s="11">
        <f t="shared" si="562"/>
        <v>1.3036765097370083E-2</v>
      </c>
      <c r="H2749">
        <v>30042985</v>
      </c>
      <c r="I2749" s="12">
        <f t="shared" si="568"/>
        <v>0.31919464726957059</v>
      </c>
      <c r="J2749" s="12"/>
      <c r="K2749" s="1">
        <v>34360977</v>
      </c>
      <c r="L2749">
        <v>1301727</v>
      </c>
      <c r="M2749" s="12">
        <f t="shared" si="559"/>
        <v>3.7883876235533118E-2</v>
      </c>
      <c r="N2749">
        <v>359016</v>
      </c>
      <c r="O2749">
        <v>942711</v>
      </c>
      <c r="P2749" s="12">
        <f t="shared" si="563"/>
        <v>2.743551209268584E-2</v>
      </c>
      <c r="Q2749" s="12">
        <f t="shared" si="564"/>
        <v>0.72420023553325696</v>
      </c>
      <c r="R2749">
        <v>438445</v>
      </c>
      <c r="S2749">
        <v>38123</v>
      </c>
      <c r="T2749">
        <v>8416</v>
      </c>
      <c r="U2749" s="30">
        <v>8422.5010000000002</v>
      </c>
      <c r="V2749">
        <f t="shared" si="557"/>
        <v>8422501</v>
      </c>
      <c r="W2749">
        <v>243701</v>
      </c>
      <c r="X2749" s="16">
        <v>33560</v>
      </c>
      <c r="Z2749" s="16">
        <v>33560</v>
      </c>
      <c r="AA2749" s="16">
        <v>33560</v>
      </c>
    </row>
    <row r="2750" spans="2:27">
      <c r="B2750" t="s">
        <v>283</v>
      </c>
      <c r="C2750">
        <v>2004</v>
      </c>
      <c r="D2750" s="1">
        <v>11608798</v>
      </c>
      <c r="E2750" s="12">
        <f t="shared" si="561"/>
        <v>0.12940058227066101</v>
      </c>
      <c r="F2750" s="1">
        <v>11044533</v>
      </c>
      <c r="G2750" s="11">
        <f t="shared" si="562"/>
        <v>0.15172468809830691</v>
      </c>
      <c r="H2750">
        <v>44371161</v>
      </c>
      <c r="I2750" s="12">
        <f t="shared" si="568"/>
        <v>0.24891241858647783</v>
      </c>
      <c r="J2750" s="12"/>
      <c r="K2750" s="1">
        <v>37094848</v>
      </c>
      <c r="L2750">
        <v>1419387</v>
      </c>
      <c r="M2750" s="12">
        <f t="shared" si="559"/>
        <v>3.8263723307344462E-2</v>
      </c>
      <c r="N2750">
        <v>378278</v>
      </c>
      <c r="O2750">
        <v>1041109</v>
      </c>
      <c r="P2750" s="12">
        <f t="shared" si="563"/>
        <v>2.8066134682638407E-2</v>
      </c>
      <c r="Q2750" s="12">
        <f t="shared" si="564"/>
        <v>0.73349199337460469</v>
      </c>
      <c r="R2750">
        <v>455569</v>
      </c>
      <c r="S2750">
        <v>35558</v>
      </c>
      <c r="T2750">
        <v>8531</v>
      </c>
      <c r="U2750" s="30">
        <v>8553.152</v>
      </c>
      <c r="V2750">
        <f t="shared" si="557"/>
        <v>8553152</v>
      </c>
      <c r="W2750">
        <v>260694</v>
      </c>
      <c r="X2750" s="16">
        <v>35434</v>
      </c>
      <c r="Z2750" s="16">
        <v>35434</v>
      </c>
      <c r="AA2750" s="16">
        <v>35434</v>
      </c>
    </row>
    <row r="2751" spans="2:27">
      <c r="B2751" t="s">
        <v>283</v>
      </c>
      <c r="C2751">
        <v>2005</v>
      </c>
      <c r="D2751" s="1">
        <v>12841936</v>
      </c>
      <c r="E2751" s="12">
        <f t="shared" si="561"/>
        <v>0.10622443426098034</v>
      </c>
      <c r="F2751" s="1">
        <v>12119071</v>
      </c>
      <c r="G2751" s="11">
        <f t="shared" si="562"/>
        <v>9.7291392945269839E-2</v>
      </c>
      <c r="H2751">
        <v>44892190</v>
      </c>
      <c r="I2751" s="12">
        <f t="shared" si="568"/>
        <v>0.26995945174427888</v>
      </c>
      <c r="J2751" s="12"/>
      <c r="K2751" s="1">
        <v>39777802</v>
      </c>
      <c r="L2751">
        <v>1632370</v>
      </c>
      <c r="M2751" s="12">
        <f t="shared" si="559"/>
        <v>4.1037209647732671E-2</v>
      </c>
      <c r="N2751">
        <v>456580</v>
      </c>
      <c r="O2751">
        <v>1175790</v>
      </c>
      <c r="P2751" s="12">
        <f t="shared" si="563"/>
        <v>2.9558948480863774E-2</v>
      </c>
      <c r="Q2751" s="12">
        <f t="shared" si="564"/>
        <v>0.72029625636344696</v>
      </c>
      <c r="R2751">
        <v>475340</v>
      </c>
      <c r="S2751">
        <v>46815</v>
      </c>
      <c r="T2751">
        <v>8679</v>
      </c>
      <c r="U2751" s="30">
        <v>8705.4069999999992</v>
      </c>
      <c r="V2751">
        <f t="shared" si="557"/>
        <v>8705407</v>
      </c>
      <c r="W2751">
        <v>266562</v>
      </c>
      <c r="X2751" s="16">
        <v>36365</v>
      </c>
      <c r="Z2751" s="16">
        <v>36365</v>
      </c>
      <c r="AA2751" s="16">
        <v>36365</v>
      </c>
    </row>
    <row r="2752" spans="2:27">
      <c r="B2752" t="s">
        <v>283</v>
      </c>
      <c r="C2752">
        <v>2006</v>
      </c>
      <c r="D2752" s="1">
        <v>12905941</v>
      </c>
      <c r="E2752" s="12">
        <f t="shared" si="561"/>
        <v>4.9840615932052615E-3</v>
      </c>
      <c r="F2752" s="1">
        <v>12183355</v>
      </c>
      <c r="G2752" s="11">
        <f t="shared" si="562"/>
        <v>5.3043669766436718E-3</v>
      </c>
      <c r="H2752">
        <v>45474328</v>
      </c>
      <c r="I2752" s="12">
        <f t="shared" si="568"/>
        <v>0.26791720814434028</v>
      </c>
      <c r="J2752" s="12"/>
      <c r="K2752" s="1">
        <v>40516133</v>
      </c>
      <c r="L2752">
        <v>1712237</v>
      </c>
      <c r="M2752" s="12">
        <f t="shared" si="559"/>
        <v>4.2260622453776625E-2</v>
      </c>
      <c r="N2752">
        <v>561735</v>
      </c>
      <c r="O2752">
        <v>1150502</v>
      </c>
      <c r="P2752" s="12">
        <f t="shared" si="563"/>
        <v>2.8396145308339272E-2</v>
      </c>
      <c r="Q2752" s="12">
        <f t="shared" si="564"/>
        <v>0.67192917802850893</v>
      </c>
      <c r="R2752">
        <v>501567</v>
      </c>
      <c r="S2752">
        <v>41638</v>
      </c>
      <c r="T2752">
        <v>8867</v>
      </c>
      <c r="U2752" s="30">
        <v>8917.27</v>
      </c>
      <c r="V2752">
        <f t="shared" ref="V2752:V2762" si="570">(U2752*1000)</f>
        <v>8917270</v>
      </c>
      <c r="W2752">
        <v>297558</v>
      </c>
      <c r="X2752" s="16">
        <v>37460</v>
      </c>
      <c r="Z2752" s="16">
        <v>37460</v>
      </c>
      <c r="AA2752" s="16">
        <v>37460</v>
      </c>
    </row>
    <row r="2753" spans="1:27">
      <c r="B2753" t="s">
        <v>242</v>
      </c>
      <c r="C2753">
        <v>2007</v>
      </c>
      <c r="D2753" s="1">
        <v>13288484</v>
      </c>
      <c r="E2753" s="12">
        <f t="shared" si="561"/>
        <v>2.9640845251035938E-2</v>
      </c>
      <c r="F2753" s="1">
        <v>12516618</v>
      </c>
      <c r="G2753" s="11">
        <f t="shared" si="562"/>
        <v>2.735395956204182E-2</v>
      </c>
      <c r="H2753">
        <v>51898713</v>
      </c>
      <c r="I2753" s="12">
        <f t="shared" si="568"/>
        <v>0.24117395743512945</v>
      </c>
      <c r="J2753" s="12"/>
      <c r="K2753" s="1">
        <v>44009293</v>
      </c>
      <c r="L2753">
        <v>1864367</v>
      </c>
      <c r="M2753" s="12">
        <f t="shared" si="559"/>
        <v>4.2363030008230308E-2</v>
      </c>
      <c r="N2753">
        <v>593039</v>
      </c>
      <c r="O2753">
        <v>1271328</v>
      </c>
      <c r="P2753" s="12">
        <f t="shared" si="563"/>
        <v>2.8887716964687435E-2</v>
      </c>
      <c r="Q2753" s="12">
        <f t="shared" si="564"/>
        <v>0.68190865854201455</v>
      </c>
      <c r="R2753">
        <v>544553</v>
      </c>
      <c r="S2753">
        <v>46502</v>
      </c>
      <c r="T2753">
        <v>9064</v>
      </c>
      <c r="U2753" s="30">
        <v>9118.0370000000003</v>
      </c>
      <c r="V2753">
        <f t="shared" si="570"/>
        <v>9118037</v>
      </c>
      <c r="W2753">
        <v>316023</v>
      </c>
      <c r="X2753" s="16">
        <v>37970</v>
      </c>
      <c r="Z2753" s="16">
        <v>37970</v>
      </c>
      <c r="AA2753" s="16">
        <v>37970</v>
      </c>
    </row>
    <row r="2754" spans="1:27">
      <c r="B2754" t="s">
        <v>242</v>
      </c>
      <c r="C2754">
        <v>2008</v>
      </c>
      <c r="D2754" s="1">
        <v>13650362</v>
      </c>
      <c r="E2754" s="12">
        <f t="shared" si="561"/>
        <v>2.7232451798113313E-2</v>
      </c>
      <c r="F2754" s="1">
        <v>12965582</v>
      </c>
      <c r="G2754" s="11">
        <f t="shared" si="562"/>
        <v>3.5869433740008685E-2</v>
      </c>
      <c r="H2754">
        <v>51421057</v>
      </c>
      <c r="I2754" s="12">
        <f t="shared" si="568"/>
        <v>0.25214538083104748</v>
      </c>
      <c r="J2754" s="12"/>
      <c r="K2754" s="1">
        <v>46707349</v>
      </c>
      <c r="L2754">
        <v>1892285</v>
      </c>
      <c r="M2754" s="12">
        <f t="shared" si="559"/>
        <v>4.051364593610312E-2</v>
      </c>
      <c r="N2754">
        <v>567801</v>
      </c>
      <c r="O2754">
        <v>1324484</v>
      </c>
      <c r="P2754" s="12">
        <f t="shared" si="563"/>
        <v>2.8357079311009493E-2</v>
      </c>
      <c r="Q2754" s="12">
        <f t="shared" si="564"/>
        <v>0.69993896268268263</v>
      </c>
      <c r="R2754">
        <v>618951</v>
      </c>
      <c r="S2754">
        <v>45498</v>
      </c>
      <c r="T2754">
        <v>9247</v>
      </c>
      <c r="U2754" s="30">
        <v>9309.4490000000005</v>
      </c>
      <c r="V2754">
        <f t="shared" si="570"/>
        <v>9309449</v>
      </c>
      <c r="W2754">
        <v>325954</v>
      </c>
      <c r="X2754" s="16">
        <v>39482</v>
      </c>
      <c r="Z2754" s="16">
        <v>39482</v>
      </c>
      <c r="AA2754" s="16">
        <v>39482</v>
      </c>
    </row>
    <row r="2755" spans="1:27">
      <c r="A2755">
        <v>33</v>
      </c>
      <c r="B2755" t="s">
        <v>185</v>
      </c>
      <c r="C2755">
        <v>2009</v>
      </c>
      <c r="D2755" s="10">
        <v>14657693</v>
      </c>
      <c r="E2755" s="12">
        <f t="shared" si="561"/>
        <v>7.379518579800301E-2</v>
      </c>
      <c r="F2755" s="4"/>
      <c r="G2755" s="4"/>
      <c r="H2755" s="10">
        <v>30150407</v>
      </c>
      <c r="I2755" s="3"/>
      <c r="J2755" s="3"/>
      <c r="K2755" s="10">
        <v>48586378</v>
      </c>
      <c r="L2755" s="3"/>
      <c r="M2755" s="3"/>
      <c r="N2755" s="10">
        <v>484271</v>
      </c>
      <c r="O2755" s="10">
        <v>1353509</v>
      </c>
      <c r="P2755" s="12">
        <f t="shared" si="563"/>
        <v>2.7857787629281608E-2</v>
      </c>
      <c r="Q2755" s="3"/>
      <c r="R2755" s="3"/>
      <c r="U2755" s="30">
        <v>9449.5660000000007</v>
      </c>
      <c r="V2755">
        <f t="shared" si="570"/>
        <v>9449566</v>
      </c>
      <c r="X2755" s="16">
        <v>39860</v>
      </c>
      <c r="Z2755" s="16">
        <v>39860</v>
      </c>
      <c r="AA2755" s="16">
        <v>39860</v>
      </c>
    </row>
    <row r="2756" spans="1:27">
      <c r="B2756" t="s">
        <v>185</v>
      </c>
      <c r="C2756">
        <v>2010</v>
      </c>
      <c r="D2756" s="10">
        <v>15698831</v>
      </c>
      <c r="E2756" s="12">
        <f t="shared" si="561"/>
        <v>7.103014096420221E-2</v>
      </c>
      <c r="F2756" s="4"/>
      <c r="G2756" s="4"/>
      <c r="H2756" s="10">
        <v>57465106</v>
      </c>
      <c r="I2756" s="3"/>
      <c r="J2756" s="3"/>
      <c r="K2756" s="10">
        <v>52189891</v>
      </c>
      <c r="L2756" s="3"/>
      <c r="M2756" s="3"/>
      <c r="N2756" s="10">
        <v>520263</v>
      </c>
      <c r="O2756" s="10">
        <v>1436294</v>
      </c>
      <c r="P2756" s="12">
        <f t="shared" si="563"/>
        <v>2.7520540328394249E-2</v>
      </c>
      <c r="Q2756" s="3"/>
      <c r="R2756" s="3"/>
      <c r="U2756" s="30">
        <v>9574.2469999999994</v>
      </c>
      <c r="V2756">
        <f t="shared" si="570"/>
        <v>9574247</v>
      </c>
      <c r="X2756" s="16">
        <v>40382</v>
      </c>
      <c r="Z2756" s="16">
        <v>40382</v>
      </c>
      <c r="AA2756" s="16">
        <v>40382</v>
      </c>
    </row>
    <row r="2757" spans="1:27">
      <c r="B2757" t="s">
        <v>185</v>
      </c>
      <c r="C2757">
        <v>2011</v>
      </c>
      <c r="D2757" s="10">
        <v>16048794</v>
      </c>
      <c r="E2757" s="12">
        <f t="shared" si="561"/>
        <v>2.2292296795856967E-2</v>
      </c>
      <c r="F2757" s="4"/>
      <c r="G2757" s="4"/>
      <c r="H2757" s="10">
        <v>63194017</v>
      </c>
      <c r="I2757" s="3"/>
      <c r="J2757" s="3"/>
      <c r="K2757" s="10">
        <v>53088745</v>
      </c>
      <c r="L2757" s="3"/>
      <c r="M2757" s="3"/>
      <c r="N2757" s="10">
        <v>534773</v>
      </c>
      <c r="O2757" s="10">
        <v>1422868</v>
      </c>
      <c r="P2757" s="12">
        <f t="shared" si="563"/>
        <v>2.6801688380465576E-2</v>
      </c>
      <c r="Q2757" s="3"/>
      <c r="R2757" s="3"/>
      <c r="U2757" s="30">
        <v>9662.94</v>
      </c>
      <c r="V2757">
        <f t="shared" si="570"/>
        <v>9662940</v>
      </c>
      <c r="X2757" s="16">
        <v>39440</v>
      </c>
      <c r="Z2757" s="16">
        <v>39440</v>
      </c>
      <c r="AA2757" s="16">
        <v>39440</v>
      </c>
    </row>
    <row r="2758" spans="1:27">
      <c r="B2758" t="s">
        <v>185</v>
      </c>
      <c r="C2758">
        <v>2012</v>
      </c>
      <c r="D2758" s="21"/>
      <c r="E2758" s="12"/>
      <c r="F2758" s="4"/>
      <c r="G2758" s="4"/>
      <c r="H2758" s="21"/>
      <c r="I2758" s="4"/>
      <c r="J2758" s="4"/>
      <c r="K2758" s="21"/>
      <c r="L2758" s="4"/>
      <c r="M2758" s="4"/>
      <c r="N2758" s="21"/>
      <c r="O2758" s="21"/>
      <c r="P2758" s="12"/>
      <c r="Q2758" s="4"/>
      <c r="R2758" s="4"/>
      <c r="U2758" s="30">
        <v>9755.2990000000009</v>
      </c>
      <c r="V2758">
        <f t="shared" si="570"/>
        <v>9755299</v>
      </c>
      <c r="X2758" s="16">
        <v>37136</v>
      </c>
      <c r="Z2758" s="16">
        <v>37136</v>
      </c>
      <c r="AA2758" s="16">
        <v>37136</v>
      </c>
    </row>
    <row r="2759" spans="1:27">
      <c r="B2759" t="s">
        <v>185</v>
      </c>
      <c r="C2759">
        <v>2013</v>
      </c>
      <c r="D2759" s="21">
        <v>15769950</v>
      </c>
      <c r="E2759" s="12"/>
      <c r="F2759" s="21">
        <v>15470808</v>
      </c>
      <c r="G2759" s="4"/>
      <c r="H2759" s="21">
        <v>60004493</v>
      </c>
      <c r="I2759" s="4"/>
      <c r="J2759" s="4"/>
      <c r="K2759" s="21">
        <v>53625862</v>
      </c>
      <c r="L2759" s="4"/>
      <c r="M2759" s="4"/>
      <c r="N2759" s="21">
        <v>703083</v>
      </c>
      <c r="O2759" s="21">
        <v>1210318</v>
      </c>
      <c r="P2759" s="12">
        <f t="shared" si="563"/>
        <v>2.2569669835796766E-2</v>
      </c>
      <c r="Q2759" s="4"/>
      <c r="R2759" s="4"/>
      <c r="U2759" s="30">
        <v>9849.8119999999999</v>
      </c>
      <c r="V2759">
        <f t="shared" si="570"/>
        <v>9849812</v>
      </c>
      <c r="X2759" s="16">
        <v>36922</v>
      </c>
      <c r="Z2759" s="16">
        <v>36922</v>
      </c>
      <c r="AA2759" s="16">
        <v>36922</v>
      </c>
    </row>
    <row r="2760" spans="1:27">
      <c r="B2760" t="s">
        <v>185</v>
      </c>
      <c r="C2760">
        <v>2014</v>
      </c>
      <c r="D2760" s="21">
        <v>15643257</v>
      </c>
      <c r="E2760" s="12">
        <f t="shared" ref="E2760:E2762" si="571">(D2760-D2759)/(D2759)</f>
        <v>-8.0338238231573347E-3</v>
      </c>
      <c r="F2760" s="21">
        <v>15356098</v>
      </c>
      <c r="G2760" s="4"/>
      <c r="H2760" s="21">
        <v>61748866</v>
      </c>
      <c r="I2760" s="4"/>
      <c r="J2760" s="4"/>
      <c r="K2760" s="21">
        <v>51113382</v>
      </c>
      <c r="L2760" s="4"/>
      <c r="M2760" s="4"/>
      <c r="N2760" s="21">
        <v>662476</v>
      </c>
      <c r="O2760" s="21">
        <v>1178071</v>
      </c>
      <c r="P2760" s="12">
        <f t="shared" si="563"/>
        <v>2.3048191176236393E-2</v>
      </c>
      <c r="Q2760" s="4"/>
      <c r="R2760" s="4"/>
      <c r="U2760" s="30">
        <v>9941.16</v>
      </c>
      <c r="V2760">
        <f t="shared" si="570"/>
        <v>9941160</v>
      </c>
      <c r="X2760" s="16">
        <v>37096</v>
      </c>
      <c r="Z2760" s="16">
        <v>37096</v>
      </c>
      <c r="AA2760" s="16">
        <v>37096</v>
      </c>
    </row>
    <row r="2761" spans="1:27">
      <c r="B2761" t="s">
        <v>185</v>
      </c>
      <c r="C2761">
        <v>2015</v>
      </c>
      <c r="D2761" s="10">
        <v>16021314</v>
      </c>
      <c r="E2761" s="12">
        <f t="shared" si="571"/>
        <v>2.4167409638542664E-2</v>
      </c>
      <c r="F2761" s="3"/>
      <c r="G2761" s="3"/>
      <c r="H2761" s="10">
        <v>54782496</v>
      </c>
      <c r="I2761" s="3"/>
      <c r="J2761" s="3"/>
      <c r="K2761" s="10">
        <v>52755037</v>
      </c>
      <c r="L2761" s="3"/>
      <c r="M2761" s="3"/>
      <c r="N2761" s="10">
        <v>676300</v>
      </c>
      <c r="O2761" s="10">
        <v>1207307</v>
      </c>
      <c r="P2761" s="12">
        <f t="shared" si="563"/>
        <v>2.2885151232099412E-2</v>
      </c>
      <c r="Q2761" s="3"/>
      <c r="R2761" s="3"/>
      <c r="U2761" s="30">
        <v>10041.769</v>
      </c>
      <c r="V2761">
        <f t="shared" si="570"/>
        <v>10041769</v>
      </c>
      <c r="X2761" s="16">
        <v>36617</v>
      </c>
      <c r="Z2761" s="16">
        <v>36617</v>
      </c>
      <c r="AA2761" s="16">
        <v>36617</v>
      </c>
    </row>
    <row r="2762" spans="1:27">
      <c r="B2762" t="s">
        <v>283</v>
      </c>
      <c r="C2762">
        <v>2016</v>
      </c>
      <c r="D2762" s="1">
        <v>15908501</v>
      </c>
      <c r="E2762" s="12">
        <f t="shared" si="571"/>
        <v>-7.0414324318217592E-3</v>
      </c>
      <c r="F2762" s="3"/>
      <c r="G2762" s="3"/>
      <c r="H2762" s="1">
        <v>55216582</v>
      </c>
      <c r="I2762" s="3"/>
      <c r="J2762" s="3"/>
      <c r="K2762" s="1">
        <v>53857036</v>
      </c>
      <c r="L2762" s="3"/>
      <c r="M2762" s="3"/>
      <c r="N2762" s="1">
        <v>725037</v>
      </c>
      <c r="O2762" s="1">
        <v>1256922</v>
      </c>
      <c r="P2762" s="12">
        <f t="shared" ref="P2762" si="572">(O2762/K2762)</f>
        <v>2.3338120575369204E-2</v>
      </c>
      <c r="Q2762" s="3"/>
      <c r="R2762" s="3"/>
      <c r="U2762" s="30">
        <v>10156.689</v>
      </c>
      <c r="V2762">
        <f t="shared" si="570"/>
        <v>10156689</v>
      </c>
      <c r="X2762" s="16">
        <v>35697</v>
      </c>
      <c r="Z2762" s="16">
        <v>35697</v>
      </c>
      <c r="AA2762" s="16">
        <v>35697</v>
      </c>
    </row>
    <row r="2763" spans="1:27"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U2763" s="30"/>
    </row>
    <row r="2764" spans="1:27"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</row>
    <row r="2765" spans="1:27">
      <c r="B2765" t="s">
        <v>284</v>
      </c>
      <c r="C2765">
        <v>1880</v>
      </c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</row>
    <row r="2766" spans="1:27">
      <c r="B2766" t="s">
        <v>284</v>
      </c>
      <c r="C2766">
        <v>1890</v>
      </c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X2766" s="16">
        <v>65</v>
      </c>
      <c r="Z2766" s="16">
        <v>65</v>
      </c>
      <c r="AA2766" s="16">
        <v>65</v>
      </c>
    </row>
    <row r="2767" spans="1:27">
      <c r="B2767" t="s">
        <v>284</v>
      </c>
      <c r="C2767">
        <v>1904</v>
      </c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U2767" s="30">
        <v>421</v>
      </c>
      <c r="V2767">
        <f>(U2767*1000)</f>
        <v>421000</v>
      </c>
      <c r="X2767" s="16">
        <v>151</v>
      </c>
      <c r="Z2767" s="16">
        <v>151</v>
      </c>
      <c r="AA2767" s="16">
        <v>151</v>
      </c>
    </row>
    <row r="2768" spans="1:27">
      <c r="B2768" t="s">
        <v>284</v>
      </c>
      <c r="C2768">
        <v>1910</v>
      </c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U2768" s="30">
        <v>580</v>
      </c>
      <c r="V2768">
        <f t="shared" ref="V2768:V2836" si="573">(U2768*1000)</f>
        <v>580000</v>
      </c>
      <c r="X2768" s="16">
        <v>212</v>
      </c>
      <c r="Z2768" s="16">
        <v>212</v>
      </c>
      <c r="AA2768" s="16">
        <v>212</v>
      </c>
    </row>
    <row r="2769" spans="2:28">
      <c r="B2769" t="s">
        <v>284</v>
      </c>
      <c r="C2769">
        <v>1923</v>
      </c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U2769" s="30">
        <v>648</v>
      </c>
      <c r="V2769">
        <f t="shared" si="573"/>
        <v>648000</v>
      </c>
      <c r="X2769" s="16">
        <v>244</v>
      </c>
      <c r="Z2769" s="16">
        <v>244</v>
      </c>
      <c r="AA2769" s="16">
        <v>244</v>
      </c>
    </row>
    <row r="2770" spans="2:28">
      <c r="B2770" t="s">
        <v>284</v>
      </c>
      <c r="C2770">
        <v>1930</v>
      </c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U2770" s="30">
        <v>682</v>
      </c>
      <c r="V2770">
        <f t="shared" si="573"/>
        <v>682000</v>
      </c>
      <c r="X2770" s="16">
        <v>330</v>
      </c>
      <c r="Z2770" s="16">
        <v>330</v>
      </c>
      <c r="AA2770" s="16">
        <v>330</v>
      </c>
    </row>
    <row r="2771" spans="2:28">
      <c r="B2771" t="s">
        <v>284</v>
      </c>
      <c r="C2771">
        <v>1940</v>
      </c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U2771" s="30">
        <v>640</v>
      </c>
      <c r="V2771">
        <f t="shared" si="573"/>
        <v>640000</v>
      </c>
      <c r="X2771" s="16">
        <v>353</v>
      </c>
      <c r="Z2771" s="16">
        <v>353</v>
      </c>
      <c r="AA2771" s="16">
        <v>353</v>
      </c>
      <c r="AB2771">
        <f>(355-333)/5</f>
        <v>4.4000000000000004</v>
      </c>
    </row>
    <row r="2772" spans="2:28">
      <c r="B2772" t="s">
        <v>284</v>
      </c>
      <c r="C2772">
        <v>1941</v>
      </c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U2772" s="30">
        <v>615</v>
      </c>
      <c r="V2772">
        <f t="shared" si="573"/>
        <v>615000</v>
      </c>
      <c r="Z2772" s="16"/>
      <c r="AA2772" s="16">
        <v>355</v>
      </c>
    </row>
    <row r="2773" spans="2:28">
      <c r="B2773" t="s">
        <v>284</v>
      </c>
      <c r="C2773">
        <v>1942</v>
      </c>
      <c r="D2773" s="1">
        <v>5980</v>
      </c>
      <c r="E2773" s="1"/>
      <c r="F2773" s="1">
        <v>5295</v>
      </c>
      <c r="G2773" s="1"/>
      <c r="H2773">
        <v>37819</v>
      </c>
      <c r="I2773" s="12">
        <f t="shared" ref="I2773:I2808" si="574">(F2773/H2773)</f>
        <v>0.14000899019011609</v>
      </c>
      <c r="J2773" s="12">
        <f>D2773/H2773</f>
        <v>0.15812157910045216</v>
      </c>
      <c r="K2773" s="1">
        <v>31311</v>
      </c>
      <c r="L2773">
        <v>887</v>
      </c>
      <c r="M2773" s="12">
        <f>(L2773/K2773)</f>
        <v>2.8328702372967966E-2</v>
      </c>
      <c r="N2773" s="3"/>
      <c r="O2773" s="3"/>
      <c r="P2773" s="3"/>
      <c r="Q2773" s="3"/>
      <c r="R2773" s="3"/>
      <c r="T2773">
        <v>583</v>
      </c>
      <c r="U2773" s="30">
        <v>583</v>
      </c>
      <c r="V2773">
        <f t="shared" si="573"/>
        <v>583000</v>
      </c>
      <c r="W2773">
        <v>380</v>
      </c>
      <c r="AA2773" s="1">
        <f>AA2771+4</f>
        <v>357</v>
      </c>
    </row>
    <row r="2774" spans="2:28">
      <c r="B2774" t="s">
        <v>284</v>
      </c>
      <c r="C2774">
        <v>1943</v>
      </c>
      <c r="D2774" s="1"/>
      <c r="E2774" s="1"/>
      <c r="F2774" s="1"/>
      <c r="G2774" s="1"/>
      <c r="I2774" s="12"/>
      <c r="J2774" s="12"/>
      <c r="K2774" s="1"/>
      <c r="M2774" s="12"/>
      <c r="N2774" s="3"/>
      <c r="O2774" s="3"/>
      <c r="P2774" s="3"/>
      <c r="Q2774" s="3"/>
      <c r="R2774" s="3"/>
      <c r="U2774" s="30">
        <v>546</v>
      </c>
      <c r="V2774">
        <f t="shared" si="573"/>
        <v>546000</v>
      </c>
      <c r="AA2774" s="1">
        <f>AA2773+(AA2775-AA2773)/2</f>
        <v>359</v>
      </c>
    </row>
    <row r="2775" spans="2:28">
      <c r="B2775" t="s">
        <v>284</v>
      </c>
      <c r="C2775">
        <v>1944</v>
      </c>
      <c r="D2775" s="1">
        <v>7403</v>
      </c>
      <c r="E2775" s="12">
        <f>(D2775-D2773)/(D2773)</f>
        <v>0.23795986622073578</v>
      </c>
      <c r="F2775" s="1">
        <v>6370</v>
      </c>
      <c r="G2775" s="11">
        <f>(F2775-F2773)/(F2773)</f>
        <v>0.20302171860245516</v>
      </c>
      <c r="H2775">
        <v>45200</v>
      </c>
      <c r="I2775" s="12">
        <f t="shared" si="574"/>
        <v>0.14092920353982302</v>
      </c>
      <c r="J2775" s="12">
        <f t="shared" ref="J2775:J2841" si="575">D2775/H2775</f>
        <v>0.16378318584070797</v>
      </c>
      <c r="K2775" s="1">
        <v>34445</v>
      </c>
      <c r="L2775">
        <v>751</v>
      </c>
      <c r="M2775" s="12">
        <f t="shared" ref="M2775:M2839" si="576">(L2775/K2775)</f>
        <v>2.1802874147191176E-2</v>
      </c>
      <c r="N2775" s="3"/>
      <c r="O2775" s="3"/>
      <c r="P2775" s="3"/>
      <c r="Q2775" s="3"/>
      <c r="R2775" s="3"/>
      <c r="T2775">
        <v>534</v>
      </c>
      <c r="U2775" s="30">
        <v>534</v>
      </c>
      <c r="V2775">
        <f t="shared" si="573"/>
        <v>534000</v>
      </c>
      <c r="W2775">
        <v>540</v>
      </c>
      <c r="AA2775" s="1">
        <f>AA2773+4</f>
        <v>361</v>
      </c>
    </row>
    <row r="2776" spans="2:28">
      <c r="B2776" t="s">
        <v>284</v>
      </c>
      <c r="C2776">
        <v>1945</v>
      </c>
      <c r="D2776" s="1"/>
      <c r="E2776" s="12"/>
      <c r="F2776" s="1"/>
      <c r="G2776" s="11"/>
      <c r="I2776" s="12"/>
      <c r="J2776" s="12"/>
      <c r="K2776" s="1"/>
      <c r="M2776" s="12"/>
      <c r="N2776" s="3"/>
      <c r="O2776" s="3"/>
      <c r="P2776" s="3"/>
      <c r="Q2776" s="3"/>
      <c r="R2776" s="3"/>
      <c r="U2776" s="30">
        <v>546</v>
      </c>
      <c r="V2776">
        <f t="shared" si="573"/>
        <v>546000</v>
      </c>
      <c r="AA2776" s="1">
        <v>363</v>
      </c>
    </row>
    <row r="2777" spans="2:28">
      <c r="B2777" t="s">
        <v>284</v>
      </c>
      <c r="C2777">
        <v>1946</v>
      </c>
      <c r="D2777" s="1">
        <v>6094</v>
      </c>
      <c r="E2777" s="12">
        <f>(D2777-D2775)/(D2775)</f>
        <v>-0.17682020802377416</v>
      </c>
      <c r="F2777" s="1">
        <v>5412</v>
      </c>
      <c r="G2777" s="11">
        <f>(F2777-F2775)/(F2775)</f>
        <v>-0.15039246467817896</v>
      </c>
      <c r="H2777">
        <v>47170</v>
      </c>
      <c r="I2777" s="12">
        <f t="shared" si="574"/>
        <v>0.11473394106423575</v>
      </c>
      <c r="J2777" s="12">
        <f t="shared" si="575"/>
        <v>0.12919228323086707</v>
      </c>
      <c r="K2777" s="1">
        <v>38022</v>
      </c>
      <c r="L2777">
        <v>797</v>
      </c>
      <c r="M2777" s="12">
        <f t="shared" si="576"/>
        <v>2.0961548577139551E-2</v>
      </c>
      <c r="N2777" s="3"/>
      <c r="O2777" s="3"/>
      <c r="P2777" s="3"/>
      <c r="Q2777" s="3"/>
      <c r="R2777" s="3"/>
      <c r="T2777">
        <v>570</v>
      </c>
      <c r="U2777" s="30">
        <v>570</v>
      </c>
      <c r="V2777">
        <f t="shared" si="573"/>
        <v>570000</v>
      </c>
      <c r="W2777">
        <v>609</v>
      </c>
      <c r="AA2777" s="1">
        <f>AA2775+4</f>
        <v>365</v>
      </c>
    </row>
    <row r="2778" spans="2:28">
      <c r="B2778" t="s">
        <v>284</v>
      </c>
      <c r="C2778">
        <v>1947</v>
      </c>
      <c r="D2778" s="1"/>
      <c r="E2778" s="12"/>
      <c r="F2778" s="1"/>
      <c r="G2778" s="11"/>
      <c r="I2778" s="12"/>
      <c r="J2778" s="12"/>
      <c r="K2778" s="1"/>
      <c r="M2778" s="12"/>
      <c r="N2778" s="3"/>
      <c r="O2778" s="3"/>
      <c r="P2778" s="3"/>
      <c r="Q2778" s="3"/>
      <c r="R2778" s="3"/>
      <c r="U2778" s="30">
        <v>578</v>
      </c>
      <c r="V2778">
        <f t="shared" si="573"/>
        <v>578000</v>
      </c>
      <c r="AA2778" s="1">
        <v>367</v>
      </c>
    </row>
    <row r="2779" spans="2:28">
      <c r="B2779" t="s">
        <v>284</v>
      </c>
      <c r="C2779">
        <v>1948</v>
      </c>
      <c r="D2779" s="1">
        <v>9962</v>
      </c>
      <c r="E2779" s="12">
        <f>(D2779-D2777)/(D2777)</f>
        <v>0.63472267804397764</v>
      </c>
      <c r="F2779" s="1">
        <v>9085</v>
      </c>
      <c r="G2779" s="11">
        <f>(F2779-F2777)/(F2777)</f>
        <v>0.67867701404286773</v>
      </c>
      <c r="H2779">
        <v>65680</v>
      </c>
      <c r="I2779" s="12">
        <f t="shared" si="574"/>
        <v>0.13832216808769793</v>
      </c>
      <c r="J2779" s="12">
        <f t="shared" si="575"/>
        <v>0.15167478684531061</v>
      </c>
      <c r="K2779" s="1">
        <v>58581</v>
      </c>
      <c r="L2779">
        <v>1445</v>
      </c>
      <c r="M2779" s="12">
        <f t="shared" si="576"/>
        <v>2.466670080742903E-2</v>
      </c>
      <c r="N2779" s="3"/>
      <c r="O2779" s="3"/>
      <c r="P2779" s="3"/>
      <c r="Q2779" s="3"/>
      <c r="R2779" s="3"/>
      <c r="T2779">
        <v>580</v>
      </c>
      <c r="U2779" s="30">
        <v>580</v>
      </c>
      <c r="V2779">
        <f t="shared" si="573"/>
        <v>580000</v>
      </c>
      <c r="W2779">
        <v>843</v>
      </c>
      <c r="AA2779" s="1">
        <f t="shared" ref="AA2779" si="577">AA2777+4</f>
        <v>369</v>
      </c>
    </row>
    <row r="2780" spans="2:28">
      <c r="B2780" t="s">
        <v>284</v>
      </c>
      <c r="C2780">
        <v>1949</v>
      </c>
      <c r="D2780" s="1"/>
      <c r="E2780" s="12"/>
      <c r="F2780" s="1"/>
      <c r="G2780" s="11"/>
      <c r="I2780" s="12"/>
      <c r="J2780" s="12"/>
      <c r="K2780" s="1"/>
      <c r="M2780" s="12"/>
      <c r="N2780" s="3"/>
      <c r="O2780" s="3"/>
      <c r="P2780" s="3"/>
      <c r="Q2780" s="3"/>
      <c r="R2780" s="3"/>
      <c r="U2780" s="30">
        <v>597</v>
      </c>
      <c r="V2780">
        <f t="shared" si="573"/>
        <v>597000</v>
      </c>
      <c r="AA2780" s="1">
        <f>AA2779-(AA2779-AA2781)/2</f>
        <v>351</v>
      </c>
    </row>
    <row r="2781" spans="2:28">
      <c r="B2781" t="s">
        <v>284</v>
      </c>
      <c r="C2781">
        <v>1950</v>
      </c>
      <c r="D2781" s="1">
        <v>15383</v>
      </c>
      <c r="E2781" s="12">
        <f>(D2781-D2779)/(D2779)</f>
        <v>0.54416783778357758</v>
      </c>
      <c r="F2781" s="1">
        <v>13616</v>
      </c>
      <c r="G2781" s="11">
        <f>(F2781-F2779)/(F2779)</f>
        <v>0.49873417721518987</v>
      </c>
      <c r="H2781">
        <v>82055</v>
      </c>
      <c r="I2781" s="12">
        <f t="shared" si="574"/>
        <v>0.1659374809578941</v>
      </c>
      <c r="J2781" s="12">
        <f t="shared" si="575"/>
        <v>0.18747181768326124</v>
      </c>
      <c r="K2781" s="1">
        <v>99119</v>
      </c>
      <c r="L2781">
        <v>1114</v>
      </c>
      <c r="M2781" s="12">
        <f t="shared" si="576"/>
        <v>1.123901572856869E-2</v>
      </c>
      <c r="N2781" s="3"/>
      <c r="O2781" s="3"/>
      <c r="P2781" s="3"/>
      <c r="Q2781" s="3"/>
      <c r="R2781" s="3"/>
      <c r="T2781">
        <v>619</v>
      </c>
      <c r="U2781" s="30">
        <v>619</v>
      </c>
      <c r="V2781">
        <f t="shared" si="573"/>
        <v>619000</v>
      </c>
      <c r="W2781">
        <v>855</v>
      </c>
      <c r="X2781" s="16">
        <v>333</v>
      </c>
      <c r="Z2781" s="16">
        <v>333</v>
      </c>
      <c r="AA2781" s="16">
        <v>333</v>
      </c>
      <c r="AB2781">
        <f>(350-333)/10</f>
        <v>1.7</v>
      </c>
    </row>
    <row r="2782" spans="2:28">
      <c r="B2782" t="s">
        <v>284</v>
      </c>
      <c r="C2782">
        <v>1951</v>
      </c>
      <c r="D2782" s="1">
        <v>15426</v>
      </c>
      <c r="E2782" s="12">
        <f t="shared" ref="E2782:E2842" si="578">(D2782-D2781)/(D2781)</f>
        <v>2.7952935058181108E-3</v>
      </c>
      <c r="F2782" s="1">
        <v>13794</v>
      </c>
      <c r="G2782" s="11">
        <f t="shared" ref="G2782:G2839" si="579">(F2782-F2781)/(F2781)</f>
        <v>1.3072855464159813E-2</v>
      </c>
      <c r="H2782">
        <v>84300</v>
      </c>
      <c r="I2782" s="12">
        <f t="shared" si="574"/>
        <v>0.16362989323843416</v>
      </c>
      <c r="J2782" s="12">
        <f t="shared" si="575"/>
        <v>0.18298932384341637</v>
      </c>
      <c r="K2782" s="1">
        <v>75604</v>
      </c>
      <c r="L2782">
        <v>1425</v>
      </c>
      <c r="M2782" s="12">
        <f t="shared" si="576"/>
        <v>1.8848209089466165E-2</v>
      </c>
      <c r="N2782">
        <v>227</v>
      </c>
      <c r="O2782">
        <v>1081</v>
      </c>
      <c r="P2782" s="12">
        <f>(O2782/K2782)</f>
        <v>1.4298185281202053E-2</v>
      </c>
      <c r="Q2782" s="12">
        <f>(O2782/L2782)</f>
        <v>0.75859649122807016</v>
      </c>
      <c r="R2782" s="2">
        <v>147</v>
      </c>
      <c r="S2782" s="2">
        <v>305</v>
      </c>
      <c r="T2782">
        <v>604</v>
      </c>
      <c r="U2782" s="30">
        <v>604</v>
      </c>
      <c r="V2782">
        <f t="shared" si="573"/>
        <v>604000</v>
      </c>
      <c r="W2782">
        <v>888</v>
      </c>
      <c r="AA2782" s="1">
        <f>AA2781+1</f>
        <v>334</v>
      </c>
    </row>
    <row r="2783" spans="2:28">
      <c r="B2783" t="s">
        <v>284</v>
      </c>
      <c r="C2783">
        <v>1952</v>
      </c>
      <c r="D2783" s="1">
        <v>15731</v>
      </c>
      <c r="E2783" s="12">
        <f t="shared" si="578"/>
        <v>1.9771813820821989E-2</v>
      </c>
      <c r="F2783" s="1">
        <v>13857</v>
      </c>
      <c r="G2783" s="11">
        <f t="shared" si="579"/>
        <v>4.5672031317964329E-3</v>
      </c>
      <c r="H2783">
        <v>91052</v>
      </c>
      <c r="I2783" s="12">
        <f t="shared" si="574"/>
        <v>0.15218776083995958</v>
      </c>
      <c r="J2783" s="12">
        <f t="shared" si="575"/>
        <v>0.17276940649299302</v>
      </c>
      <c r="K2783" s="1">
        <v>78547</v>
      </c>
      <c r="L2783">
        <v>1758</v>
      </c>
      <c r="M2783" s="12">
        <f t="shared" si="576"/>
        <v>2.2381504067628299E-2</v>
      </c>
      <c r="N2783">
        <v>272</v>
      </c>
      <c r="O2783">
        <v>1370</v>
      </c>
      <c r="P2783" s="12">
        <f t="shared" ref="P2783:P2846" si="580">(O2783/K2783)</f>
        <v>1.7441786446331497E-2</v>
      </c>
      <c r="Q2783" s="12">
        <f t="shared" ref="Q2783:Q2839" si="581">(O2783/L2783)</f>
        <v>0.77929465301478951</v>
      </c>
      <c r="R2783" s="2">
        <v>175</v>
      </c>
      <c r="S2783" s="2">
        <v>32</v>
      </c>
      <c r="T2783">
        <v>608</v>
      </c>
      <c r="U2783" s="30">
        <v>608</v>
      </c>
      <c r="V2783">
        <f t="shared" si="573"/>
        <v>608000</v>
      </c>
      <c r="W2783">
        <v>814</v>
      </c>
      <c r="AA2783" s="1">
        <f t="shared" ref="AA2783:AA2790" si="582">AA2782+1</f>
        <v>335</v>
      </c>
    </row>
    <row r="2784" spans="2:28">
      <c r="B2784" t="s">
        <v>284</v>
      </c>
      <c r="C2784">
        <v>1953</v>
      </c>
      <c r="D2784" s="1">
        <v>18449</v>
      </c>
      <c r="E2784" s="12">
        <f t="shared" si="578"/>
        <v>0.17277986142012586</v>
      </c>
      <c r="F2784" s="1">
        <v>16775</v>
      </c>
      <c r="G2784" s="11">
        <f t="shared" si="579"/>
        <v>0.21057949051021144</v>
      </c>
      <c r="H2784">
        <v>93906</v>
      </c>
      <c r="I2784" s="12">
        <f t="shared" si="574"/>
        <v>0.17863608289140204</v>
      </c>
      <c r="J2784" s="12">
        <f t="shared" si="575"/>
        <v>0.19646241986667518</v>
      </c>
      <c r="K2784" s="1">
        <v>86238</v>
      </c>
      <c r="L2784">
        <v>1349</v>
      </c>
      <c r="M2784" s="12">
        <f t="shared" si="576"/>
        <v>1.5642756093601429E-2</v>
      </c>
      <c r="N2784">
        <v>302</v>
      </c>
      <c r="O2784">
        <v>931</v>
      </c>
      <c r="P2784" s="12">
        <f t="shared" si="580"/>
        <v>1.0795704909668592E-2</v>
      </c>
      <c r="Q2784" s="12">
        <f t="shared" si="581"/>
        <v>0.6901408450704225</v>
      </c>
      <c r="R2784" s="2">
        <v>182</v>
      </c>
      <c r="S2784" s="2">
        <v>293</v>
      </c>
      <c r="T2784">
        <v>609</v>
      </c>
      <c r="U2784" s="30">
        <v>609</v>
      </c>
      <c r="V2784">
        <f t="shared" si="573"/>
        <v>609000</v>
      </c>
      <c r="W2784">
        <v>826</v>
      </c>
      <c r="AA2784" s="1">
        <f t="shared" si="582"/>
        <v>336</v>
      </c>
    </row>
    <row r="2785" spans="2:28">
      <c r="B2785" t="s">
        <v>284</v>
      </c>
      <c r="C2785">
        <v>1954</v>
      </c>
      <c r="D2785" s="1">
        <v>17316</v>
      </c>
      <c r="E2785" s="12">
        <f t="shared" si="578"/>
        <v>-6.1412542685240393E-2</v>
      </c>
      <c r="F2785" s="1">
        <v>14948</v>
      </c>
      <c r="G2785" s="11">
        <f t="shared" si="579"/>
        <v>-0.10891207153502236</v>
      </c>
      <c r="H2785">
        <v>96154</v>
      </c>
      <c r="I2785" s="12">
        <f t="shared" si="574"/>
        <v>0.15545895126567796</v>
      </c>
      <c r="J2785" s="12">
        <f t="shared" si="575"/>
        <v>0.18008611186222101</v>
      </c>
      <c r="K2785" s="1">
        <v>90500</v>
      </c>
      <c r="L2785">
        <v>1731</v>
      </c>
      <c r="M2785" s="12">
        <f t="shared" si="576"/>
        <v>1.912707182320442E-2</v>
      </c>
      <c r="N2785">
        <v>308</v>
      </c>
      <c r="O2785">
        <v>1283</v>
      </c>
      <c r="P2785" s="12">
        <f t="shared" si="580"/>
        <v>1.4176795580110497E-2</v>
      </c>
      <c r="Q2785" s="12">
        <f t="shared" si="581"/>
        <v>0.74119006354708261</v>
      </c>
      <c r="R2785" s="2">
        <v>233</v>
      </c>
      <c r="S2785" s="2">
        <v>61</v>
      </c>
      <c r="T2785">
        <v>611</v>
      </c>
      <c r="U2785" s="30">
        <v>611</v>
      </c>
      <c r="V2785">
        <f t="shared" si="573"/>
        <v>611000</v>
      </c>
      <c r="W2785">
        <v>847</v>
      </c>
      <c r="AA2785" s="1">
        <f t="shared" si="582"/>
        <v>337</v>
      </c>
    </row>
    <row r="2786" spans="2:28">
      <c r="B2786" t="s">
        <v>284</v>
      </c>
      <c r="C2786">
        <v>1955</v>
      </c>
      <c r="D2786" s="1">
        <v>16144</v>
      </c>
      <c r="E2786" s="12">
        <f t="shared" si="578"/>
        <v>-6.7683067683067685E-2</v>
      </c>
      <c r="F2786" s="1">
        <v>13905</v>
      </c>
      <c r="G2786" s="11">
        <f t="shared" si="579"/>
        <v>-6.9775220765319779E-2</v>
      </c>
      <c r="H2786">
        <v>95829</v>
      </c>
      <c r="I2786" s="12">
        <f t="shared" si="574"/>
        <v>0.14510221331747175</v>
      </c>
      <c r="J2786" s="12">
        <f t="shared" si="575"/>
        <v>0.16846674806165149</v>
      </c>
      <c r="K2786" s="1">
        <v>92694</v>
      </c>
      <c r="L2786">
        <v>1850</v>
      </c>
      <c r="M2786" s="12">
        <f t="shared" si="576"/>
        <v>1.9958141843053487E-2</v>
      </c>
      <c r="N2786">
        <v>308</v>
      </c>
      <c r="O2786">
        <v>1359</v>
      </c>
      <c r="P2786" s="12">
        <f t="shared" si="580"/>
        <v>1.4661143116059292E-2</v>
      </c>
      <c r="Q2786" s="12">
        <f t="shared" si="581"/>
        <v>0.73459459459459464</v>
      </c>
      <c r="R2786" s="2">
        <v>236</v>
      </c>
      <c r="S2786" s="2">
        <v>330</v>
      </c>
      <c r="T2786">
        <v>615</v>
      </c>
      <c r="U2786" s="30">
        <v>615</v>
      </c>
      <c r="V2786">
        <f t="shared" si="573"/>
        <v>615000</v>
      </c>
      <c r="W2786">
        <v>936</v>
      </c>
      <c r="AA2786" s="1">
        <f t="shared" si="582"/>
        <v>338</v>
      </c>
    </row>
    <row r="2787" spans="2:28">
      <c r="B2787" t="s">
        <v>284</v>
      </c>
      <c r="C2787">
        <v>1956</v>
      </c>
      <c r="D2787" s="1">
        <v>20383</v>
      </c>
      <c r="E2787" s="12">
        <f t="shared" si="578"/>
        <v>0.26257433102081268</v>
      </c>
      <c r="F2787" s="1">
        <v>17995</v>
      </c>
      <c r="G2787" s="11">
        <f t="shared" si="579"/>
        <v>0.29413879899316792</v>
      </c>
      <c r="H2787">
        <v>104189</v>
      </c>
      <c r="I2787" s="12">
        <f t="shared" si="574"/>
        <v>0.17271496991045121</v>
      </c>
      <c r="J2787" s="12">
        <f t="shared" si="575"/>
        <v>0.19563485588689786</v>
      </c>
      <c r="K2787" s="1">
        <v>96455</v>
      </c>
      <c r="L2787">
        <v>1981</v>
      </c>
      <c r="M2787" s="12">
        <f t="shared" si="576"/>
        <v>2.0538074749883364E-2</v>
      </c>
      <c r="N2787">
        <v>411</v>
      </c>
      <c r="O2787">
        <v>1348</v>
      </c>
      <c r="P2787" s="12">
        <f t="shared" si="580"/>
        <v>1.3975428956508216E-2</v>
      </c>
      <c r="Q2787" s="12">
        <f t="shared" si="581"/>
        <v>0.68046441191317519</v>
      </c>
      <c r="R2787" s="2">
        <v>248</v>
      </c>
      <c r="S2787" s="2">
        <v>53</v>
      </c>
      <c r="T2787">
        <v>613</v>
      </c>
      <c r="U2787" s="30">
        <v>613</v>
      </c>
      <c r="V2787">
        <f t="shared" si="573"/>
        <v>613000</v>
      </c>
      <c r="W2787">
        <v>976</v>
      </c>
      <c r="AA2787" s="1">
        <f t="shared" si="582"/>
        <v>339</v>
      </c>
    </row>
    <row r="2788" spans="2:28">
      <c r="B2788" t="s">
        <v>284</v>
      </c>
      <c r="C2788">
        <v>1957</v>
      </c>
      <c r="D2788" s="1">
        <v>22460</v>
      </c>
      <c r="E2788" s="12">
        <f t="shared" si="578"/>
        <v>0.10189864102438306</v>
      </c>
      <c r="F2788" s="1">
        <v>20375</v>
      </c>
      <c r="G2788" s="11">
        <f t="shared" si="579"/>
        <v>0.13225896082245067</v>
      </c>
      <c r="H2788">
        <v>109624</v>
      </c>
      <c r="I2788" s="12">
        <f t="shared" si="574"/>
        <v>0.18586258483543749</v>
      </c>
      <c r="J2788" s="12">
        <f t="shared" si="575"/>
        <v>0.20488214259651172</v>
      </c>
      <c r="K2788" s="1">
        <v>107801</v>
      </c>
      <c r="L2788">
        <v>1658</v>
      </c>
      <c r="M2788" s="12">
        <f t="shared" si="576"/>
        <v>1.538019127837404E-2</v>
      </c>
      <c r="N2788">
        <v>411</v>
      </c>
      <c r="O2788" s="2">
        <v>1094</v>
      </c>
      <c r="P2788" s="12">
        <f t="shared" si="580"/>
        <v>1.0148328865223885E-2</v>
      </c>
      <c r="Q2788" s="12">
        <f t="shared" si="581"/>
        <v>0.65983112183353443</v>
      </c>
      <c r="R2788" s="2">
        <v>242</v>
      </c>
      <c r="S2788" s="2">
        <v>464</v>
      </c>
      <c r="T2788">
        <v>612</v>
      </c>
      <c r="U2788" s="30">
        <v>612</v>
      </c>
      <c r="V2788">
        <f t="shared" si="573"/>
        <v>612000</v>
      </c>
      <c r="W2788">
        <v>1001</v>
      </c>
      <c r="AA2788" s="1">
        <f t="shared" si="582"/>
        <v>340</v>
      </c>
    </row>
    <row r="2789" spans="2:28">
      <c r="B2789" t="s">
        <v>284</v>
      </c>
      <c r="C2789">
        <v>1958</v>
      </c>
      <c r="D2789" s="1">
        <v>31794</v>
      </c>
      <c r="E2789" s="12">
        <f t="shared" si="578"/>
        <v>0.41558325912733751</v>
      </c>
      <c r="F2789" s="1">
        <v>29097</v>
      </c>
      <c r="G2789" s="11">
        <f t="shared" si="579"/>
        <v>0.42807361963190182</v>
      </c>
      <c r="H2789">
        <v>125994</v>
      </c>
      <c r="I2789" s="12">
        <f t="shared" si="574"/>
        <v>0.23093956855088338</v>
      </c>
      <c r="J2789" s="12">
        <f t="shared" si="575"/>
        <v>0.25234534977856088</v>
      </c>
      <c r="K2789" s="1">
        <v>130807</v>
      </c>
      <c r="L2789">
        <v>2153</v>
      </c>
      <c r="M2789" s="12">
        <f t="shared" si="576"/>
        <v>1.645936379551553E-2</v>
      </c>
      <c r="N2789">
        <v>535</v>
      </c>
      <c r="O2789">
        <v>1202</v>
      </c>
      <c r="P2789" s="12">
        <f t="shared" si="580"/>
        <v>9.1891106745051864E-3</v>
      </c>
      <c r="Q2789" s="12">
        <f t="shared" si="581"/>
        <v>0.5582907570831398</v>
      </c>
      <c r="R2789">
        <v>248</v>
      </c>
      <c r="S2789">
        <v>108</v>
      </c>
      <c r="T2789">
        <v>606</v>
      </c>
      <c r="U2789" s="30">
        <v>606</v>
      </c>
      <c r="V2789">
        <f t="shared" si="573"/>
        <v>606000</v>
      </c>
      <c r="W2789">
        <v>1156</v>
      </c>
      <c r="AA2789" s="1">
        <f t="shared" si="582"/>
        <v>341</v>
      </c>
    </row>
    <row r="2790" spans="2:28">
      <c r="B2790" t="s">
        <v>284</v>
      </c>
      <c r="C2790">
        <v>1959</v>
      </c>
      <c r="D2790" s="1">
        <v>44317</v>
      </c>
      <c r="E2790" s="12">
        <f t="shared" si="578"/>
        <v>0.39387934830471161</v>
      </c>
      <c r="F2790" s="1">
        <v>41081</v>
      </c>
      <c r="G2790" s="11">
        <f t="shared" si="579"/>
        <v>0.41186376602398872</v>
      </c>
      <c r="H2790">
        <v>144089</v>
      </c>
      <c r="I2790" s="12">
        <f t="shared" si="574"/>
        <v>0.28510850932409831</v>
      </c>
      <c r="J2790" s="12">
        <f t="shared" si="575"/>
        <v>0.30756685104345233</v>
      </c>
      <c r="K2790" s="1">
        <v>141878</v>
      </c>
      <c r="L2790">
        <v>2094</v>
      </c>
      <c r="M2790" s="12">
        <f t="shared" si="576"/>
        <v>1.4759159277689282E-2</v>
      </c>
      <c r="N2790">
        <v>586</v>
      </c>
      <c r="O2790">
        <v>1157</v>
      </c>
      <c r="P2790" s="12">
        <f t="shared" si="580"/>
        <v>8.15489364101552E-3</v>
      </c>
      <c r="Q2790" s="12">
        <f t="shared" si="581"/>
        <v>0.55253104106972306</v>
      </c>
      <c r="R2790">
        <v>242</v>
      </c>
      <c r="S2790">
        <v>522</v>
      </c>
      <c r="T2790">
        <v>618</v>
      </c>
      <c r="U2790" s="30">
        <v>618</v>
      </c>
      <c r="V2790">
        <f t="shared" si="573"/>
        <v>618000</v>
      </c>
      <c r="W2790">
        <v>1064</v>
      </c>
      <c r="AA2790" s="1">
        <f t="shared" si="582"/>
        <v>342</v>
      </c>
    </row>
    <row r="2791" spans="2:28">
      <c r="B2791" t="s">
        <v>284</v>
      </c>
      <c r="C2791">
        <v>1960</v>
      </c>
      <c r="D2791" s="1">
        <v>49897</v>
      </c>
      <c r="E2791" s="12">
        <f t="shared" si="578"/>
        <v>0.12591104993569061</v>
      </c>
      <c r="F2791" s="1">
        <v>46239</v>
      </c>
      <c r="G2791" s="11">
        <f t="shared" si="579"/>
        <v>0.12555682675689492</v>
      </c>
      <c r="H2791">
        <v>154290</v>
      </c>
      <c r="I2791" s="12">
        <f t="shared" si="574"/>
        <v>0.29968889753062417</v>
      </c>
      <c r="J2791" s="12">
        <f t="shared" si="575"/>
        <v>0.32339749821764208</v>
      </c>
      <c r="K2791" s="1">
        <v>155833</v>
      </c>
      <c r="L2791">
        <v>2075</v>
      </c>
      <c r="M2791" s="12">
        <f t="shared" si="576"/>
        <v>1.3315536503821399E-2</v>
      </c>
      <c r="N2791">
        <v>708</v>
      </c>
      <c r="O2791">
        <v>1367</v>
      </c>
      <c r="P2791" s="12">
        <f t="shared" si="580"/>
        <v>8.7722112774572779E-3</v>
      </c>
      <c r="Q2791" s="12">
        <f t="shared" si="581"/>
        <v>0.65879518072289156</v>
      </c>
      <c r="R2791">
        <v>346</v>
      </c>
      <c r="S2791">
        <v>85</v>
      </c>
      <c r="T2791">
        <v>634</v>
      </c>
      <c r="U2791" s="30">
        <v>634</v>
      </c>
      <c r="V2791">
        <f t="shared" si="573"/>
        <v>634000</v>
      </c>
      <c r="W2791">
        <v>1185</v>
      </c>
      <c r="X2791" s="16">
        <v>350</v>
      </c>
      <c r="Z2791" s="16">
        <v>350</v>
      </c>
      <c r="AA2791" s="16">
        <v>350</v>
      </c>
      <c r="AB2791">
        <f>(350-191)/10</f>
        <v>15.9</v>
      </c>
    </row>
    <row r="2792" spans="2:28">
      <c r="B2792" t="s">
        <v>284</v>
      </c>
      <c r="C2792">
        <v>1961</v>
      </c>
      <c r="D2792" s="1">
        <v>41014</v>
      </c>
      <c r="E2792" s="12">
        <f t="shared" si="578"/>
        <v>-0.17802673507425296</v>
      </c>
      <c r="F2792" s="1">
        <v>37727</v>
      </c>
      <c r="G2792" s="11">
        <f t="shared" si="579"/>
        <v>-0.18408702610350569</v>
      </c>
      <c r="H2792">
        <v>150436</v>
      </c>
      <c r="I2792" s="12">
        <f t="shared" si="574"/>
        <v>0.25078438671594566</v>
      </c>
      <c r="J2792" s="12">
        <f t="shared" si="575"/>
        <v>0.27263420989656734</v>
      </c>
      <c r="K2792" s="1">
        <v>152970</v>
      </c>
      <c r="L2792">
        <v>3038</v>
      </c>
      <c r="M2792" s="12">
        <f t="shared" si="576"/>
        <v>1.986010328822645E-2</v>
      </c>
      <c r="N2792">
        <v>700</v>
      </c>
      <c r="O2792">
        <v>2338</v>
      </c>
      <c r="P2792" s="12">
        <f t="shared" si="580"/>
        <v>1.5284042622736485E-2</v>
      </c>
      <c r="Q2792" s="12">
        <f t="shared" si="581"/>
        <v>0.7695852534562212</v>
      </c>
      <c r="R2792">
        <v>334</v>
      </c>
      <c r="S2792">
        <v>666</v>
      </c>
      <c r="T2792">
        <v>641</v>
      </c>
      <c r="U2792" s="30">
        <v>641</v>
      </c>
      <c r="V2792">
        <f t="shared" si="573"/>
        <v>641000</v>
      </c>
      <c r="W2792">
        <v>1076</v>
      </c>
      <c r="AA2792" s="1">
        <f>AA2791-15</f>
        <v>335</v>
      </c>
    </row>
    <row r="2793" spans="2:28">
      <c r="B2793" t="s">
        <v>284</v>
      </c>
      <c r="C2793">
        <v>1962</v>
      </c>
      <c r="D2793" s="1">
        <v>38623</v>
      </c>
      <c r="E2793" s="12">
        <f t="shared" si="578"/>
        <v>-5.8297166821085482E-2</v>
      </c>
      <c r="F2793" s="1">
        <v>34625</v>
      </c>
      <c r="G2793" s="11">
        <f t="shared" si="579"/>
        <v>-8.2222281124923788E-2</v>
      </c>
      <c r="H2793">
        <v>148298</v>
      </c>
      <c r="I2793" s="12">
        <f t="shared" si="574"/>
        <v>0.23348258236793484</v>
      </c>
      <c r="J2793" s="12">
        <f t="shared" si="575"/>
        <v>0.26044181310604325</v>
      </c>
      <c r="K2793" s="1">
        <v>146740</v>
      </c>
      <c r="L2793">
        <v>2381</v>
      </c>
      <c r="M2793" s="12">
        <f t="shared" si="576"/>
        <v>1.6225977920130842E-2</v>
      </c>
      <c r="N2793">
        <v>750</v>
      </c>
      <c r="O2793">
        <v>1631</v>
      </c>
      <c r="P2793" s="12">
        <f t="shared" si="580"/>
        <v>1.1114897096906093E-2</v>
      </c>
      <c r="Q2793" s="12">
        <f t="shared" si="581"/>
        <v>0.68500629987400252</v>
      </c>
      <c r="R2793">
        <v>336</v>
      </c>
      <c r="S2793">
        <v>106</v>
      </c>
      <c r="T2793">
        <v>637</v>
      </c>
      <c r="U2793" s="30">
        <v>637</v>
      </c>
      <c r="V2793">
        <f t="shared" si="573"/>
        <v>637000</v>
      </c>
      <c r="W2793">
        <v>1517</v>
      </c>
      <c r="AA2793" s="1">
        <f t="shared" ref="AA2793:AA2800" si="583">AA2792-15</f>
        <v>320</v>
      </c>
    </row>
    <row r="2794" spans="2:28">
      <c r="B2794" t="s">
        <v>284</v>
      </c>
      <c r="C2794">
        <v>1963</v>
      </c>
      <c r="D2794" s="1">
        <v>43079</v>
      </c>
      <c r="E2794" s="12">
        <f t="shared" si="578"/>
        <v>0.11537166973047148</v>
      </c>
      <c r="F2794" s="1">
        <v>39691</v>
      </c>
      <c r="G2794" s="11">
        <f t="shared" si="579"/>
        <v>0.14631046931407943</v>
      </c>
      <c r="H2794">
        <v>163256</v>
      </c>
      <c r="I2794" s="12">
        <f t="shared" si="574"/>
        <v>0.24312123291027588</v>
      </c>
      <c r="J2794" s="12">
        <f t="shared" si="575"/>
        <v>0.26387391581320135</v>
      </c>
      <c r="K2794" s="1">
        <v>160741</v>
      </c>
      <c r="L2794">
        <v>2361</v>
      </c>
      <c r="M2794" s="12">
        <f t="shared" si="576"/>
        <v>1.4688225157240531E-2</v>
      </c>
      <c r="N2794">
        <v>754</v>
      </c>
      <c r="O2794">
        <v>1607</v>
      </c>
      <c r="P2794" s="12">
        <f t="shared" si="580"/>
        <v>9.997449312869772E-3</v>
      </c>
      <c r="Q2794" s="12">
        <f t="shared" si="581"/>
        <v>0.6806437950021178</v>
      </c>
      <c r="R2794">
        <v>357</v>
      </c>
      <c r="S2794">
        <v>603</v>
      </c>
      <c r="T2794">
        <v>644</v>
      </c>
      <c r="U2794" s="30">
        <v>644</v>
      </c>
      <c r="V2794">
        <f t="shared" si="573"/>
        <v>644000</v>
      </c>
      <c r="W2794">
        <v>1403</v>
      </c>
      <c r="AA2794" s="1">
        <f t="shared" si="583"/>
        <v>305</v>
      </c>
    </row>
    <row r="2795" spans="2:28">
      <c r="B2795" t="s">
        <v>284</v>
      </c>
      <c r="C2795">
        <v>1964</v>
      </c>
      <c r="D2795" s="1">
        <v>56578</v>
      </c>
      <c r="E2795" s="12">
        <f t="shared" si="578"/>
        <v>0.31335453469207736</v>
      </c>
      <c r="F2795" s="1">
        <v>51236</v>
      </c>
      <c r="G2795" s="11">
        <f t="shared" si="579"/>
        <v>0.29087198609256504</v>
      </c>
      <c r="H2795">
        <v>187009</v>
      </c>
      <c r="I2795" s="12">
        <f t="shared" si="574"/>
        <v>0.27397611879642159</v>
      </c>
      <c r="J2795" s="12">
        <f t="shared" si="575"/>
        <v>0.30254158890748573</v>
      </c>
      <c r="K2795" s="1">
        <v>190758</v>
      </c>
      <c r="L2795">
        <v>2474</v>
      </c>
      <c r="M2795" s="12">
        <f t="shared" si="576"/>
        <v>1.2969311903039453E-2</v>
      </c>
      <c r="N2795">
        <v>808</v>
      </c>
      <c r="O2795">
        <v>1666</v>
      </c>
      <c r="P2795" s="12">
        <f t="shared" si="580"/>
        <v>8.733578670357206E-3</v>
      </c>
      <c r="Q2795" s="12">
        <f t="shared" si="581"/>
        <v>0.67340339531123683</v>
      </c>
      <c r="R2795">
        <v>388</v>
      </c>
      <c r="S2795">
        <v>116</v>
      </c>
      <c r="T2795">
        <v>649</v>
      </c>
      <c r="U2795" s="30">
        <v>649</v>
      </c>
      <c r="V2795">
        <f t="shared" si="573"/>
        <v>649000</v>
      </c>
      <c r="W2795">
        <v>1393</v>
      </c>
      <c r="AA2795" s="1">
        <f t="shared" si="583"/>
        <v>290</v>
      </c>
    </row>
    <row r="2796" spans="2:28">
      <c r="B2796" t="s">
        <v>284</v>
      </c>
      <c r="C2796">
        <v>1965</v>
      </c>
      <c r="D2796" s="1">
        <v>58896</v>
      </c>
      <c r="E2796" s="12">
        <f t="shared" si="578"/>
        <v>4.0969988334688394E-2</v>
      </c>
      <c r="F2796" s="1">
        <v>54710</v>
      </c>
      <c r="G2796" s="11">
        <f t="shared" si="579"/>
        <v>6.7803887891326409E-2</v>
      </c>
      <c r="H2796">
        <v>209015</v>
      </c>
      <c r="I2796" s="12">
        <f t="shared" si="574"/>
        <v>0.26175154893189484</v>
      </c>
      <c r="J2796" s="12">
        <f t="shared" si="575"/>
        <v>0.28177881970193525</v>
      </c>
      <c r="K2796" s="1">
        <v>199265</v>
      </c>
      <c r="L2796">
        <v>2161</v>
      </c>
      <c r="M2796" s="12">
        <f t="shared" si="576"/>
        <v>1.084485484154267E-2</v>
      </c>
      <c r="N2796">
        <v>869</v>
      </c>
      <c r="O2796">
        <v>1292</v>
      </c>
      <c r="P2796" s="12">
        <f t="shared" si="580"/>
        <v>6.4838280681504528E-3</v>
      </c>
      <c r="Q2796" s="12">
        <f t="shared" si="581"/>
        <v>0.59787135585377138</v>
      </c>
      <c r="R2796">
        <v>392</v>
      </c>
      <c r="S2796">
        <v>636</v>
      </c>
      <c r="T2796">
        <v>649</v>
      </c>
      <c r="U2796" s="30">
        <v>649</v>
      </c>
      <c r="V2796">
        <f t="shared" si="573"/>
        <v>649000</v>
      </c>
      <c r="W2796">
        <v>1622</v>
      </c>
      <c r="AA2796" s="1">
        <f t="shared" si="583"/>
        <v>275</v>
      </c>
    </row>
    <row r="2797" spans="2:28">
      <c r="B2797" t="s">
        <v>284</v>
      </c>
      <c r="C2797">
        <v>1966</v>
      </c>
      <c r="D2797" s="1">
        <v>57240</v>
      </c>
      <c r="E2797" s="12">
        <f t="shared" si="578"/>
        <v>-2.8117359413202935E-2</v>
      </c>
      <c r="F2797" s="1">
        <v>52165</v>
      </c>
      <c r="G2797" s="11">
        <f t="shared" si="579"/>
        <v>-4.6518004021202708E-2</v>
      </c>
      <c r="H2797">
        <v>211565</v>
      </c>
      <c r="I2797" s="12">
        <f t="shared" si="574"/>
        <v>0.2465672488360551</v>
      </c>
      <c r="J2797" s="12">
        <f t="shared" si="575"/>
        <v>0.27055514853591095</v>
      </c>
      <c r="K2797" s="1">
        <v>200907</v>
      </c>
      <c r="L2797">
        <v>2854</v>
      </c>
      <c r="M2797" s="12">
        <f t="shared" si="576"/>
        <v>1.4205577705107338E-2</v>
      </c>
      <c r="N2797">
        <v>900</v>
      </c>
      <c r="O2797">
        <v>1954</v>
      </c>
      <c r="P2797" s="12">
        <f t="shared" si="580"/>
        <v>9.7258930749053053E-3</v>
      </c>
      <c r="Q2797" s="12">
        <f t="shared" si="581"/>
        <v>0.68465311843027332</v>
      </c>
      <c r="R2797">
        <v>421</v>
      </c>
      <c r="S2797">
        <v>256</v>
      </c>
      <c r="T2797">
        <v>647</v>
      </c>
      <c r="U2797" s="30">
        <v>647</v>
      </c>
      <c r="V2797">
        <f t="shared" si="573"/>
        <v>647000</v>
      </c>
      <c r="W2797">
        <v>1640</v>
      </c>
      <c r="AA2797" s="1">
        <f t="shared" si="583"/>
        <v>260</v>
      </c>
    </row>
    <row r="2798" spans="2:28">
      <c r="B2798" t="s">
        <v>284</v>
      </c>
      <c r="C2798">
        <v>1967</v>
      </c>
      <c r="D2798" s="1">
        <v>67166</v>
      </c>
      <c r="E2798" s="12">
        <f t="shared" si="578"/>
        <v>0.17341020265548568</v>
      </c>
      <c r="F2798" s="1">
        <v>62305</v>
      </c>
      <c r="G2798" s="11">
        <f t="shared" si="579"/>
        <v>0.19438320713121826</v>
      </c>
      <c r="H2798">
        <v>240134</v>
      </c>
      <c r="I2798" s="12">
        <f t="shared" si="574"/>
        <v>0.25945930188977823</v>
      </c>
      <c r="J2798" s="12">
        <f t="shared" si="575"/>
        <v>0.27970216629048783</v>
      </c>
      <c r="K2798" s="1">
        <v>242904</v>
      </c>
      <c r="L2798">
        <v>2662</v>
      </c>
      <c r="M2798" s="12">
        <f t="shared" si="576"/>
        <v>1.0959062016269802E-2</v>
      </c>
      <c r="N2798">
        <v>1034</v>
      </c>
      <c r="O2798">
        <v>1628</v>
      </c>
      <c r="P2798" s="12">
        <f t="shared" si="580"/>
        <v>6.7022362744129371E-3</v>
      </c>
      <c r="Q2798" s="12">
        <f t="shared" si="581"/>
        <v>0.61157024793388426</v>
      </c>
      <c r="R2798">
        <v>425</v>
      </c>
      <c r="S2798">
        <v>696</v>
      </c>
      <c r="T2798">
        <v>626</v>
      </c>
      <c r="U2798" s="30">
        <v>626</v>
      </c>
      <c r="V2798">
        <f t="shared" si="573"/>
        <v>626000</v>
      </c>
      <c r="W2798">
        <v>1642</v>
      </c>
      <c r="AA2798" s="1">
        <f t="shared" si="583"/>
        <v>245</v>
      </c>
    </row>
    <row r="2799" spans="2:28">
      <c r="B2799" t="s">
        <v>284</v>
      </c>
      <c r="C2799">
        <v>1968</v>
      </c>
      <c r="D2799" s="1">
        <v>73746</v>
      </c>
      <c r="E2799" s="12">
        <f t="shared" si="578"/>
        <v>9.7966232915463178E-2</v>
      </c>
      <c r="F2799" s="1">
        <v>68235</v>
      </c>
      <c r="G2799" s="11">
        <f t="shared" si="579"/>
        <v>9.5176952090522432E-2</v>
      </c>
      <c r="H2799">
        <v>263298</v>
      </c>
      <c r="I2799" s="12">
        <f t="shared" si="574"/>
        <v>0.25915502586422989</v>
      </c>
      <c r="J2799" s="12">
        <f t="shared" si="575"/>
        <v>0.28008568238269943</v>
      </c>
      <c r="K2799" s="1">
        <v>264542</v>
      </c>
      <c r="L2799">
        <v>2671</v>
      </c>
      <c r="M2799" s="12">
        <f t="shared" si="576"/>
        <v>1.0096695420764945E-2</v>
      </c>
      <c r="N2799">
        <v>1038</v>
      </c>
      <c r="O2799">
        <v>1633</v>
      </c>
      <c r="P2799" s="12">
        <f t="shared" si="580"/>
        <v>6.1729328424219975E-3</v>
      </c>
      <c r="Q2799" s="12">
        <f t="shared" si="581"/>
        <v>0.61138150505428679</v>
      </c>
      <c r="R2799">
        <v>584</v>
      </c>
      <c r="S2799">
        <v>311</v>
      </c>
      <c r="T2799">
        <v>621</v>
      </c>
      <c r="U2799" s="30">
        <v>621</v>
      </c>
      <c r="V2799">
        <f t="shared" si="573"/>
        <v>621000</v>
      </c>
      <c r="W2799">
        <v>1710</v>
      </c>
      <c r="AA2799" s="1">
        <f t="shared" si="583"/>
        <v>230</v>
      </c>
    </row>
    <row r="2800" spans="2:28">
      <c r="B2800" t="s">
        <v>284</v>
      </c>
      <c r="C2800">
        <v>1969</v>
      </c>
      <c r="D2800" s="1">
        <v>71396</v>
      </c>
      <c r="E2800" s="12">
        <f t="shared" si="578"/>
        <v>-3.1866135112412874E-2</v>
      </c>
      <c r="F2800" s="1">
        <v>67363</v>
      </c>
      <c r="G2800" s="11">
        <f t="shared" si="579"/>
        <v>-1.277936542829926E-2</v>
      </c>
      <c r="H2800">
        <v>269264</v>
      </c>
      <c r="I2800" s="12">
        <f t="shared" si="574"/>
        <v>0.25017454988412857</v>
      </c>
      <c r="J2800" s="12">
        <f t="shared" si="575"/>
        <v>0.26515241547329016</v>
      </c>
      <c r="K2800" s="1">
        <v>260098</v>
      </c>
      <c r="L2800">
        <v>2658</v>
      </c>
      <c r="M2800" s="12">
        <f t="shared" si="576"/>
        <v>1.0219225061323041E-2</v>
      </c>
      <c r="N2800">
        <v>1117</v>
      </c>
      <c r="O2800">
        <v>1541</v>
      </c>
      <c r="P2800" s="12">
        <f t="shared" si="580"/>
        <v>5.9246899245668939E-3</v>
      </c>
      <c r="Q2800" s="12">
        <f t="shared" si="581"/>
        <v>0.57975921745673442</v>
      </c>
      <c r="R2800">
        <v>574</v>
      </c>
      <c r="S2800">
        <v>1122</v>
      </c>
      <c r="T2800">
        <v>621</v>
      </c>
      <c r="U2800" s="30">
        <v>621</v>
      </c>
      <c r="V2800">
        <f t="shared" si="573"/>
        <v>621000</v>
      </c>
      <c r="W2800">
        <v>1924</v>
      </c>
      <c r="AA2800" s="1">
        <f t="shared" si="583"/>
        <v>215</v>
      </c>
    </row>
    <row r="2801" spans="2:28">
      <c r="B2801" t="s">
        <v>284</v>
      </c>
      <c r="C2801">
        <v>1970</v>
      </c>
      <c r="D2801" s="1">
        <v>76116</v>
      </c>
      <c r="E2801" s="12">
        <f t="shared" si="578"/>
        <v>6.6110146226679364E-2</v>
      </c>
      <c r="F2801" s="1">
        <v>71058</v>
      </c>
      <c r="G2801" s="11">
        <f t="shared" si="579"/>
        <v>5.4852070127518075E-2</v>
      </c>
      <c r="H2801">
        <v>288536</v>
      </c>
      <c r="I2801" s="12">
        <f t="shared" si="574"/>
        <v>0.24627082928993263</v>
      </c>
      <c r="J2801" s="12">
        <f t="shared" si="575"/>
        <v>0.26380070424487762</v>
      </c>
      <c r="K2801" s="1">
        <v>280977</v>
      </c>
      <c r="L2801">
        <v>2890</v>
      </c>
      <c r="M2801" s="12">
        <f t="shared" si="576"/>
        <v>1.0285539385786024E-2</v>
      </c>
      <c r="N2801">
        <v>1177</v>
      </c>
      <c r="O2801">
        <v>1713</v>
      </c>
      <c r="P2801" s="12">
        <f t="shared" si="580"/>
        <v>6.0965844179416816E-3</v>
      </c>
      <c r="Q2801" s="12">
        <f t="shared" si="581"/>
        <v>0.59273356401384081</v>
      </c>
      <c r="R2801">
        <v>624</v>
      </c>
      <c r="S2801">
        <v>311</v>
      </c>
      <c r="T2801">
        <v>618</v>
      </c>
      <c r="U2801" s="30">
        <v>617.79200000000003</v>
      </c>
      <c r="V2801">
        <f t="shared" si="573"/>
        <v>617792</v>
      </c>
      <c r="W2801">
        <v>2016</v>
      </c>
      <c r="X2801" s="16">
        <v>191</v>
      </c>
      <c r="Z2801" s="16">
        <v>191</v>
      </c>
      <c r="AA2801" s="16">
        <v>191</v>
      </c>
      <c r="AB2801">
        <f>(258-191)/7</f>
        <v>9.5714285714285712</v>
      </c>
    </row>
    <row r="2802" spans="2:28">
      <c r="B2802" t="s">
        <v>284</v>
      </c>
      <c r="C2802">
        <v>1971</v>
      </c>
      <c r="D2802" s="1">
        <v>114167</v>
      </c>
      <c r="E2802" s="12">
        <f t="shared" si="578"/>
        <v>0.49990803510431447</v>
      </c>
      <c r="F2802" s="1">
        <v>108306</v>
      </c>
      <c r="G2802" s="11">
        <f t="shared" si="579"/>
        <v>0.52419150553069327</v>
      </c>
      <c r="H2802">
        <v>345573</v>
      </c>
      <c r="I2802" s="12">
        <f t="shared" si="574"/>
        <v>0.31340990181524597</v>
      </c>
      <c r="J2802" s="12">
        <f t="shared" si="575"/>
        <v>0.33037013887080297</v>
      </c>
      <c r="K2802" s="1">
        <v>334032</v>
      </c>
      <c r="L2802">
        <v>3267</v>
      </c>
      <c r="M2802" s="12">
        <f t="shared" si="576"/>
        <v>9.7805000718494042E-3</v>
      </c>
      <c r="N2802">
        <v>1575</v>
      </c>
      <c r="O2802">
        <v>1692</v>
      </c>
      <c r="P2802" s="12">
        <f t="shared" si="580"/>
        <v>5.0653829573214541E-3</v>
      </c>
      <c r="Q2802" s="12">
        <f t="shared" si="581"/>
        <v>0.51790633608815428</v>
      </c>
      <c r="R2802">
        <v>585</v>
      </c>
      <c r="S2802">
        <v>1272</v>
      </c>
      <c r="T2802">
        <v>627</v>
      </c>
      <c r="U2802" s="30">
        <v>626.76</v>
      </c>
      <c r="V2802">
        <f t="shared" si="573"/>
        <v>626760</v>
      </c>
      <c r="W2802">
        <v>2328</v>
      </c>
      <c r="AA2802" s="1">
        <f>AA2801+9</f>
        <v>200</v>
      </c>
    </row>
    <row r="2803" spans="2:28">
      <c r="B2803" t="s">
        <v>284</v>
      </c>
      <c r="C2803">
        <v>1972</v>
      </c>
      <c r="D2803" s="1">
        <v>108110</v>
      </c>
      <c r="E2803" s="12">
        <f t="shared" si="578"/>
        <v>-5.3053859696760013E-2</v>
      </c>
      <c r="F2803" s="1">
        <v>100959</v>
      </c>
      <c r="G2803" s="11">
        <f t="shared" si="579"/>
        <v>-6.7835576976344805E-2</v>
      </c>
      <c r="H2803">
        <v>366758</v>
      </c>
      <c r="I2803" s="12">
        <f t="shared" si="574"/>
        <v>0.27527415898221713</v>
      </c>
      <c r="J2803" s="12">
        <f t="shared" si="575"/>
        <v>0.29477202951264869</v>
      </c>
      <c r="K2803" s="1">
        <v>346742</v>
      </c>
      <c r="L2803">
        <v>3426</v>
      </c>
      <c r="M2803" s="12">
        <f t="shared" si="576"/>
        <v>9.880545189218496E-3</v>
      </c>
      <c r="N2803">
        <v>1470</v>
      </c>
      <c r="O2803">
        <v>1956</v>
      </c>
      <c r="P2803" s="12">
        <f t="shared" si="580"/>
        <v>5.6410818418305255E-3</v>
      </c>
      <c r="Q2803" s="12">
        <f t="shared" si="581"/>
        <v>0.57092819614711032</v>
      </c>
      <c r="R2803">
        <v>763</v>
      </c>
      <c r="S2803">
        <v>457</v>
      </c>
      <c r="T2803">
        <v>631</v>
      </c>
      <c r="U2803" s="30">
        <v>631.11900000000003</v>
      </c>
      <c r="V2803">
        <f t="shared" si="573"/>
        <v>631119</v>
      </c>
      <c r="W2803">
        <v>2784</v>
      </c>
      <c r="AA2803" s="1">
        <f t="shared" ref="AA2803:AA2807" si="584">AA2802+9</f>
        <v>209</v>
      </c>
    </row>
    <row r="2804" spans="2:28">
      <c r="B2804" t="s">
        <v>284</v>
      </c>
      <c r="C2804">
        <v>1973</v>
      </c>
      <c r="D2804" s="1">
        <v>118631</v>
      </c>
      <c r="E2804" s="12">
        <f t="shared" si="578"/>
        <v>9.7317546942928504E-2</v>
      </c>
      <c r="F2804" s="1">
        <v>111607</v>
      </c>
      <c r="G2804" s="11">
        <f t="shared" si="579"/>
        <v>0.10546855654275498</v>
      </c>
      <c r="H2804">
        <v>420146</v>
      </c>
      <c r="I2804" s="12">
        <f t="shared" si="574"/>
        <v>0.26563861133986755</v>
      </c>
      <c r="J2804" s="12">
        <f t="shared" si="575"/>
        <v>0.28235660936912405</v>
      </c>
      <c r="K2804" s="1">
        <v>379909</v>
      </c>
      <c r="L2804">
        <v>3518</v>
      </c>
      <c r="M2804" s="12">
        <f t="shared" si="576"/>
        <v>9.2601122900484063E-3</v>
      </c>
      <c r="N2804">
        <v>1435</v>
      </c>
      <c r="O2804">
        <v>2083</v>
      </c>
      <c r="P2804" s="12">
        <f t="shared" si="580"/>
        <v>5.4828919557051818E-3</v>
      </c>
      <c r="Q2804" s="12">
        <f t="shared" si="581"/>
        <v>0.59209778283115411</v>
      </c>
      <c r="R2804">
        <v>796</v>
      </c>
      <c r="S2804">
        <v>1543</v>
      </c>
      <c r="T2804">
        <v>633</v>
      </c>
      <c r="U2804" s="30">
        <v>632.67499999999995</v>
      </c>
      <c r="V2804">
        <f t="shared" si="573"/>
        <v>632675</v>
      </c>
      <c r="W2804">
        <v>3925</v>
      </c>
      <c r="AA2804" s="1">
        <f t="shared" si="584"/>
        <v>218</v>
      </c>
    </row>
    <row r="2805" spans="2:28">
      <c r="B2805" t="s">
        <v>284</v>
      </c>
      <c r="C2805">
        <v>1974</v>
      </c>
      <c r="D2805" s="1">
        <v>121141</v>
      </c>
      <c r="E2805" s="12">
        <f t="shared" si="578"/>
        <v>2.1158044693208353E-2</v>
      </c>
      <c r="F2805" s="1">
        <v>114530</v>
      </c>
      <c r="G2805" s="11">
        <f t="shared" si="579"/>
        <v>2.6190113523345309E-2</v>
      </c>
      <c r="H2805">
        <v>508728</v>
      </c>
      <c r="I2805" s="12">
        <f t="shared" si="574"/>
        <v>0.22513012847730024</v>
      </c>
      <c r="J2805" s="12">
        <f t="shared" si="575"/>
        <v>0.23812528502461039</v>
      </c>
      <c r="K2805" s="1">
        <v>435016</v>
      </c>
      <c r="L2805">
        <v>4363</v>
      </c>
      <c r="M2805" s="12">
        <f t="shared" si="576"/>
        <v>1.0029516155727605E-2</v>
      </c>
      <c r="N2805">
        <v>1482</v>
      </c>
      <c r="O2805">
        <v>2881</v>
      </c>
      <c r="P2805" s="12">
        <f t="shared" si="580"/>
        <v>6.6227449105320264E-3</v>
      </c>
      <c r="Q2805" s="12">
        <f t="shared" si="581"/>
        <v>0.66032546413018567</v>
      </c>
      <c r="R2805">
        <v>1029</v>
      </c>
      <c r="S2805">
        <v>604</v>
      </c>
      <c r="T2805">
        <v>635</v>
      </c>
      <c r="U2805" s="30">
        <v>634.55899999999997</v>
      </c>
      <c r="V2805">
        <f t="shared" si="573"/>
        <v>634559</v>
      </c>
      <c r="W2805">
        <v>3891</v>
      </c>
      <c r="AA2805" s="1">
        <f t="shared" si="584"/>
        <v>227</v>
      </c>
    </row>
    <row r="2806" spans="2:28">
      <c r="B2806" t="s">
        <v>284</v>
      </c>
      <c r="C2806">
        <v>1975</v>
      </c>
      <c r="D2806" s="1">
        <v>143045</v>
      </c>
      <c r="E2806" s="12">
        <f t="shared" si="578"/>
        <v>0.18081409266887347</v>
      </c>
      <c r="F2806" s="1">
        <v>136167</v>
      </c>
      <c r="G2806" s="11">
        <f t="shared" si="579"/>
        <v>0.18891993364184057</v>
      </c>
      <c r="H2806">
        <v>589826</v>
      </c>
      <c r="I2806" s="12">
        <f t="shared" si="574"/>
        <v>0.23085960944414116</v>
      </c>
      <c r="J2806" s="12">
        <f t="shared" si="575"/>
        <v>0.24252067558907203</v>
      </c>
      <c r="K2806" s="1">
        <v>490614</v>
      </c>
      <c r="L2806">
        <v>5492</v>
      </c>
      <c r="M2806" s="12">
        <f t="shared" si="576"/>
        <v>1.1194136327132939E-2</v>
      </c>
      <c r="N2806">
        <v>2212</v>
      </c>
      <c r="O2806">
        <v>3280</v>
      </c>
      <c r="P2806" s="12">
        <f t="shared" si="580"/>
        <v>6.685500209941013E-3</v>
      </c>
      <c r="Q2806" s="12">
        <f t="shared" si="581"/>
        <v>0.59723233794610342</v>
      </c>
      <c r="R2806">
        <v>1144</v>
      </c>
      <c r="S2806">
        <v>2139</v>
      </c>
      <c r="T2806">
        <v>639</v>
      </c>
      <c r="U2806" s="30">
        <v>638.88599999999997</v>
      </c>
      <c r="V2806">
        <f t="shared" si="573"/>
        <v>638886</v>
      </c>
      <c r="W2806">
        <v>4080</v>
      </c>
      <c r="AA2806" s="1">
        <f t="shared" si="584"/>
        <v>236</v>
      </c>
    </row>
    <row r="2807" spans="2:28">
      <c r="B2807" t="s">
        <v>284</v>
      </c>
      <c r="C2807">
        <v>1976</v>
      </c>
      <c r="D2807" s="1">
        <v>162959</v>
      </c>
      <c r="E2807" s="12">
        <f t="shared" si="578"/>
        <v>0.13921493236394142</v>
      </c>
      <c r="F2807" s="1">
        <v>152418</v>
      </c>
      <c r="G2807" s="11">
        <f t="shared" si="579"/>
        <v>0.1193460970719778</v>
      </c>
      <c r="H2807">
        <v>649692</v>
      </c>
      <c r="I2807" s="12">
        <f t="shared" si="574"/>
        <v>0.2346003952642175</v>
      </c>
      <c r="J2807" s="12">
        <f t="shared" si="575"/>
        <v>0.25082500631068261</v>
      </c>
      <c r="K2807" s="1">
        <v>575856</v>
      </c>
      <c r="L2807">
        <v>6332</v>
      </c>
      <c r="M2807" s="12">
        <f t="shared" si="576"/>
        <v>1.0995804506682225E-2</v>
      </c>
      <c r="N2807">
        <v>2699</v>
      </c>
      <c r="O2807">
        <v>3633</v>
      </c>
      <c r="P2807" s="12">
        <f t="shared" si="580"/>
        <v>6.3088688838876389E-3</v>
      </c>
      <c r="Q2807" s="12">
        <f t="shared" si="581"/>
        <v>0.57375236891977255</v>
      </c>
      <c r="R2807">
        <v>1318</v>
      </c>
      <c r="S2807">
        <v>901</v>
      </c>
      <c r="T2807">
        <v>646</v>
      </c>
      <c r="U2807" s="30">
        <v>645.79700000000003</v>
      </c>
      <c r="V2807">
        <f t="shared" si="573"/>
        <v>645797</v>
      </c>
      <c r="W2807">
        <v>4005</v>
      </c>
      <c r="AA2807" s="1">
        <f t="shared" si="584"/>
        <v>245</v>
      </c>
    </row>
    <row r="2808" spans="2:28">
      <c r="B2808" t="s">
        <v>284</v>
      </c>
      <c r="C2808">
        <v>1977</v>
      </c>
      <c r="D2808" s="1">
        <v>226177</v>
      </c>
      <c r="E2808" s="12">
        <f t="shared" si="578"/>
        <v>0.38793807031216443</v>
      </c>
      <c r="F2808" s="1">
        <v>214232</v>
      </c>
      <c r="G2808" s="11">
        <f t="shared" si="579"/>
        <v>0.40555577425238487</v>
      </c>
      <c r="H2808">
        <v>736073</v>
      </c>
      <c r="I2808" s="12">
        <f t="shared" si="574"/>
        <v>0.29104721950132662</v>
      </c>
      <c r="J2808" s="12">
        <f t="shared" si="575"/>
        <v>0.30727522949490066</v>
      </c>
      <c r="K2808" s="1">
        <v>678657</v>
      </c>
      <c r="L2808">
        <v>8290</v>
      </c>
      <c r="M2808" s="12">
        <f t="shared" si="576"/>
        <v>1.2215301691428808E-2</v>
      </c>
      <c r="N2808">
        <v>4074</v>
      </c>
      <c r="O2808">
        <v>4216</v>
      </c>
      <c r="P2808" s="12">
        <f t="shared" si="580"/>
        <v>6.2122692317326724E-3</v>
      </c>
      <c r="Q2808" s="12">
        <f t="shared" si="581"/>
        <v>0.50856453558504222</v>
      </c>
      <c r="R2808">
        <v>1541</v>
      </c>
      <c r="S2808">
        <v>2874</v>
      </c>
      <c r="T2808">
        <v>650</v>
      </c>
      <c r="U2808" s="30">
        <v>649.76900000000001</v>
      </c>
      <c r="V2808">
        <f t="shared" si="573"/>
        <v>649769</v>
      </c>
      <c r="W2808">
        <v>4168</v>
      </c>
      <c r="X2808" s="16">
        <v>258</v>
      </c>
      <c r="Z2808" s="16">
        <v>258</v>
      </c>
      <c r="AA2808" s="16">
        <v>258</v>
      </c>
    </row>
    <row r="2809" spans="2:28">
      <c r="B2809" t="s">
        <v>284</v>
      </c>
      <c r="C2809">
        <v>1978</v>
      </c>
      <c r="D2809" s="1">
        <v>219521</v>
      </c>
      <c r="E2809" s="12">
        <f t="shared" si="578"/>
        <v>-2.9428279621712197E-2</v>
      </c>
      <c r="F2809" s="1">
        <v>208488</v>
      </c>
      <c r="G2809" s="11">
        <f t="shared" si="579"/>
        <v>-2.6812054221591546E-2</v>
      </c>
      <c r="H2809">
        <v>771064</v>
      </c>
      <c r="I2809" s="12">
        <f t="shared" ref="I2809:I2839" si="585">(F2809/H2809)</f>
        <v>0.27039000653642242</v>
      </c>
      <c r="J2809" s="12">
        <f t="shared" si="575"/>
        <v>0.28469880580600315</v>
      </c>
      <c r="K2809" s="1">
        <v>699143</v>
      </c>
      <c r="L2809">
        <v>7702</v>
      </c>
      <c r="M2809" s="12">
        <f t="shared" si="576"/>
        <v>1.1016344295802146E-2</v>
      </c>
      <c r="N2809">
        <v>3206</v>
      </c>
      <c r="O2809">
        <v>4496</v>
      </c>
      <c r="P2809" s="12">
        <f t="shared" si="580"/>
        <v>6.4307301939660411E-3</v>
      </c>
      <c r="Q2809" s="12">
        <f t="shared" si="581"/>
        <v>0.58374448195273954</v>
      </c>
      <c r="R2809">
        <v>1765</v>
      </c>
      <c r="S2809">
        <v>1025</v>
      </c>
      <c r="T2809">
        <v>651</v>
      </c>
      <c r="U2809" s="30">
        <v>651.30100000000004</v>
      </c>
      <c r="V2809">
        <f t="shared" si="573"/>
        <v>651301</v>
      </c>
      <c r="W2809">
        <v>5267</v>
      </c>
      <c r="X2809" s="16">
        <v>260</v>
      </c>
      <c r="Z2809" s="16">
        <v>260</v>
      </c>
      <c r="AA2809" s="16">
        <v>260</v>
      </c>
    </row>
    <row r="2810" spans="2:28">
      <c r="B2810" t="s">
        <v>284</v>
      </c>
      <c r="C2810">
        <v>1979</v>
      </c>
      <c r="D2810" s="1">
        <v>212760</v>
      </c>
      <c r="E2810" s="12">
        <f t="shared" si="578"/>
        <v>-3.0798875733984449E-2</v>
      </c>
      <c r="F2810" s="1">
        <v>197684</v>
      </c>
      <c r="G2810" s="11">
        <f t="shared" si="579"/>
        <v>-5.182072829131653E-2</v>
      </c>
      <c r="H2810">
        <v>823043</v>
      </c>
      <c r="I2810" s="12">
        <f t="shared" si="585"/>
        <v>0.24018672171441832</v>
      </c>
      <c r="J2810" s="12">
        <f t="shared" si="575"/>
        <v>0.25850411217882907</v>
      </c>
      <c r="K2810" s="1">
        <v>777270</v>
      </c>
      <c r="L2810">
        <v>9615</v>
      </c>
      <c r="M2810" s="12">
        <f t="shared" si="576"/>
        <v>1.2370218842873133E-2</v>
      </c>
      <c r="N2810">
        <v>3767</v>
      </c>
      <c r="O2810">
        <v>5848</v>
      </c>
      <c r="P2810" s="12">
        <f t="shared" si="580"/>
        <v>7.5237690892482664E-3</v>
      </c>
      <c r="Q2810" s="12">
        <f t="shared" si="581"/>
        <v>0.60821632865314612</v>
      </c>
      <c r="R2810">
        <v>2160</v>
      </c>
      <c r="S2810">
        <v>3511</v>
      </c>
      <c r="T2810">
        <v>653</v>
      </c>
      <c r="U2810" s="30">
        <v>652.89599999999996</v>
      </c>
      <c r="V2810">
        <f t="shared" si="573"/>
        <v>652896</v>
      </c>
      <c r="W2810">
        <v>5407</v>
      </c>
      <c r="X2810" s="16">
        <v>249</v>
      </c>
      <c r="Z2810" s="16">
        <v>249</v>
      </c>
      <c r="AA2810" s="16">
        <v>249</v>
      </c>
    </row>
    <row r="2811" spans="2:28">
      <c r="B2811" t="s">
        <v>284</v>
      </c>
      <c r="C2811">
        <v>1980</v>
      </c>
      <c r="D2811" s="1">
        <v>246633</v>
      </c>
      <c r="E2811" s="12">
        <f t="shared" si="578"/>
        <v>0.15920755781161872</v>
      </c>
      <c r="F2811" s="1">
        <v>231078</v>
      </c>
      <c r="G2811" s="11">
        <f t="shared" si="579"/>
        <v>0.16892616499059104</v>
      </c>
      <c r="H2811">
        <v>1013328</v>
      </c>
      <c r="I2811" s="12">
        <f t="shared" si="585"/>
        <v>0.22803870020368527</v>
      </c>
      <c r="J2811" s="12">
        <f t="shared" si="575"/>
        <v>0.2433891099426839</v>
      </c>
      <c r="K2811" s="1">
        <v>909916</v>
      </c>
      <c r="L2811">
        <v>9985</v>
      </c>
      <c r="M2811" s="12">
        <f t="shared" si="576"/>
        <v>1.0973540414719601E-2</v>
      </c>
      <c r="N2811">
        <v>3715</v>
      </c>
      <c r="O2811">
        <v>6270</v>
      </c>
      <c r="P2811" s="12">
        <f t="shared" si="580"/>
        <v>6.8907459589676407E-3</v>
      </c>
      <c r="Q2811" s="12">
        <f t="shared" si="581"/>
        <v>0.62794191286930401</v>
      </c>
      <c r="R2811">
        <v>2381</v>
      </c>
      <c r="S2811">
        <v>1818</v>
      </c>
      <c r="T2811">
        <v>653</v>
      </c>
      <c r="U2811" s="30">
        <v>654.38</v>
      </c>
      <c r="V2811">
        <f t="shared" si="573"/>
        <v>654380</v>
      </c>
      <c r="W2811">
        <v>5166</v>
      </c>
      <c r="X2811" s="16">
        <v>332</v>
      </c>
      <c r="Y2811">
        <v>318</v>
      </c>
      <c r="Z2811" s="1">
        <f>(Y2811+X2811)/2</f>
        <v>325</v>
      </c>
      <c r="AA2811" s="16">
        <v>325</v>
      </c>
    </row>
    <row r="2812" spans="2:28">
      <c r="B2812" t="s">
        <v>284</v>
      </c>
      <c r="C2812">
        <v>1981</v>
      </c>
      <c r="D2812" s="1">
        <v>261138</v>
      </c>
      <c r="E2812" s="12">
        <f t="shared" si="578"/>
        <v>5.8812081108367491E-2</v>
      </c>
      <c r="F2812" s="1">
        <v>243427</v>
      </c>
      <c r="G2812" s="11">
        <f t="shared" si="579"/>
        <v>5.3440829503457708E-2</v>
      </c>
      <c r="H2812">
        <v>1204469</v>
      </c>
      <c r="I2812" s="12">
        <f t="shared" si="585"/>
        <v>0.20210316745387386</v>
      </c>
      <c r="J2812" s="12">
        <f t="shared" si="575"/>
        <v>0.21680757246554291</v>
      </c>
      <c r="K2812" s="1">
        <v>1013471</v>
      </c>
      <c r="L2812">
        <v>12311</v>
      </c>
      <c r="M2812" s="12">
        <f t="shared" si="576"/>
        <v>1.2147362874714717E-2</v>
      </c>
      <c r="N2812">
        <v>4978</v>
      </c>
      <c r="O2812">
        <v>7333</v>
      </c>
      <c r="P2812" s="12">
        <f t="shared" si="580"/>
        <v>7.2355301730389916E-3</v>
      </c>
      <c r="Q2812" s="12">
        <f t="shared" si="581"/>
        <v>0.59564617009178789</v>
      </c>
      <c r="R2812">
        <v>2972</v>
      </c>
      <c r="S2812">
        <v>4597</v>
      </c>
      <c r="T2812">
        <v>660</v>
      </c>
      <c r="U2812" s="30">
        <v>659.505</v>
      </c>
      <c r="V2812">
        <f t="shared" si="573"/>
        <v>659505</v>
      </c>
      <c r="W2812">
        <v>6793</v>
      </c>
      <c r="X2812" s="16">
        <v>300</v>
      </c>
      <c r="Z2812" s="16">
        <v>300</v>
      </c>
      <c r="AA2812" s="16">
        <v>300</v>
      </c>
    </row>
    <row r="2813" spans="2:28">
      <c r="B2813" t="s">
        <v>284</v>
      </c>
      <c r="C2813">
        <v>1982</v>
      </c>
      <c r="D2813" s="1">
        <v>269401</v>
      </c>
      <c r="E2813" s="12">
        <f t="shared" si="578"/>
        <v>3.1642273433969775E-2</v>
      </c>
      <c r="F2813" s="1">
        <v>252423</v>
      </c>
      <c r="G2813" s="11">
        <f t="shared" si="579"/>
        <v>3.6955637624421285E-2</v>
      </c>
      <c r="H2813">
        <v>1285713</v>
      </c>
      <c r="I2813" s="12">
        <f t="shared" si="585"/>
        <v>0.19632919632919632</v>
      </c>
      <c r="J2813" s="12">
        <f t="shared" si="575"/>
        <v>0.20953432064543176</v>
      </c>
      <c r="K2813" s="1">
        <v>1190922</v>
      </c>
      <c r="L2813">
        <v>15375</v>
      </c>
      <c r="M2813" s="12">
        <f t="shared" si="576"/>
        <v>1.2910165401260536E-2</v>
      </c>
      <c r="N2813">
        <v>4987</v>
      </c>
      <c r="O2813">
        <v>10388</v>
      </c>
      <c r="P2813" s="12">
        <f t="shared" si="580"/>
        <v>8.7226535407020772E-3</v>
      </c>
      <c r="Q2813" s="12">
        <f t="shared" si="581"/>
        <v>0.6756422764227642</v>
      </c>
      <c r="R2813">
        <v>6515</v>
      </c>
      <c r="S2813">
        <v>2763</v>
      </c>
      <c r="T2813">
        <v>669</v>
      </c>
      <c r="U2813" s="30">
        <v>668.97199999999998</v>
      </c>
      <c r="V2813">
        <f t="shared" si="573"/>
        <v>668972</v>
      </c>
      <c r="W2813">
        <v>7365</v>
      </c>
      <c r="X2813" s="16">
        <v>351</v>
      </c>
      <c r="Z2813" s="16">
        <v>351</v>
      </c>
      <c r="AA2813" s="16">
        <v>351</v>
      </c>
    </row>
    <row r="2814" spans="2:28">
      <c r="B2814" t="s">
        <v>284</v>
      </c>
      <c r="C2814">
        <v>1983</v>
      </c>
      <c r="D2814" s="1">
        <v>275885</v>
      </c>
      <c r="E2814" s="12">
        <f t="shared" si="578"/>
        <v>2.4068210585706809E-2</v>
      </c>
      <c r="F2814" s="1">
        <v>261491</v>
      </c>
      <c r="G2814" s="11">
        <f t="shared" si="579"/>
        <v>3.5923826275735572E-2</v>
      </c>
      <c r="H2814">
        <v>1329723</v>
      </c>
      <c r="I2814" s="12">
        <f t="shared" si="585"/>
        <v>0.19665073101691105</v>
      </c>
      <c r="J2814" s="12">
        <f t="shared" si="575"/>
        <v>0.20747554189857587</v>
      </c>
      <c r="K2814" s="1">
        <v>1301979</v>
      </c>
      <c r="L2814">
        <v>21041</v>
      </c>
      <c r="M2814" s="12">
        <f t="shared" si="576"/>
        <v>1.6160782931214712E-2</v>
      </c>
      <c r="N2814">
        <v>5227</v>
      </c>
      <c r="O2814">
        <v>15814</v>
      </c>
      <c r="P2814" s="12">
        <f t="shared" si="580"/>
        <v>1.2146125244723608E-2</v>
      </c>
      <c r="Q2814" s="12">
        <f t="shared" si="581"/>
        <v>0.75158024808706814</v>
      </c>
      <c r="R2814">
        <v>11032</v>
      </c>
      <c r="S2814">
        <v>6754</v>
      </c>
      <c r="T2814">
        <v>677</v>
      </c>
      <c r="U2814" s="30">
        <v>676.68799999999999</v>
      </c>
      <c r="V2814">
        <f t="shared" si="573"/>
        <v>676688</v>
      </c>
      <c r="W2814">
        <v>7726</v>
      </c>
      <c r="X2814" s="16">
        <v>422</v>
      </c>
      <c r="Z2814" s="16">
        <v>422</v>
      </c>
      <c r="AA2814" s="16">
        <v>422</v>
      </c>
    </row>
    <row r="2815" spans="2:28">
      <c r="B2815" t="s">
        <v>284</v>
      </c>
      <c r="C2815">
        <v>1984</v>
      </c>
      <c r="D2815" s="1">
        <v>329241</v>
      </c>
      <c r="E2815" s="12">
        <f t="shared" si="578"/>
        <v>0.19339942367290719</v>
      </c>
      <c r="F2815" s="1">
        <v>315533</v>
      </c>
      <c r="G2815" s="11">
        <f t="shared" si="579"/>
        <v>0.20666868075765513</v>
      </c>
      <c r="H2815">
        <v>1552618</v>
      </c>
      <c r="I2815" s="12">
        <f t="shared" si="585"/>
        <v>0.2032264214378553</v>
      </c>
      <c r="J2815" s="12">
        <f t="shared" si="575"/>
        <v>0.21205538000976415</v>
      </c>
      <c r="K2815" s="1">
        <v>1440025</v>
      </c>
      <c r="L2815">
        <v>17958</v>
      </c>
      <c r="M2815" s="12">
        <f t="shared" si="576"/>
        <v>1.2470616829568931E-2</v>
      </c>
      <c r="N2815">
        <v>7442</v>
      </c>
      <c r="O2815">
        <v>10516</v>
      </c>
      <c r="P2815" s="12">
        <f t="shared" si="580"/>
        <v>7.3026509956424365E-3</v>
      </c>
      <c r="Q2815" s="12">
        <f t="shared" si="581"/>
        <v>0.58558859561198351</v>
      </c>
      <c r="R2815">
        <v>11053</v>
      </c>
      <c r="S2815">
        <v>2159</v>
      </c>
      <c r="T2815">
        <v>680</v>
      </c>
      <c r="U2815" s="30">
        <v>680.49699999999996</v>
      </c>
      <c r="V2815">
        <f t="shared" si="573"/>
        <v>680497</v>
      </c>
      <c r="W2815">
        <v>8349</v>
      </c>
      <c r="X2815" s="16">
        <v>446</v>
      </c>
      <c r="Z2815" s="16">
        <v>446</v>
      </c>
      <c r="AA2815" s="16">
        <v>446</v>
      </c>
    </row>
    <row r="2816" spans="2:28">
      <c r="B2816" t="s">
        <v>284</v>
      </c>
      <c r="C2816">
        <v>1985</v>
      </c>
      <c r="D2816" s="1">
        <v>363635</v>
      </c>
      <c r="E2816" s="12">
        <f t="shared" si="578"/>
        <v>0.10446451079908031</v>
      </c>
      <c r="F2816" s="1">
        <v>341083</v>
      </c>
      <c r="G2816" s="11">
        <f t="shared" si="579"/>
        <v>8.0974097796427003E-2</v>
      </c>
      <c r="H2816">
        <v>1651233</v>
      </c>
      <c r="I2816" s="12">
        <f t="shared" si="585"/>
        <v>0.20656261109122698</v>
      </c>
      <c r="J2816" s="12">
        <f t="shared" si="575"/>
        <v>0.22022028387271814</v>
      </c>
      <c r="K2816" s="1">
        <v>1541117</v>
      </c>
      <c r="L2816">
        <v>16078</v>
      </c>
      <c r="M2816" s="12">
        <f t="shared" si="576"/>
        <v>1.0432692650850001E-2</v>
      </c>
      <c r="N2816">
        <v>5919</v>
      </c>
      <c r="O2816">
        <v>10159</v>
      </c>
      <c r="P2816" s="12">
        <f t="shared" si="580"/>
        <v>6.5919719268556507E-3</v>
      </c>
      <c r="Q2816" s="12">
        <f t="shared" si="581"/>
        <v>0.63185719616867775</v>
      </c>
      <c r="R2816">
        <v>11799</v>
      </c>
      <c r="S2816">
        <v>5506</v>
      </c>
      <c r="T2816">
        <v>677</v>
      </c>
      <c r="U2816" s="30">
        <v>676.98</v>
      </c>
      <c r="V2816">
        <f t="shared" si="573"/>
        <v>676980</v>
      </c>
      <c r="W2816">
        <v>8616</v>
      </c>
      <c r="X2816" s="16">
        <v>443</v>
      </c>
      <c r="Z2816" s="16">
        <v>443</v>
      </c>
      <c r="AA2816" s="16">
        <v>443</v>
      </c>
    </row>
    <row r="2817" spans="2:27">
      <c r="B2817" t="s">
        <v>284</v>
      </c>
      <c r="C2817">
        <v>1986</v>
      </c>
      <c r="D2817" s="1">
        <v>365659</v>
      </c>
      <c r="E2817" s="12">
        <f t="shared" si="578"/>
        <v>5.5660208725782723E-3</v>
      </c>
      <c r="F2817" s="1">
        <v>349270</v>
      </c>
      <c r="G2817" s="11">
        <f t="shared" si="579"/>
        <v>2.4002955292406834E-2</v>
      </c>
      <c r="H2817">
        <v>1564661</v>
      </c>
      <c r="I2817" s="12">
        <f t="shared" si="585"/>
        <v>0.22322407217921325</v>
      </c>
      <c r="J2817" s="12">
        <f t="shared" si="575"/>
        <v>0.2336985455635438</v>
      </c>
      <c r="K2817" s="1">
        <v>1537096</v>
      </c>
      <c r="L2817">
        <v>15285</v>
      </c>
      <c r="M2817" s="12">
        <f t="shared" si="576"/>
        <v>9.9440763621790693E-3</v>
      </c>
      <c r="N2817">
        <v>5206</v>
      </c>
      <c r="O2817">
        <v>10079</v>
      </c>
      <c r="P2817" s="12">
        <f t="shared" si="580"/>
        <v>6.5571701442200094E-3</v>
      </c>
      <c r="Q2817" s="12">
        <f t="shared" si="581"/>
        <v>0.6594046450768728</v>
      </c>
      <c r="R2817">
        <v>11438</v>
      </c>
      <c r="S2817">
        <v>2533</v>
      </c>
      <c r="T2817">
        <v>670</v>
      </c>
      <c r="U2817" s="30">
        <v>669.51199999999994</v>
      </c>
      <c r="V2817">
        <f t="shared" si="573"/>
        <v>669512</v>
      </c>
      <c r="W2817">
        <v>8720</v>
      </c>
      <c r="X2817" s="16">
        <v>441</v>
      </c>
      <c r="Z2817" s="16">
        <v>441</v>
      </c>
      <c r="AA2817" s="16">
        <v>441</v>
      </c>
    </row>
    <row r="2818" spans="2:27">
      <c r="B2818" t="s">
        <v>284</v>
      </c>
      <c r="C2818">
        <v>1987</v>
      </c>
      <c r="D2818" s="1">
        <v>381967</v>
      </c>
      <c r="E2818" s="12">
        <f t="shared" si="578"/>
        <v>4.4598929603811198E-2</v>
      </c>
      <c r="F2818" s="1">
        <v>365738</v>
      </c>
      <c r="G2818" s="11">
        <f t="shared" si="579"/>
        <v>4.7149769519283076E-2</v>
      </c>
      <c r="H2818">
        <v>1545312</v>
      </c>
      <c r="I2818" s="12">
        <f t="shared" si="585"/>
        <v>0.23667582986477811</v>
      </c>
      <c r="J2818" s="12">
        <f t="shared" si="575"/>
        <v>0.2471779161748566</v>
      </c>
      <c r="K2818" s="1">
        <v>1585321</v>
      </c>
      <c r="L2818">
        <v>16780</v>
      </c>
      <c r="M2818" s="12">
        <f t="shared" si="576"/>
        <v>1.0584607155270131E-2</v>
      </c>
      <c r="N2818">
        <v>5558</v>
      </c>
      <c r="O2818">
        <v>11222</v>
      </c>
      <c r="P2818" s="12">
        <f t="shared" si="580"/>
        <v>7.0786925802408468E-3</v>
      </c>
      <c r="Q2818" s="12">
        <f t="shared" si="581"/>
        <v>0.66877234803337304</v>
      </c>
      <c r="R2818">
        <v>12316</v>
      </c>
      <c r="S2818">
        <v>5706</v>
      </c>
      <c r="T2818">
        <v>661</v>
      </c>
      <c r="U2818" s="30">
        <v>661.13599999999997</v>
      </c>
      <c r="V2818">
        <f t="shared" si="573"/>
        <v>661136</v>
      </c>
      <c r="W2818">
        <v>8984</v>
      </c>
      <c r="X2818" s="16">
        <v>482</v>
      </c>
      <c r="Z2818" s="16">
        <v>482</v>
      </c>
      <c r="AA2818" s="16">
        <v>482</v>
      </c>
    </row>
    <row r="2819" spans="2:27">
      <c r="B2819" t="s">
        <v>284</v>
      </c>
      <c r="C2819">
        <v>1988</v>
      </c>
      <c r="D2819" s="1">
        <v>413730</v>
      </c>
      <c r="E2819" s="12">
        <f t="shared" si="578"/>
        <v>8.3156398327604214E-2</v>
      </c>
      <c r="F2819" s="1">
        <v>393715</v>
      </c>
      <c r="G2819" s="11">
        <f t="shared" si="579"/>
        <v>7.6494649175092549E-2</v>
      </c>
      <c r="H2819">
        <v>1646042</v>
      </c>
      <c r="I2819" s="12">
        <f t="shared" si="585"/>
        <v>0.23918891498515835</v>
      </c>
      <c r="J2819" s="12">
        <f t="shared" si="575"/>
        <v>0.25134838600716142</v>
      </c>
      <c r="K2819" s="1">
        <v>1596834</v>
      </c>
      <c r="L2819">
        <v>21196</v>
      </c>
      <c r="M2819" s="12">
        <f t="shared" si="576"/>
        <v>1.3273765463410725E-2</v>
      </c>
      <c r="N2819">
        <v>6833</v>
      </c>
      <c r="O2819">
        <v>14363</v>
      </c>
      <c r="P2819" s="12">
        <f t="shared" si="580"/>
        <v>8.9946732096135226E-3</v>
      </c>
      <c r="Q2819" s="12">
        <f t="shared" si="581"/>
        <v>0.67762785431213435</v>
      </c>
      <c r="R2819">
        <v>14657</v>
      </c>
      <c r="S2819">
        <v>2419</v>
      </c>
      <c r="T2819">
        <v>655</v>
      </c>
      <c r="U2819" s="30">
        <v>655.33100000000002</v>
      </c>
      <c r="V2819">
        <f t="shared" si="573"/>
        <v>655331</v>
      </c>
      <c r="W2819">
        <v>8292</v>
      </c>
      <c r="X2819" s="16">
        <v>525</v>
      </c>
      <c r="Z2819" s="16">
        <v>525</v>
      </c>
      <c r="AA2819" s="16">
        <v>525</v>
      </c>
    </row>
    <row r="2820" spans="2:27">
      <c r="B2820" t="s">
        <v>284</v>
      </c>
      <c r="C2820">
        <v>1989</v>
      </c>
      <c r="D2820" s="1">
        <v>458367</v>
      </c>
      <c r="E2820" s="12">
        <f t="shared" si="578"/>
        <v>0.10788920310347327</v>
      </c>
      <c r="F2820" s="1">
        <v>438142</v>
      </c>
      <c r="G2820" s="11">
        <f t="shared" si="579"/>
        <v>0.11284050645771687</v>
      </c>
      <c r="H2820">
        <v>1757031</v>
      </c>
      <c r="I2820" s="12">
        <f t="shared" si="585"/>
        <v>0.24936497990075304</v>
      </c>
      <c r="J2820" s="12">
        <f t="shared" si="575"/>
        <v>0.26087587526913297</v>
      </c>
      <c r="K2820" s="1">
        <v>1724609</v>
      </c>
      <c r="L2820">
        <v>20235</v>
      </c>
      <c r="M2820" s="12">
        <f t="shared" si="576"/>
        <v>1.1733094283979732E-2</v>
      </c>
      <c r="N2820">
        <v>6568</v>
      </c>
      <c r="O2820">
        <v>13667</v>
      </c>
      <c r="P2820" s="12">
        <f t="shared" si="580"/>
        <v>7.9246948148826782E-3</v>
      </c>
      <c r="Q2820" s="12">
        <f t="shared" si="581"/>
        <v>0.67541388682975045</v>
      </c>
      <c r="R2820">
        <v>14825</v>
      </c>
      <c r="S2820">
        <v>6190</v>
      </c>
      <c r="T2820">
        <v>646</v>
      </c>
      <c r="U2820" s="30">
        <v>646.351</v>
      </c>
      <c r="V2820">
        <f t="shared" si="573"/>
        <v>646351</v>
      </c>
      <c r="W2820">
        <v>9289</v>
      </c>
      <c r="X2820" s="16">
        <v>511</v>
      </c>
      <c r="Z2820" s="16">
        <v>511</v>
      </c>
      <c r="AA2820" s="16">
        <v>511</v>
      </c>
    </row>
    <row r="2821" spans="2:27">
      <c r="B2821" t="s">
        <v>284</v>
      </c>
      <c r="C2821">
        <v>1990</v>
      </c>
      <c r="D2821" s="1">
        <v>462270</v>
      </c>
      <c r="E2821" s="12">
        <f t="shared" si="578"/>
        <v>8.5150108973813567E-3</v>
      </c>
      <c r="F2821" s="1">
        <v>443436</v>
      </c>
      <c r="G2821" s="11">
        <f t="shared" si="579"/>
        <v>1.2082840722870667E-2</v>
      </c>
      <c r="H2821">
        <v>1819069</v>
      </c>
      <c r="I2821" s="12">
        <f t="shared" si="585"/>
        <v>0.24377085201276039</v>
      </c>
      <c r="J2821" s="12">
        <f t="shared" si="575"/>
        <v>0.25412449995024927</v>
      </c>
      <c r="K2821" s="1">
        <v>1754920</v>
      </c>
      <c r="L2821">
        <v>22171</v>
      </c>
      <c r="M2821" s="12">
        <f t="shared" si="576"/>
        <v>1.2633624324755545E-2</v>
      </c>
      <c r="N2821">
        <v>6999</v>
      </c>
      <c r="O2821">
        <v>15172</v>
      </c>
      <c r="P2821" s="12">
        <f t="shared" si="580"/>
        <v>8.6454083377020038E-3</v>
      </c>
      <c r="Q2821" s="12">
        <f t="shared" si="581"/>
        <v>0.68431735149519646</v>
      </c>
      <c r="R2821">
        <v>15561</v>
      </c>
      <c r="S2821">
        <v>2733</v>
      </c>
      <c r="T2821">
        <v>639</v>
      </c>
      <c r="U2821" s="30">
        <v>637.36400000000003</v>
      </c>
      <c r="V2821">
        <f t="shared" si="573"/>
        <v>637364</v>
      </c>
      <c r="W2821">
        <v>10117</v>
      </c>
      <c r="X2821" s="16">
        <v>542</v>
      </c>
      <c r="Z2821" s="16">
        <v>542</v>
      </c>
      <c r="AA2821" s="16">
        <v>542</v>
      </c>
    </row>
    <row r="2822" spans="2:27">
      <c r="B2822" t="s">
        <v>284</v>
      </c>
      <c r="C2822">
        <v>1991</v>
      </c>
      <c r="D2822" s="1">
        <v>511672</v>
      </c>
      <c r="E2822" s="12">
        <f t="shared" si="578"/>
        <v>0.10686828044216583</v>
      </c>
      <c r="F2822" s="1">
        <v>490639</v>
      </c>
      <c r="G2822" s="11">
        <f t="shared" si="579"/>
        <v>0.10644828114992919</v>
      </c>
      <c r="H2822">
        <v>1966441</v>
      </c>
      <c r="I2822" s="12">
        <f t="shared" si="585"/>
        <v>0.24950608739341784</v>
      </c>
      <c r="J2822" s="12">
        <f t="shared" si="575"/>
        <v>0.26020206047371874</v>
      </c>
      <c r="K2822" s="1">
        <v>1792841</v>
      </c>
      <c r="L2822">
        <v>22089</v>
      </c>
      <c r="M2822" s="12">
        <f t="shared" si="576"/>
        <v>1.2320668704028969E-2</v>
      </c>
      <c r="N2822">
        <v>6908</v>
      </c>
      <c r="O2822">
        <v>15181</v>
      </c>
      <c r="P2822" s="12">
        <f t="shared" si="580"/>
        <v>8.4675662816724971E-3</v>
      </c>
      <c r="Q2822" s="12">
        <f t="shared" si="581"/>
        <v>0.68726515460183801</v>
      </c>
      <c r="R2822">
        <v>15995</v>
      </c>
      <c r="S2822">
        <v>3490</v>
      </c>
      <c r="T2822">
        <v>634</v>
      </c>
      <c r="U2822" s="30">
        <v>634.19899999999996</v>
      </c>
      <c r="V2822">
        <f t="shared" si="573"/>
        <v>634199</v>
      </c>
      <c r="W2822">
        <v>10278</v>
      </c>
      <c r="X2822" s="16">
        <v>551</v>
      </c>
      <c r="Z2822" s="16">
        <v>551</v>
      </c>
      <c r="AA2822" s="16">
        <v>551</v>
      </c>
    </row>
    <row r="2823" spans="2:27">
      <c r="B2823" t="s">
        <v>284</v>
      </c>
      <c r="C2823">
        <v>1992</v>
      </c>
      <c r="D2823" s="1">
        <v>580195</v>
      </c>
      <c r="E2823" s="12">
        <f t="shared" si="578"/>
        <v>0.13391977673196892</v>
      </c>
      <c r="F2823" s="1">
        <v>557510</v>
      </c>
      <c r="G2823" s="11">
        <f t="shared" si="579"/>
        <v>0.13629369047303619</v>
      </c>
      <c r="H2823">
        <v>2010008</v>
      </c>
      <c r="I2823" s="12">
        <f t="shared" si="585"/>
        <v>0.27736705525550148</v>
      </c>
      <c r="J2823" s="12">
        <f t="shared" si="575"/>
        <v>0.28865307998774137</v>
      </c>
      <c r="K2823" s="1">
        <v>2000615</v>
      </c>
      <c r="L2823">
        <v>24136</v>
      </c>
      <c r="M2823" s="12">
        <f t="shared" si="576"/>
        <v>1.2064290230754043E-2</v>
      </c>
      <c r="N2823">
        <v>8018</v>
      </c>
      <c r="O2823">
        <v>16118</v>
      </c>
      <c r="P2823" s="12">
        <f t="shared" si="580"/>
        <v>8.056522619294567E-3</v>
      </c>
      <c r="Q2823" s="12">
        <f t="shared" si="581"/>
        <v>0.66779913821677162</v>
      </c>
      <c r="R2823">
        <v>17377</v>
      </c>
      <c r="S2823">
        <v>3197</v>
      </c>
      <c r="T2823">
        <v>635</v>
      </c>
      <c r="U2823" s="30">
        <v>635.42700000000002</v>
      </c>
      <c r="V2823">
        <f t="shared" si="573"/>
        <v>635427</v>
      </c>
      <c r="W2823">
        <v>11258</v>
      </c>
      <c r="X2823" s="16">
        <v>550</v>
      </c>
      <c r="Z2823" s="16">
        <v>550</v>
      </c>
      <c r="AA2823" s="16">
        <v>550</v>
      </c>
    </row>
    <row r="2824" spans="2:27">
      <c r="B2824" t="s">
        <v>284</v>
      </c>
      <c r="C2824">
        <v>1993</v>
      </c>
      <c r="D2824" s="1">
        <v>646128</v>
      </c>
      <c r="E2824" s="12">
        <f t="shared" si="578"/>
        <v>0.11363937986366653</v>
      </c>
      <c r="F2824" s="1">
        <v>619623</v>
      </c>
      <c r="G2824" s="11">
        <f t="shared" si="579"/>
        <v>0.11141145450305824</v>
      </c>
      <c r="H2824">
        <v>2247583</v>
      </c>
      <c r="I2824" s="12">
        <f t="shared" si="585"/>
        <v>0.27568414603598623</v>
      </c>
      <c r="J2824" s="12">
        <f t="shared" si="575"/>
        <v>0.28747681398195307</v>
      </c>
      <c r="K2824" s="1">
        <v>2119789</v>
      </c>
      <c r="L2824">
        <v>23794</v>
      </c>
      <c r="M2824" s="12">
        <f t="shared" si="576"/>
        <v>1.1224702081197704E-2</v>
      </c>
      <c r="N2824">
        <v>7295</v>
      </c>
      <c r="O2824">
        <v>16499</v>
      </c>
      <c r="P2824" s="12">
        <f t="shared" si="580"/>
        <v>7.7833218306161602E-3</v>
      </c>
      <c r="Q2824" s="12">
        <f t="shared" si="581"/>
        <v>0.69341010338740861</v>
      </c>
      <c r="R2824">
        <v>9988</v>
      </c>
      <c r="S2824">
        <v>6987</v>
      </c>
      <c r="T2824">
        <v>637</v>
      </c>
      <c r="U2824" s="30">
        <v>637.22900000000004</v>
      </c>
      <c r="V2824">
        <f t="shared" si="573"/>
        <v>637229</v>
      </c>
      <c r="W2824">
        <v>11347</v>
      </c>
      <c r="X2824" s="16">
        <v>572</v>
      </c>
      <c r="Z2824" s="16">
        <v>572</v>
      </c>
      <c r="AA2824" s="16">
        <v>572</v>
      </c>
    </row>
    <row r="2825" spans="2:27">
      <c r="B2825" t="s">
        <v>284</v>
      </c>
      <c r="C2825">
        <v>1994</v>
      </c>
      <c r="D2825" s="1">
        <v>657988</v>
      </c>
      <c r="E2825" s="12">
        <f t="shared" si="578"/>
        <v>1.835549612460689E-2</v>
      </c>
      <c r="F2825" s="1">
        <v>630291</v>
      </c>
      <c r="G2825" s="11">
        <f t="shared" si="579"/>
        <v>1.7216920611404032E-2</v>
      </c>
      <c r="H2825">
        <v>2288977</v>
      </c>
      <c r="I2825" s="12">
        <f t="shared" si="585"/>
        <v>0.27535925437433406</v>
      </c>
      <c r="J2825" s="12">
        <f t="shared" si="575"/>
        <v>0.28745941964467098</v>
      </c>
      <c r="K2825" s="1">
        <v>2083430</v>
      </c>
      <c r="L2825">
        <v>24057</v>
      </c>
      <c r="M2825" s="12">
        <f t="shared" si="576"/>
        <v>1.154682422735585E-2</v>
      </c>
      <c r="N2825">
        <v>6668</v>
      </c>
      <c r="O2825">
        <v>17389</v>
      </c>
      <c r="P2825" s="12">
        <f t="shared" si="580"/>
        <v>8.34633273016132E-3</v>
      </c>
      <c r="Q2825" s="12">
        <f t="shared" si="581"/>
        <v>0.72282495739285868</v>
      </c>
      <c r="R2825">
        <v>9073</v>
      </c>
      <c r="S2825">
        <v>2955</v>
      </c>
      <c r="T2825">
        <v>640</v>
      </c>
      <c r="U2825" s="30">
        <v>639.76199999999994</v>
      </c>
      <c r="V2825">
        <f t="shared" si="573"/>
        <v>639762</v>
      </c>
      <c r="W2825">
        <v>12352</v>
      </c>
      <c r="X2825" s="16">
        <v>536</v>
      </c>
      <c r="Y2825">
        <v>612</v>
      </c>
      <c r="Z2825" s="1">
        <f>(Y2825+X2825)/2</f>
        <v>574</v>
      </c>
      <c r="AA2825" s="16">
        <v>574</v>
      </c>
    </row>
    <row r="2826" spans="2:27">
      <c r="B2826" t="s">
        <v>284</v>
      </c>
      <c r="C2826">
        <v>1995</v>
      </c>
      <c r="D2826" s="1">
        <v>691864</v>
      </c>
      <c r="E2826" s="12">
        <f t="shared" si="578"/>
        <v>5.1484221596746448E-2</v>
      </c>
      <c r="F2826" s="1">
        <v>660330</v>
      </c>
      <c r="G2826" s="11">
        <f t="shared" si="579"/>
        <v>4.7658938490316376E-2</v>
      </c>
      <c r="H2826">
        <v>2448480</v>
      </c>
      <c r="I2826" s="12">
        <f t="shared" si="585"/>
        <v>0.26968976671240935</v>
      </c>
      <c r="J2826" s="12">
        <f t="shared" si="575"/>
        <v>0.28256877736391556</v>
      </c>
      <c r="K2826" s="1">
        <v>2212660</v>
      </c>
      <c r="L2826">
        <v>24741</v>
      </c>
      <c r="M2826" s="12">
        <f t="shared" si="576"/>
        <v>1.1181564271058365E-2</v>
      </c>
      <c r="N2826">
        <v>6636</v>
      </c>
      <c r="O2826">
        <v>18105</v>
      </c>
      <c r="P2826" s="12">
        <f t="shared" si="580"/>
        <v>8.1824591216002451E-3</v>
      </c>
      <c r="Q2826" s="12">
        <f t="shared" si="581"/>
        <v>0.73178125378925674</v>
      </c>
      <c r="R2826">
        <v>22881</v>
      </c>
      <c r="S2826">
        <v>6934</v>
      </c>
      <c r="T2826">
        <v>642</v>
      </c>
      <c r="U2826" s="30">
        <v>641.548</v>
      </c>
      <c r="V2826">
        <f t="shared" si="573"/>
        <v>641548</v>
      </c>
      <c r="W2826">
        <v>12311</v>
      </c>
      <c r="X2826" s="17">
        <v>608</v>
      </c>
      <c r="Y2826">
        <v>670</v>
      </c>
      <c r="Z2826" s="1">
        <f t="shared" ref="Z2826:Z2829" si="586">(Y2826+X2826)/2</f>
        <v>639</v>
      </c>
      <c r="AA2826" s="16">
        <v>639</v>
      </c>
    </row>
    <row r="2827" spans="2:27">
      <c r="B2827" t="s">
        <v>284</v>
      </c>
      <c r="C2827">
        <v>1996</v>
      </c>
      <c r="D2827" s="1">
        <v>660161</v>
      </c>
      <c r="E2827" s="12">
        <f t="shared" si="578"/>
        <v>-4.582258941063562E-2</v>
      </c>
      <c r="F2827" s="1">
        <v>631243</v>
      </c>
      <c r="G2827" s="11">
        <f t="shared" si="579"/>
        <v>-4.4049187527448394E-2</v>
      </c>
      <c r="H2827" s="10">
        <v>2568635</v>
      </c>
      <c r="I2827" s="12">
        <f t="shared" si="585"/>
        <v>0.24575036935960151</v>
      </c>
      <c r="J2827" s="12">
        <f t="shared" si="575"/>
        <v>0.25700848894451722</v>
      </c>
      <c r="K2827" s="1">
        <v>2063612</v>
      </c>
      <c r="L2827">
        <v>23440</v>
      </c>
      <c r="M2827" s="12">
        <f t="shared" si="576"/>
        <v>1.1358724411371906E-2</v>
      </c>
      <c r="N2827">
        <v>6380</v>
      </c>
      <c r="O2827">
        <v>17060</v>
      </c>
      <c r="P2827" s="12">
        <f t="shared" si="580"/>
        <v>8.2670579546930342E-3</v>
      </c>
      <c r="Q2827" s="12">
        <f t="shared" si="581"/>
        <v>0.72781569965870307</v>
      </c>
      <c r="R2827">
        <v>21804</v>
      </c>
      <c r="S2827">
        <v>2665</v>
      </c>
      <c r="T2827">
        <v>643</v>
      </c>
      <c r="U2827" s="30">
        <v>642.85799999999995</v>
      </c>
      <c r="V2827">
        <f t="shared" si="573"/>
        <v>642858</v>
      </c>
      <c r="W2827">
        <v>13840</v>
      </c>
      <c r="X2827" s="17">
        <v>722</v>
      </c>
      <c r="Y2827">
        <v>765</v>
      </c>
      <c r="Z2827" s="1">
        <f t="shared" si="586"/>
        <v>743.5</v>
      </c>
      <c r="AA2827" s="16">
        <v>744</v>
      </c>
    </row>
    <row r="2828" spans="2:27">
      <c r="B2828" t="s">
        <v>284</v>
      </c>
      <c r="C2828">
        <v>1997</v>
      </c>
      <c r="D2828" s="1">
        <v>812005</v>
      </c>
      <c r="E2828" s="12">
        <f t="shared" si="578"/>
        <v>0.23001055803054105</v>
      </c>
      <c r="F2828" s="1">
        <v>775584</v>
      </c>
      <c r="G2828" s="11">
        <f t="shared" si="579"/>
        <v>0.22866154555377247</v>
      </c>
      <c r="H2828">
        <v>2817603</v>
      </c>
      <c r="I2828" s="12">
        <f t="shared" si="585"/>
        <v>0.27526376143125914</v>
      </c>
      <c r="J2828" s="12">
        <f t="shared" si="575"/>
        <v>0.28818999695840758</v>
      </c>
      <c r="K2828" s="1">
        <v>2425660</v>
      </c>
      <c r="L2828">
        <v>29940</v>
      </c>
      <c r="M2828" s="12">
        <f t="shared" si="576"/>
        <v>1.2343032411797201E-2</v>
      </c>
      <c r="N2828">
        <v>8617</v>
      </c>
      <c r="O2828">
        <v>21323</v>
      </c>
      <c r="P2828" s="12">
        <f t="shared" si="580"/>
        <v>8.7905971982883014E-3</v>
      </c>
      <c r="Q2828" s="12">
        <f t="shared" si="581"/>
        <v>0.71219104876419503</v>
      </c>
      <c r="R2828">
        <v>30748</v>
      </c>
      <c r="S2828">
        <v>7618</v>
      </c>
      <c r="T2828">
        <v>641</v>
      </c>
      <c r="U2828" s="30">
        <v>640.94500000000005</v>
      </c>
      <c r="V2828">
        <f t="shared" si="573"/>
        <v>640945</v>
      </c>
      <c r="W2828">
        <v>13549</v>
      </c>
      <c r="X2828" s="16">
        <v>797</v>
      </c>
      <c r="Y2828">
        <v>823</v>
      </c>
      <c r="Z2828" s="1">
        <f t="shared" si="586"/>
        <v>810</v>
      </c>
      <c r="AA2828" s="16">
        <v>810</v>
      </c>
    </row>
    <row r="2829" spans="2:27">
      <c r="B2829" t="s">
        <v>284</v>
      </c>
      <c r="C2829">
        <v>1998</v>
      </c>
      <c r="D2829" s="1">
        <v>892685</v>
      </c>
      <c r="E2829" s="12">
        <f t="shared" si="578"/>
        <v>9.9358994094863942E-2</v>
      </c>
      <c r="F2829" s="1">
        <v>862504</v>
      </c>
      <c r="G2829" s="11">
        <f t="shared" si="579"/>
        <v>0.11207038824937079</v>
      </c>
      <c r="H2829">
        <v>3128460</v>
      </c>
      <c r="I2829" s="12">
        <f t="shared" si="585"/>
        <v>0.27569602935629672</v>
      </c>
      <c r="J2829" s="12">
        <f t="shared" si="575"/>
        <v>0.28534326793374376</v>
      </c>
      <c r="K2829" s="1">
        <v>2526823</v>
      </c>
      <c r="L2829">
        <v>42374</v>
      </c>
      <c r="M2829" s="12">
        <f t="shared" si="576"/>
        <v>1.6769674805081323E-2</v>
      </c>
      <c r="N2829">
        <v>10772</v>
      </c>
      <c r="O2829">
        <v>31602</v>
      </c>
      <c r="P2829" s="12">
        <f t="shared" si="580"/>
        <v>1.2506614036677677E-2</v>
      </c>
      <c r="Q2829" s="12">
        <f t="shared" si="581"/>
        <v>0.7457875112097041</v>
      </c>
      <c r="R2829">
        <v>27249</v>
      </c>
      <c r="S2829">
        <v>4403</v>
      </c>
      <c r="T2829">
        <v>638</v>
      </c>
      <c r="U2829" s="30">
        <v>637.80799999999999</v>
      </c>
      <c r="V2829">
        <f t="shared" si="573"/>
        <v>637808</v>
      </c>
      <c r="W2829">
        <v>15008</v>
      </c>
      <c r="X2829" s="16">
        <v>915</v>
      </c>
      <c r="Y2829">
        <v>941</v>
      </c>
      <c r="Z2829" s="1">
        <f t="shared" si="586"/>
        <v>928</v>
      </c>
      <c r="AA2829" s="16">
        <v>928</v>
      </c>
    </row>
    <row r="2830" spans="2:27">
      <c r="B2830" t="s">
        <v>50</v>
      </c>
      <c r="C2830">
        <v>1999</v>
      </c>
      <c r="D2830" s="1">
        <v>873392</v>
      </c>
      <c r="E2830" s="12">
        <f t="shared" si="578"/>
        <v>-2.1612326856617955E-2</v>
      </c>
      <c r="F2830" s="1">
        <v>850938</v>
      </c>
      <c r="G2830" s="11">
        <f t="shared" si="579"/>
        <v>-1.3409792882119968E-2</v>
      </c>
      <c r="H2830">
        <v>2935592</v>
      </c>
      <c r="I2830" s="12">
        <f t="shared" si="585"/>
        <v>0.28986930063850835</v>
      </c>
      <c r="J2830" s="12">
        <f t="shared" si="575"/>
        <v>0.29751818372580385</v>
      </c>
      <c r="K2830" s="1">
        <v>2674523</v>
      </c>
      <c r="L2830">
        <v>51958</v>
      </c>
      <c r="M2830" s="12">
        <f t="shared" si="576"/>
        <v>1.9427015583713431E-2</v>
      </c>
      <c r="N2830">
        <v>13117</v>
      </c>
      <c r="O2830">
        <v>38841</v>
      </c>
      <c r="P2830" s="12">
        <f t="shared" si="580"/>
        <v>1.4522589635609789E-2</v>
      </c>
      <c r="Q2830" s="12">
        <f t="shared" si="581"/>
        <v>0.74754609492282231</v>
      </c>
      <c r="R2830">
        <v>30161</v>
      </c>
      <c r="S2830">
        <v>7608</v>
      </c>
      <c r="T2830">
        <v>634</v>
      </c>
      <c r="U2830" s="30">
        <v>633.66600000000005</v>
      </c>
      <c r="V2830">
        <f t="shared" si="573"/>
        <v>633666</v>
      </c>
      <c r="W2830">
        <v>15141</v>
      </c>
      <c r="X2830" s="16">
        <v>943</v>
      </c>
      <c r="Z2830" s="16">
        <v>943</v>
      </c>
      <c r="AA2830" s="16">
        <v>943</v>
      </c>
    </row>
    <row r="2831" spans="2:27">
      <c r="B2831" t="s">
        <v>339</v>
      </c>
      <c r="C2831">
        <v>2000</v>
      </c>
      <c r="D2831" s="1">
        <v>1002136</v>
      </c>
      <c r="E2831" s="12">
        <f t="shared" si="578"/>
        <v>0.14740689175078314</v>
      </c>
      <c r="F2831" s="1">
        <v>973597</v>
      </c>
      <c r="G2831" s="11">
        <f t="shared" si="579"/>
        <v>0.14414563693242047</v>
      </c>
      <c r="H2831">
        <v>3295400</v>
      </c>
      <c r="I2831" s="12">
        <f t="shared" si="585"/>
        <v>0.29544122109607329</v>
      </c>
      <c r="J2831" s="12">
        <f t="shared" si="575"/>
        <v>0.3041014747830309</v>
      </c>
      <c r="K2831" s="1">
        <v>2855663</v>
      </c>
      <c r="L2831">
        <v>43283</v>
      </c>
      <c r="M2831" s="12">
        <f t="shared" si="576"/>
        <v>1.5156900516622584E-2</v>
      </c>
      <c r="N2831">
        <v>12179</v>
      </c>
      <c r="O2831">
        <v>31104</v>
      </c>
      <c r="P2831" s="12">
        <f t="shared" si="580"/>
        <v>1.0892041532911971E-2</v>
      </c>
      <c r="Q2831" s="12">
        <f t="shared" si="581"/>
        <v>0.7186193193632604</v>
      </c>
      <c r="R2831">
        <v>29443</v>
      </c>
      <c r="S2831">
        <v>4538</v>
      </c>
      <c r="T2831">
        <v>642</v>
      </c>
      <c r="U2831" s="30">
        <v>642.02300000000002</v>
      </c>
      <c r="V2831">
        <f t="shared" si="573"/>
        <v>642023</v>
      </c>
      <c r="W2831">
        <v>16430</v>
      </c>
      <c r="X2831" s="16">
        <v>1076</v>
      </c>
      <c r="Z2831" s="16">
        <v>1076</v>
      </c>
      <c r="AA2831" s="16">
        <v>1076</v>
      </c>
    </row>
    <row r="2832" spans="2:27">
      <c r="B2832" t="s">
        <v>198</v>
      </c>
      <c r="C2832">
        <v>2001</v>
      </c>
      <c r="D2832" s="1">
        <v>998857</v>
      </c>
      <c r="E2832" s="12">
        <f t="shared" si="578"/>
        <v>-3.2720109845370288E-3</v>
      </c>
      <c r="F2832" s="1">
        <v>974935</v>
      </c>
      <c r="G2832" s="11">
        <f t="shared" si="579"/>
        <v>1.3742852535494666E-3</v>
      </c>
      <c r="H2832">
        <v>3373244</v>
      </c>
      <c r="I2832" s="12">
        <f t="shared" si="585"/>
        <v>0.28902000566813429</v>
      </c>
      <c r="J2832" s="12">
        <f t="shared" si="575"/>
        <v>0.29611169544806126</v>
      </c>
      <c r="K2832" s="1">
        <v>2897950</v>
      </c>
      <c r="L2832">
        <v>47420</v>
      </c>
      <c r="M2832" s="12">
        <f t="shared" si="576"/>
        <v>1.6363291292120292E-2</v>
      </c>
      <c r="N2832">
        <v>9815</v>
      </c>
      <c r="O2832">
        <v>37605</v>
      </c>
      <c r="P2832" s="12">
        <f t="shared" si="580"/>
        <v>1.29764143618765E-2</v>
      </c>
      <c r="Q2832" s="12">
        <f t="shared" si="581"/>
        <v>0.79301982285955297</v>
      </c>
      <c r="R2832">
        <v>33650</v>
      </c>
      <c r="S2832">
        <v>9722</v>
      </c>
      <c r="T2832">
        <v>636</v>
      </c>
      <c r="U2832" s="30">
        <v>639.06200000000001</v>
      </c>
      <c r="V2832">
        <f t="shared" si="573"/>
        <v>639062</v>
      </c>
      <c r="W2832">
        <v>16987</v>
      </c>
      <c r="X2832" s="16">
        <v>1111</v>
      </c>
      <c r="Z2832" s="16">
        <v>1111</v>
      </c>
      <c r="AA2832" s="16">
        <v>1111</v>
      </c>
    </row>
    <row r="2833" spans="1:27">
      <c r="B2833" t="s">
        <v>339</v>
      </c>
      <c r="C2833">
        <v>2002</v>
      </c>
      <c r="D2833" s="1">
        <v>1043094</v>
      </c>
      <c r="E2833" s="12">
        <f t="shared" si="578"/>
        <v>4.4287620750517842E-2</v>
      </c>
      <c r="F2833" s="1">
        <v>1022350</v>
      </c>
      <c r="G2833" s="11">
        <f t="shared" si="579"/>
        <v>4.8634011498202442E-2</v>
      </c>
      <c r="H2833">
        <v>3016825</v>
      </c>
      <c r="I2833" s="12">
        <f t="shared" si="585"/>
        <v>0.33888276582168342</v>
      </c>
      <c r="J2833" s="12">
        <f t="shared" si="575"/>
        <v>0.34575886900963759</v>
      </c>
      <c r="K2833" s="1">
        <v>3020393</v>
      </c>
      <c r="L2833">
        <v>52425</v>
      </c>
      <c r="M2833" s="12">
        <f t="shared" si="576"/>
        <v>1.7357012812571078E-2</v>
      </c>
      <c r="N2833">
        <v>13903</v>
      </c>
      <c r="O2833">
        <v>38522</v>
      </c>
      <c r="P2833" s="12">
        <f t="shared" si="580"/>
        <v>1.2753969433778982E-2</v>
      </c>
      <c r="Q2833" s="12">
        <f t="shared" si="581"/>
        <v>0.73480209823557463</v>
      </c>
      <c r="R2833">
        <v>36937</v>
      </c>
      <c r="S2833">
        <v>6439</v>
      </c>
      <c r="T2833">
        <v>634</v>
      </c>
      <c r="U2833" s="30">
        <v>638.16800000000001</v>
      </c>
      <c r="V2833">
        <f t="shared" si="573"/>
        <v>638168</v>
      </c>
      <c r="W2833">
        <v>17339</v>
      </c>
      <c r="X2833" s="16">
        <v>1112</v>
      </c>
      <c r="Z2833" s="16">
        <v>1112</v>
      </c>
      <c r="AA2833" s="16">
        <v>1112</v>
      </c>
    </row>
    <row r="2834" spans="1:27">
      <c r="B2834" t="s">
        <v>284</v>
      </c>
      <c r="C2834">
        <v>2003</v>
      </c>
      <c r="D2834" s="1">
        <v>1128029</v>
      </c>
      <c r="E2834" s="12">
        <f t="shared" si="578"/>
        <v>8.1426026801036153E-2</v>
      </c>
      <c r="F2834" s="1">
        <v>1103505</v>
      </c>
      <c r="G2834" s="11">
        <f t="shared" si="579"/>
        <v>7.9380838264782122E-2</v>
      </c>
      <c r="H2834">
        <v>3359107</v>
      </c>
      <c r="I2834" s="12">
        <f t="shared" si="585"/>
        <v>0.3285114168735917</v>
      </c>
      <c r="J2834" s="12">
        <f t="shared" si="575"/>
        <v>0.33581216674550707</v>
      </c>
      <c r="K2834" s="1">
        <v>3121369</v>
      </c>
      <c r="L2834">
        <v>57171</v>
      </c>
      <c r="M2834" s="12">
        <f t="shared" si="576"/>
        <v>1.8316001728728645E-2</v>
      </c>
      <c r="N2834">
        <v>12645</v>
      </c>
      <c r="O2834">
        <v>44526</v>
      </c>
      <c r="P2834" s="12">
        <f t="shared" si="580"/>
        <v>1.4264894666410797E-2</v>
      </c>
      <c r="Q2834" s="12">
        <f t="shared" si="581"/>
        <v>0.77882143044550556</v>
      </c>
      <c r="R2834">
        <v>40518</v>
      </c>
      <c r="S2834">
        <v>9272</v>
      </c>
      <c r="T2834">
        <v>633</v>
      </c>
      <c r="U2834" s="30">
        <v>638.81700000000001</v>
      </c>
      <c r="V2834">
        <f t="shared" si="573"/>
        <v>638817</v>
      </c>
      <c r="W2834">
        <v>18830</v>
      </c>
      <c r="X2834" s="16">
        <v>1239</v>
      </c>
      <c r="Z2834" s="16">
        <v>1239</v>
      </c>
      <c r="AA2834" s="16">
        <v>1239</v>
      </c>
    </row>
    <row r="2835" spans="1:27">
      <c r="B2835" t="s">
        <v>284</v>
      </c>
      <c r="C2835">
        <v>2004</v>
      </c>
      <c r="D2835" s="1">
        <v>1220547</v>
      </c>
      <c r="E2835" s="12">
        <f t="shared" si="578"/>
        <v>8.2017394942860505E-2</v>
      </c>
      <c r="F2835" s="1">
        <v>1190963</v>
      </c>
      <c r="G2835" s="11">
        <f t="shared" si="579"/>
        <v>7.9254738311108699E-2</v>
      </c>
      <c r="H2835">
        <v>5233626</v>
      </c>
      <c r="I2835" s="12">
        <f t="shared" si="585"/>
        <v>0.22755982181378648</v>
      </c>
      <c r="J2835" s="12">
        <f t="shared" si="575"/>
        <v>0.23321249932647078</v>
      </c>
      <c r="K2835" s="1">
        <v>3254983</v>
      </c>
      <c r="L2835">
        <v>59324</v>
      </c>
      <c r="M2835" s="12">
        <f t="shared" si="576"/>
        <v>1.8225594419387137E-2</v>
      </c>
      <c r="N2835">
        <v>13866</v>
      </c>
      <c r="O2835">
        <v>45458</v>
      </c>
      <c r="P2835" s="12">
        <f t="shared" si="580"/>
        <v>1.3965664336802987E-2</v>
      </c>
      <c r="Q2835" s="12">
        <f t="shared" si="581"/>
        <v>0.76626660373541911</v>
      </c>
      <c r="R2835">
        <v>44062</v>
      </c>
      <c r="S2835">
        <v>4930</v>
      </c>
      <c r="T2835">
        <v>636</v>
      </c>
      <c r="U2835" s="30">
        <v>644.70500000000004</v>
      </c>
      <c r="V2835">
        <f t="shared" si="573"/>
        <v>644705</v>
      </c>
      <c r="W2835">
        <v>19302</v>
      </c>
      <c r="X2835" s="16">
        <v>1327</v>
      </c>
      <c r="Z2835" s="16">
        <v>1327</v>
      </c>
      <c r="AA2835" s="16">
        <v>1327</v>
      </c>
    </row>
    <row r="2836" spans="1:27">
      <c r="B2836" t="s">
        <v>284</v>
      </c>
      <c r="C2836">
        <v>2005</v>
      </c>
      <c r="D2836" s="1">
        <v>1204744</v>
      </c>
      <c r="E2836" s="12">
        <f t="shared" si="578"/>
        <v>-1.2947473550793211E-2</v>
      </c>
      <c r="F2836" s="1">
        <v>1170314</v>
      </c>
      <c r="G2836" s="11">
        <f t="shared" si="579"/>
        <v>-1.7338070116368016E-2</v>
      </c>
      <c r="H2836">
        <v>3877194</v>
      </c>
      <c r="I2836" s="12">
        <f t="shared" si="585"/>
        <v>0.30184561309029156</v>
      </c>
      <c r="J2836" s="12">
        <f t="shared" si="575"/>
        <v>0.3107257465063652</v>
      </c>
      <c r="K2836" s="1">
        <v>3490904</v>
      </c>
      <c r="L2836">
        <v>77299</v>
      </c>
      <c r="M2836" s="12">
        <f t="shared" si="576"/>
        <v>2.2142975000171875E-2</v>
      </c>
      <c r="N2836">
        <v>26191</v>
      </c>
      <c r="O2836">
        <v>51108</v>
      </c>
      <c r="P2836" s="12">
        <f t="shared" si="580"/>
        <v>1.4640333850486865E-2</v>
      </c>
      <c r="Q2836" s="12">
        <f t="shared" si="581"/>
        <v>0.66117284829040479</v>
      </c>
      <c r="R2836">
        <v>38849</v>
      </c>
      <c r="S2836">
        <v>9277</v>
      </c>
      <c r="T2836">
        <v>636</v>
      </c>
      <c r="U2836" s="30">
        <v>646.08900000000006</v>
      </c>
      <c r="V2836">
        <f t="shared" si="573"/>
        <v>646089</v>
      </c>
      <c r="W2836">
        <v>20268</v>
      </c>
      <c r="X2836" s="16">
        <v>1385</v>
      </c>
      <c r="Z2836" s="16">
        <v>1385</v>
      </c>
      <c r="AA2836" s="16">
        <v>1385</v>
      </c>
    </row>
    <row r="2837" spans="1:27">
      <c r="B2837" t="s">
        <v>284</v>
      </c>
      <c r="C2837">
        <v>2006</v>
      </c>
      <c r="D2837" s="1">
        <v>1213472</v>
      </c>
      <c r="E2837" s="12">
        <f t="shared" si="578"/>
        <v>7.2446926483966719E-3</v>
      </c>
      <c r="F2837" s="1">
        <v>1188223</v>
      </c>
      <c r="G2837" s="11">
        <f t="shared" si="579"/>
        <v>1.5302730720131521E-2</v>
      </c>
      <c r="H2837">
        <v>4369763</v>
      </c>
      <c r="I2837" s="12">
        <f t="shared" si="585"/>
        <v>0.27191932377110611</v>
      </c>
      <c r="J2837" s="12">
        <f t="shared" si="575"/>
        <v>0.27769744034173022</v>
      </c>
      <c r="K2837" s="1">
        <v>3633349</v>
      </c>
      <c r="L2837">
        <v>81821</v>
      </c>
      <c r="M2837" s="12">
        <f t="shared" si="576"/>
        <v>2.2519444182213161E-2</v>
      </c>
      <c r="N2837">
        <v>25002</v>
      </c>
      <c r="O2837">
        <v>56819</v>
      </c>
      <c r="P2837" s="12">
        <f t="shared" si="580"/>
        <v>1.5638189450008794E-2</v>
      </c>
      <c r="Q2837" s="12">
        <f t="shared" si="581"/>
        <v>0.69443052517079962</v>
      </c>
      <c r="R2837">
        <v>40618</v>
      </c>
      <c r="S2837">
        <v>6122</v>
      </c>
      <c r="T2837">
        <v>637</v>
      </c>
      <c r="U2837" s="30">
        <v>649.42200000000003</v>
      </c>
      <c r="V2837">
        <f t="shared" ref="V2837:V2847" si="587">(U2837*1000)</f>
        <v>649422</v>
      </c>
      <c r="W2837">
        <v>21386</v>
      </c>
      <c r="X2837" s="16">
        <v>1363</v>
      </c>
      <c r="Z2837" s="16">
        <v>1363</v>
      </c>
      <c r="AA2837" s="16">
        <v>1363</v>
      </c>
    </row>
    <row r="2838" spans="1:27">
      <c r="B2838" t="s">
        <v>116</v>
      </c>
      <c r="C2838">
        <v>2007</v>
      </c>
      <c r="D2838" s="1">
        <v>1227870</v>
      </c>
      <c r="E2838" s="12">
        <f t="shared" si="578"/>
        <v>1.1865127501911869E-2</v>
      </c>
      <c r="F2838" s="1">
        <v>1195983</v>
      </c>
      <c r="G2838" s="11">
        <f t="shared" si="579"/>
        <v>6.5307606400482063E-3</v>
      </c>
      <c r="H2838">
        <v>4786348</v>
      </c>
      <c r="I2838" s="12">
        <f t="shared" si="585"/>
        <v>0.24987380775488954</v>
      </c>
      <c r="J2838" s="12">
        <f t="shared" si="575"/>
        <v>0.25653588080097811</v>
      </c>
      <c r="K2838" s="1">
        <v>3777523</v>
      </c>
      <c r="L2838">
        <v>78020</v>
      </c>
      <c r="M2838" s="12">
        <f t="shared" si="576"/>
        <v>2.0653745854095396E-2</v>
      </c>
      <c r="N2838">
        <v>23737</v>
      </c>
      <c r="O2838">
        <v>54283</v>
      </c>
      <c r="P2838" s="12">
        <f t="shared" si="580"/>
        <v>1.4369998541372216E-2</v>
      </c>
      <c r="Q2838" s="12">
        <f t="shared" si="581"/>
        <v>0.69575749807741605</v>
      </c>
      <c r="R2838">
        <v>40521</v>
      </c>
      <c r="S2838">
        <v>10959</v>
      </c>
      <c r="T2838">
        <v>638</v>
      </c>
      <c r="U2838" s="30">
        <v>652.822</v>
      </c>
      <c r="V2838">
        <f t="shared" si="587"/>
        <v>652822</v>
      </c>
      <c r="W2838">
        <v>23408</v>
      </c>
      <c r="X2838" s="16">
        <v>1416</v>
      </c>
      <c r="Z2838" s="16">
        <v>1416</v>
      </c>
      <c r="AA2838" s="16">
        <v>1416</v>
      </c>
    </row>
    <row r="2839" spans="1:27">
      <c r="B2839" t="s">
        <v>116</v>
      </c>
      <c r="C2839">
        <v>2008</v>
      </c>
      <c r="D2839" s="1">
        <v>1233474</v>
      </c>
      <c r="E2839" s="12">
        <f t="shared" si="578"/>
        <v>4.5640010750323734E-3</v>
      </c>
      <c r="F2839" s="1">
        <v>1195028</v>
      </c>
      <c r="G2839" s="11">
        <f t="shared" si="579"/>
        <v>-7.9850633328400157E-4</v>
      </c>
      <c r="H2839">
        <v>5018609</v>
      </c>
      <c r="I2839" s="12">
        <f t="shared" si="585"/>
        <v>0.23811936733863906</v>
      </c>
      <c r="J2839" s="12">
        <f t="shared" si="575"/>
        <v>0.24578005578836687</v>
      </c>
      <c r="K2839" s="1">
        <v>4125920</v>
      </c>
      <c r="L2839">
        <v>89317</v>
      </c>
      <c r="M2839" s="12">
        <f t="shared" si="576"/>
        <v>2.1647777950129909E-2</v>
      </c>
      <c r="N2839">
        <v>27949</v>
      </c>
      <c r="O2839">
        <v>61368</v>
      </c>
      <c r="P2839" s="12">
        <f t="shared" si="580"/>
        <v>1.4873773606856168E-2</v>
      </c>
      <c r="Q2839" s="12">
        <f t="shared" si="581"/>
        <v>0.68708084687125626</v>
      </c>
      <c r="R2839">
        <v>38987</v>
      </c>
      <c r="S2839">
        <v>7867</v>
      </c>
      <c r="T2839">
        <v>641</v>
      </c>
      <c r="U2839" s="30">
        <v>657.56899999999996</v>
      </c>
      <c r="V2839">
        <f t="shared" si="587"/>
        <v>657569</v>
      </c>
      <c r="W2839">
        <v>25576</v>
      </c>
      <c r="X2839" s="16">
        <v>1452</v>
      </c>
      <c r="Z2839" s="16">
        <v>1452</v>
      </c>
      <c r="AA2839" s="16">
        <v>1452</v>
      </c>
    </row>
    <row r="2840" spans="1:27">
      <c r="A2840">
        <v>34</v>
      </c>
      <c r="B2840" t="s">
        <v>186</v>
      </c>
      <c r="C2840">
        <v>2009</v>
      </c>
      <c r="D2840" s="10">
        <v>1349857</v>
      </c>
      <c r="E2840" s="12">
        <f t="shared" si="578"/>
        <v>9.4353833157407446E-2</v>
      </c>
      <c r="F2840" s="4"/>
      <c r="G2840" s="4"/>
      <c r="H2840" s="10">
        <v>4372683</v>
      </c>
      <c r="I2840" s="3"/>
      <c r="J2840" s="12">
        <f t="shared" si="575"/>
        <v>0.30870223155897647</v>
      </c>
      <c r="K2840" s="10">
        <v>4486613</v>
      </c>
      <c r="L2840" s="3"/>
      <c r="M2840" s="3"/>
      <c r="N2840" s="10">
        <v>30173</v>
      </c>
      <c r="O2840" s="10">
        <v>66027</v>
      </c>
      <c r="P2840" s="12">
        <f t="shared" si="580"/>
        <v>1.4716446459723627E-2</v>
      </c>
      <c r="Q2840" s="3"/>
      <c r="R2840" s="3"/>
      <c r="U2840" s="30">
        <v>664.96799999999996</v>
      </c>
      <c r="V2840">
        <f t="shared" si="587"/>
        <v>664968</v>
      </c>
      <c r="X2840" s="16">
        <v>1486</v>
      </c>
      <c r="Z2840" s="16">
        <v>1486</v>
      </c>
      <c r="AA2840" s="16">
        <v>1486</v>
      </c>
    </row>
    <row r="2841" spans="1:27">
      <c r="B2841" t="s">
        <v>186</v>
      </c>
      <c r="C2841">
        <v>2010</v>
      </c>
      <c r="D2841" s="10">
        <v>1741931</v>
      </c>
      <c r="E2841" s="12">
        <f t="shared" si="578"/>
        <v>0.29045595200084157</v>
      </c>
      <c r="F2841" s="4"/>
      <c r="G2841" s="4"/>
      <c r="H2841" s="10">
        <v>6118449</v>
      </c>
      <c r="I2841" s="3"/>
      <c r="J2841" s="12">
        <f t="shared" si="575"/>
        <v>0.28470140063274207</v>
      </c>
      <c r="K2841" s="10">
        <v>5134130</v>
      </c>
      <c r="L2841" s="3"/>
      <c r="M2841" s="3"/>
      <c r="N2841" s="10">
        <v>27013</v>
      </c>
      <c r="O2841" s="10">
        <v>72657</v>
      </c>
      <c r="P2841" s="12">
        <f t="shared" si="580"/>
        <v>1.4151764758586167E-2</v>
      </c>
      <c r="Q2841" s="3"/>
      <c r="R2841" s="3"/>
      <c r="U2841" s="30">
        <v>674.51800000000003</v>
      </c>
      <c r="V2841">
        <f t="shared" si="587"/>
        <v>674518</v>
      </c>
      <c r="X2841" s="16">
        <v>1487</v>
      </c>
      <c r="Z2841" s="16">
        <v>1487</v>
      </c>
      <c r="AA2841" s="16">
        <v>1487</v>
      </c>
    </row>
    <row r="2842" spans="1:27">
      <c r="B2842" t="s">
        <v>186</v>
      </c>
      <c r="C2842">
        <v>2011</v>
      </c>
      <c r="D2842" s="10">
        <v>1737078</v>
      </c>
      <c r="E2842" s="12">
        <f t="shared" si="578"/>
        <v>-2.7859886528226433E-3</v>
      </c>
      <c r="F2842" s="4"/>
      <c r="G2842" s="4"/>
      <c r="H2842" s="10">
        <v>7805674</v>
      </c>
      <c r="I2842" s="3"/>
      <c r="J2842" s="12">
        <f t="shared" ref="J2842:J2847" si="588">D2842/H2842</f>
        <v>0.22254042379940542</v>
      </c>
      <c r="K2842" s="10">
        <v>5515725</v>
      </c>
      <c r="L2842" s="3"/>
      <c r="M2842" s="3"/>
      <c r="N2842" s="10">
        <v>30815</v>
      </c>
      <c r="O2842" s="10">
        <v>88475</v>
      </c>
      <c r="P2842" s="12">
        <f t="shared" si="580"/>
        <v>1.6040502381826506E-2</v>
      </c>
      <c r="Q2842" s="3"/>
      <c r="R2842" s="3"/>
      <c r="U2842" s="30">
        <v>684.83</v>
      </c>
      <c r="V2842">
        <f t="shared" si="587"/>
        <v>684830</v>
      </c>
      <c r="X2842" s="16">
        <v>1423</v>
      </c>
      <c r="Z2842" s="16">
        <v>1423</v>
      </c>
      <c r="AA2842" s="16">
        <v>1423</v>
      </c>
    </row>
    <row r="2843" spans="1:27">
      <c r="B2843" t="s">
        <v>186</v>
      </c>
      <c r="C2843">
        <v>2012</v>
      </c>
      <c r="D2843" s="21"/>
      <c r="E2843" s="12"/>
      <c r="F2843" s="4"/>
      <c r="G2843" s="4"/>
      <c r="H2843" s="21"/>
      <c r="I2843" s="4"/>
      <c r="J2843" s="12"/>
      <c r="K2843" s="21"/>
      <c r="L2843" s="4"/>
      <c r="M2843" s="4"/>
      <c r="N2843" s="21"/>
      <c r="O2843" s="21"/>
      <c r="P2843" s="12"/>
      <c r="Q2843" s="4"/>
      <c r="R2843" s="4"/>
      <c r="U2843" s="30">
        <v>701.38</v>
      </c>
      <c r="V2843">
        <f t="shared" si="587"/>
        <v>701380</v>
      </c>
      <c r="X2843" s="16">
        <v>1512</v>
      </c>
      <c r="Z2843" s="16">
        <v>1512</v>
      </c>
      <c r="AA2843" s="16">
        <v>1512</v>
      </c>
    </row>
    <row r="2844" spans="1:27">
      <c r="B2844" t="s">
        <v>186</v>
      </c>
      <c r="C2844">
        <v>2013</v>
      </c>
      <c r="D2844" s="21">
        <v>1572480</v>
      </c>
      <c r="E2844" s="12"/>
      <c r="F2844" s="21">
        <v>1529135</v>
      </c>
      <c r="G2844" s="4"/>
      <c r="H2844" s="21">
        <v>8830465</v>
      </c>
      <c r="I2844" s="4"/>
      <c r="J2844" s="12">
        <f t="shared" si="588"/>
        <v>0.17807442756412034</v>
      </c>
      <c r="K2844" s="21">
        <v>6410161</v>
      </c>
      <c r="L2844" s="4"/>
      <c r="M2844" s="4"/>
      <c r="N2844" s="21">
        <v>35210</v>
      </c>
      <c r="O2844" s="21">
        <v>96683</v>
      </c>
      <c r="P2844" s="12">
        <f t="shared" si="580"/>
        <v>1.5082772491985771E-2</v>
      </c>
      <c r="Q2844" s="4"/>
      <c r="R2844" s="4"/>
      <c r="U2844" s="30">
        <v>722.90800000000002</v>
      </c>
      <c r="V2844">
        <f t="shared" si="587"/>
        <v>722908</v>
      </c>
      <c r="X2844" s="16">
        <v>1576</v>
      </c>
      <c r="Z2844" s="16">
        <v>1576</v>
      </c>
      <c r="AA2844" s="16">
        <v>1576</v>
      </c>
    </row>
    <row r="2845" spans="1:27">
      <c r="B2845" t="s">
        <v>186</v>
      </c>
      <c r="C2845">
        <v>2014</v>
      </c>
      <c r="D2845" s="21">
        <v>1534035</v>
      </c>
      <c r="E2845" s="12">
        <f t="shared" ref="E2845:E2847" si="589">(D2845-D2844)/(D2844)</f>
        <v>-2.4448641636141636E-2</v>
      </c>
      <c r="F2845" s="21">
        <v>1483627</v>
      </c>
      <c r="G2845" s="4"/>
      <c r="H2845" s="21">
        <v>9966316</v>
      </c>
      <c r="I2845" s="4"/>
      <c r="J2845" s="12">
        <f t="shared" si="588"/>
        <v>0.1539219707663293</v>
      </c>
      <c r="K2845" s="21">
        <v>7486329</v>
      </c>
      <c r="L2845" s="4"/>
      <c r="M2845" s="4"/>
      <c r="N2845" s="21">
        <v>33993</v>
      </c>
      <c r="O2845" s="21">
        <v>88087</v>
      </c>
      <c r="P2845" s="12">
        <f t="shared" si="580"/>
        <v>1.176638109278927E-2</v>
      </c>
      <c r="Q2845" s="4"/>
      <c r="R2845" s="4"/>
      <c r="U2845" s="30">
        <v>738.65800000000002</v>
      </c>
      <c r="V2845">
        <f t="shared" si="587"/>
        <v>738658</v>
      </c>
      <c r="X2845" s="16">
        <v>1718</v>
      </c>
      <c r="Z2845" s="16">
        <v>1718</v>
      </c>
      <c r="AA2845" s="16">
        <v>1718</v>
      </c>
    </row>
    <row r="2846" spans="1:27">
      <c r="B2846" t="s">
        <v>186</v>
      </c>
      <c r="C2846">
        <v>2015</v>
      </c>
      <c r="D2846" s="10">
        <v>1677677</v>
      </c>
      <c r="E2846" s="12">
        <f t="shared" si="589"/>
        <v>9.3636716241806736E-2</v>
      </c>
      <c r="F2846" s="3"/>
      <c r="G2846" s="3"/>
      <c r="H2846" s="10">
        <v>9883423</v>
      </c>
      <c r="I2846" s="3"/>
      <c r="J2846" s="12">
        <f t="shared" si="588"/>
        <v>0.16974655440731415</v>
      </c>
      <c r="K2846" s="10">
        <v>8250765</v>
      </c>
      <c r="L2846" s="3"/>
      <c r="M2846" s="3"/>
      <c r="N2846" s="10">
        <v>48088</v>
      </c>
      <c r="O2846" s="10">
        <v>91209</v>
      </c>
      <c r="P2846" s="12">
        <f t="shared" si="580"/>
        <v>1.1054611299679485E-2</v>
      </c>
      <c r="Q2846" s="3"/>
      <c r="R2846" s="3"/>
      <c r="U2846" s="30">
        <v>754.85900000000004</v>
      </c>
      <c r="V2846">
        <f t="shared" si="587"/>
        <v>754859</v>
      </c>
      <c r="X2846" s="16">
        <v>1795</v>
      </c>
      <c r="Z2846" s="16">
        <v>1795</v>
      </c>
      <c r="AA2846" s="16">
        <v>1795</v>
      </c>
    </row>
    <row r="2847" spans="1:27">
      <c r="B2847" t="s">
        <v>284</v>
      </c>
      <c r="C2847">
        <v>2016</v>
      </c>
      <c r="D2847" s="1">
        <v>1647517</v>
      </c>
      <c r="E2847" s="12">
        <f t="shared" si="589"/>
        <v>-1.7977238765268879E-2</v>
      </c>
      <c r="F2847" s="3"/>
      <c r="G2847" s="3"/>
      <c r="H2847" s="1">
        <v>7330392</v>
      </c>
      <c r="I2847" s="3"/>
      <c r="J2847" s="12">
        <f t="shared" si="588"/>
        <v>0.22475155489638207</v>
      </c>
      <c r="K2847" s="1">
        <v>8287006</v>
      </c>
      <c r="L2847" s="3"/>
      <c r="M2847" s="3"/>
      <c r="N2847" s="1">
        <v>34063</v>
      </c>
      <c r="O2847" s="1">
        <v>103037</v>
      </c>
      <c r="P2847" s="12">
        <f t="shared" ref="P2847" si="590">(O2847/K2847)</f>
        <v>1.2433561650613019E-2</v>
      </c>
      <c r="Q2847" s="3"/>
      <c r="R2847" s="3"/>
      <c r="U2847" s="30">
        <v>755.548</v>
      </c>
      <c r="V2847">
        <f t="shared" si="587"/>
        <v>755548</v>
      </c>
      <c r="X2847" s="16">
        <v>1791</v>
      </c>
      <c r="Z2847" s="16">
        <v>1791</v>
      </c>
      <c r="AA2847" s="16">
        <v>1791</v>
      </c>
    </row>
    <row r="2848" spans="1:27"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U2848" s="30"/>
    </row>
    <row r="2849" spans="2:28"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</row>
    <row r="2850" spans="2:28">
      <c r="B2850" t="s">
        <v>285</v>
      </c>
      <c r="C2850">
        <v>1880</v>
      </c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X2850" s="16">
        <v>1278</v>
      </c>
      <c r="Z2850" s="16">
        <v>1278</v>
      </c>
      <c r="AA2850" s="16">
        <v>1278</v>
      </c>
    </row>
    <row r="2851" spans="2:28">
      <c r="B2851" t="s">
        <v>285</v>
      </c>
      <c r="C2851">
        <v>1890</v>
      </c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X2851" s="16">
        <v>1652</v>
      </c>
      <c r="Z2851" s="16">
        <v>1652</v>
      </c>
      <c r="AA2851" s="16">
        <v>1652</v>
      </c>
    </row>
    <row r="2852" spans="2:28">
      <c r="B2852" t="s">
        <v>285</v>
      </c>
      <c r="C2852">
        <v>1904</v>
      </c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U2852" s="30">
        <v>4458</v>
      </c>
      <c r="V2852">
        <f>(U2852*1000)</f>
        <v>4458000</v>
      </c>
      <c r="X2852" s="16">
        <v>2348</v>
      </c>
      <c r="Z2852" s="16">
        <v>2348</v>
      </c>
      <c r="AA2852" s="16">
        <v>2348</v>
      </c>
    </row>
    <row r="2853" spans="2:28">
      <c r="B2853" t="s">
        <v>285</v>
      </c>
      <c r="C2853">
        <v>1910</v>
      </c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U2853" s="30">
        <v>4786</v>
      </c>
      <c r="V2853">
        <f t="shared" ref="V2853:V2921" si="591">(U2853*1000)</f>
        <v>4786000</v>
      </c>
      <c r="X2853" s="16">
        <v>2561</v>
      </c>
      <c r="Z2853" s="16">
        <v>2561</v>
      </c>
      <c r="AA2853" s="16">
        <v>2561</v>
      </c>
    </row>
    <row r="2854" spans="2:28">
      <c r="B2854" t="s">
        <v>285</v>
      </c>
      <c r="C2854">
        <v>1923</v>
      </c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U2854" s="30">
        <v>6183</v>
      </c>
      <c r="V2854">
        <f t="shared" si="591"/>
        <v>6183000</v>
      </c>
      <c r="X2854" s="16">
        <v>4234</v>
      </c>
      <c r="Z2854" s="16">
        <v>4234</v>
      </c>
      <c r="AA2854" s="16">
        <v>4234</v>
      </c>
    </row>
    <row r="2855" spans="2:28">
      <c r="B2855" t="s">
        <v>285</v>
      </c>
      <c r="C2855">
        <v>1930</v>
      </c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U2855" s="30">
        <v>6662</v>
      </c>
      <c r="V2855">
        <f t="shared" si="591"/>
        <v>6662000</v>
      </c>
      <c r="X2855" s="16">
        <v>8804</v>
      </c>
      <c r="Z2855" s="16">
        <v>8804</v>
      </c>
      <c r="AA2855" s="16">
        <v>8804</v>
      </c>
    </row>
    <row r="2856" spans="2:28">
      <c r="B2856" t="s">
        <v>285</v>
      </c>
      <c r="C2856">
        <v>1940</v>
      </c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U2856" s="30">
        <v>6929</v>
      </c>
      <c r="V2856">
        <f t="shared" si="591"/>
        <v>6929000</v>
      </c>
      <c r="X2856" s="16">
        <v>8758</v>
      </c>
      <c r="Z2856" s="16">
        <v>8758</v>
      </c>
      <c r="AA2856" s="16">
        <v>8758</v>
      </c>
      <c r="AB2856">
        <f>(10342-8758)/5</f>
        <v>316.8</v>
      </c>
    </row>
    <row r="2857" spans="2:28">
      <c r="B2857" t="s">
        <v>285</v>
      </c>
      <c r="C2857">
        <v>1941</v>
      </c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U2857" s="30">
        <v>6958</v>
      </c>
      <c r="V2857">
        <f t="shared" si="591"/>
        <v>6958000</v>
      </c>
      <c r="Z2857" s="16"/>
      <c r="AA2857" s="16">
        <f>AA2856+(AA2858-AA2856)/2</f>
        <v>8916</v>
      </c>
    </row>
    <row r="2858" spans="2:28">
      <c r="B2858" t="s">
        <v>285</v>
      </c>
      <c r="C2858">
        <v>1942</v>
      </c>
      <c r="D2858" s="1">
        <v>42508</v>
      </c>
      <c r="E2858" s="1"/>
      <c r="F2858" s="1">
        <v>41574</v>
      </c>
      <c r="G2858" s="1"/>
      <c r="H2858">
        <v>462449</v>
      </c>
      <c r="I2858" s="12">
        <f t="shared" ref="I2858:I2893" si="592">(F2858/H2858)</f>
        <v>8.9899642987659178E-2</v>
      </c>
      <c r="J2858" s="12">
        <f>D2858/H2858</f>
        <v>9.1919325158017429E-2</v>
      </c>
      <c r="K2858" s="1">
        <v>348832</v>
      </c>
      <c r="L2858">
        <v>4469</v>
      </c>
      <c r="M2858" s="12">
        <f>(L2858/K2858)</f>
        <v>1.2811324649114761E-2</v>
      </c>
      <c r="N2858" s="3"/>
      <c r="O2858" s="3"/>
      <c r="P2858" s="3"/>
      <c r="Q2858" s="3"/>
      <c r="R2858" s="3"/>
      <c r="T2858">
        <v>6969</v>
      </c>
      <c r="U2858" s="30">
        <v>6969</v>
      </c>
      <c r="V2858">
        <f t="shared" si="591"/>
        <v>6969000</v>
      </c>
      <c r="W2858">
        <v>7109</v>
      </c>
      <c r="AA2858" s="1">
        <f>AA2856+316</f>
        <v>9074</v>
      </c>
    </row>
    <row r="2859" spans="2:28">
      <c r="B2859" t="s">
        <v>285</v>
      </c>
      <c r="C2859">
        <v>1943</v>
      </c>
      <c r="D2859" s="1"/>
      <c r="E2859" s="1"/>
      <c r="F2859" s="1"/>
      <c r="G2859" s="1"/>
      <c r="I2859" s="12"/>
      <c r="J2859" s="12"/>
      <c r="K2859" s="1"/>
      <c r="M2859" s="12"/>
      <c r="N2859" s="3"/>
      <c r="O2859" s="3"/>
      <c r="P2859" s="3"/>
      <c r="Q2859" s="3"/>
      <c r="R2859" s="3"/>
      <c r="U2859" s="30">
        <v>6868</v>
      </c>
      <c r="V2859">
        <f t="shared" si="591"/>
        <v>6868000</v>
      </c>
      <c r="AA2859" s="1">
        <f>AA2858+(AA2860-AA2858)/2</f>
        <v>9232</v>
      </c>
    </row>
    <row r="2860" spans="2:28">
      <c r="B2860" t="s">
        <v>285</v>
      </c>
      <c r="C2860">
        <v>1944</v>
      </c>
      <c r="D2860" s="1">
        <v>48770</v>
      </c>
      <c r="E2860" s="12">
        <f>(D2860-D2858)/(D2858)</f>
        <v>0.14731344688058717</v>
      </c>
      <c r="F2860" s="1">
        <v>47755</v>
      </c>
      <c r="G2860" s="11">
        <f>(F2860-F2858)/(F2858)</f>
        <v>0.14867465242699765</v>
      </c>
      <c r="H2860">
        <v>471468</v>
      </c>
      <c r="I2860" s="12">
        <f t="shared" si="592"/>
        <v>0.10129001332009807</v>
      </c>
      <c r="J2860" s="12">
        <f t="shared" ref="J2860:J2926" si="593">D2860/H2860</f>
        <v>0.10344286356656231</v>
      </c>
      <c r="K2860" s="1">
        <v>347527</v>
      </c>
      <c r="L2860">
        <v>5987</v>
      </c>
      <c r="M2860" s="12">
        <f t="shared" ref="M2860:M2924" si="594">(L2860/K2860)</f>
        <v>1.7227438443631719E-2</v>
      </c>
      <c r="N2860" s="3"/>
      <c r="O2860" s="3"/>
      <c r="P2860" s="3"/>
      <c r="Q2860" s="3"/>
      <c r="R2860" s="3"/>
      <c r="T2860">
        <v>6918</v>
      </c>
      <c r="U2860" s="30">
        <v>6918</v>
      </c>
      <c r="V2860">
        <f t="shared" si="591"/>
        <v>6918000</v>
      </c>
      <c r="W2860">
        <v>9095</v>
      </c>
      <c r="AA2860" s="1">
        <f>AA2858+316</f>
        <v>9390</v>
      </c>
    </row>
    <row r="2861" spans="2:28">
      <c r="B2861" t="s">
        <v>285</v>
      </c>
      <c r="C2861">
        <v>1945</v>
      </c>
      <c r="D2861" s="1"/>
      <c r="E2861" s="12"/>
      <c r="F2861" s="1"/>
      <c r="G2861" s="11"/>
      <c r="I2861" s="12"/>
      <c r="J2861" s="12"/>
      <c r="K2861" s="1"/>
      <c r="M2861" s="12"/>
      <c r="N2861" s="3"/>
      <c r="O2861" s="3"/>
      <c r="P2861" s="3"/>
      <c r="Q2861" s="3"/>
      <c r="R2861" s="3"/>
      <c r="U2861" s="30">
        <v>6916</v>
      </c>
      <c r="V2861">
        <f t="shared" si="591"/>
        <v>6916000</v>
      </c>
      <c r="AA2861" s="1">
        <f>AA2860+(AA2862-AA2860)/2</f>
        <v>9548</v>
      </c>
    </row>
    <row r="2862" spans="2:28">
      <c r="B2862" t="s">
        <v>285</v>
      </c>
      <c r="C2862">
        <v>1946</v>
      </c>
      <c r="D2862" s="1">
        <v>38178</v>
      </c>
      <c r="E2862" s="12">
        <f>(D2862-D2860)/(D2860)</f>
        <v>-0.21718269427927003</v>
      </c>
      <c r="F2862" s="1">
        <v>36415</v>
      </c>
      <c r="G2862" s="11">
        <f>(F2862-F2860)/(F2860)</f>
        <v>-0.23746204585907235</v>
      </c>
      <c r="H2862">
        <v>537468</v>
      </c>
      <c r="I2862" s="12">
        <f t="shared" si="592"/>
        <v>6.7752870868591247E-2</v>
      </c>
      <c r="J2862" s="12">
        <f t="shared" si="593"/>
        <v>7.1033066154636185E-2</v>
      </c>
      <c r="K2862" s="1">
        <v>410666</v>
      </c>
      <c r="L2862">
        <v>6266</v>
      </c>
      <c r="M2862" s="12">
        <f t="shared" si="594"/>
        <v>1.5258141652827359E-2</v>
      </c>
      <c r="N2862" s="3"/>
      <c r="O2862" s="3"/>
      <c r="P2862" s="3"/>
      <c r="Q2862" s="3"/>
      <c r="R2862" s="3"/>
      <c r="T2862">
        <v>7512</v>
      </c>
      <c r="U2862" s="30">
        <v>7512</v>
      </c>
      <c r="V2862">
        <f t="shared" si="591"/>
        <v>7512000</v>
      </c>
      <c r="W2862">
        <v>9816</v>
      </c>
      <c r="AA2862" s="1">
        <f>AA2860+316</f>
        <v>9706</v>
      </c>
    </row>
    <row r="2863" spans="2:28">
      <c r="B2863" t="s">
        <v>285</v>
      </c>
      <c r="C2863">
        <v>1947</v>
      </c>
      <c r="D2863" s="1"/>
      <c r="E2863" s="12"/>
      <c r="F2863" s="1"/>
      <c r="G2863" s="11"/>
      <c r="I2863" s="12"/>
      <c r="J2863" s="12"/>
      <c r="K2863" s="1"/>
      <c r="M2863" s="12"/>
      <c r="N2863" s="3"/>
      <c r="O2863" s="3"/>
      <c r="P2863" s="3"/>
      <c r="Q2863" s="3"/>
      <c r="R2863" s="3"/>
      <c r="U2863" s="30">
        <v>7705</v>
      </c>
      <c r="V2863">
        <f t="shared" si="591"/>
        <v>7705000</v>
      </c>
      <c r="AA2863" s="1">
        <f>AA2862+(AA2864-AA2862)/2</f>
        <v>9864</v>
      </c>
    </row>
    <row r="2864" spans="2:28">
      <c r="B2864" t="s">
        <v>285</v>
      </c>
      <c r="C2864">
        <v>1948</v>
      </c>
      <c r="D2864" s="1">
        <v>65674</v>
      </c>
      <c r="E2864" s="12">
        <f>(D2864-D2862)/(D2862)</f>
        <v>0.7202053538687202</v>
      </c>
      <c r="F2864" s="1">
        <v>61892</v>
      </c>
      <c r="G2864" s="11">
        <f>(F2864-F2862)/(F2862)</f>
        <v>0.69962927365096805</v>
      </c>
      <c r="H2864">
        <v>688705</v>
      </c>
      <c r="I2864" s="12">
        <f t="shared" si="592"/>
        <v>8.9867214554852942E-2</v>
      </c>
      <c r="J2864" s="12">
        <f t="shared" si="593"/>
        <v>9.535868042195135E-2</v>
      </c>
      <c r="K2864" s="1">
        <v>563650</v>
      </c>
      <c r="L2864">
        <v>9335</v>
      </c>
      <c r="M2864" s="12">
        <f t="shared" si="594"/>
        <v>1.656169608799787E-2</v>
      </c>
      <c r="N2864" s="3"/>
      <c r="O2864" s="3"/>
      <c r="P2864" s="3"/>
      <c r="Q2864" s="3"/>
      <c r="R2864" s="3"/>
      <c r="T2864">
        <v>7876</v>
      </c>
      <c r="U2864" s="30">
        <v>7876</v>
      </c>
      <c r="V2864">
        <f t="shared" si="591"/>
        <v>7876000</v>
      </c>
      <c r="W2864">
        <v>12063</v>
      </c>
      <c r="AA2864" s="1">
        <f t="shared" ref="AA2864" si="595">AA2862+316</f>
        <v>10022</v>
      </c>
    </row>
    <row r="2865" spans="2:28">
      <c r="B2865" t="s">
        <v>285</v>
      </c>
      <c r="C2865">
        <v>1949</v>
      </c>
      <c r="D2865" s="1"/>
      <c r="E2865" s="12"/>
      <c r="F2865" s="1"/>
      <c r="G2865" s="11"/>
      <c r="I2865" s="12"/>
      <c r="J2865" s="12"/>
      <c r="K2865" s="1"/>
      <c r="M2865" s="12"/>
      <c r="N2865" s="3"/>
      <c r="O2865" s="3"/>
      <c r="P2865" s="3"/>
      <c r="Q2865" s="3"/>
      <c r="R2865" s="3"/>
      <c r="U2865" s="30">
        <v>7973</v>
      </c>
      <c r="V2865">
        <f t="shared" si="591"/>
        <v>7973000</v>
      </c>
      <c r="AA2865" s="1">
        <f>AA2864+(AA2866-AA2864)/2</f>
        <v>10182</v>
      </c>
    </row>
    <row r="2866" spans="2:28">
      <c r="B2866" t="s">
        <v>285</v>
      </c>
      <c r="C2866">
        <v>1950</v>
      </c>
      <c r="D2866" s="1">
        <v>92377</v>
      </c>
      <c r="E2866" s="12">
        <f>(D2866-D2864)/(D2864)</f>
        <v>0.40659926302646404</v>
      </c>
      <c r="F2866" s="1">
        <v>85394</v>
      </c>
      <c r="G2866" s="11">
        <f>(F2866-F2864)/(F2864)</f>
        <v>0.37972597427777421</v>
      </c>
      <c r="H2866">
        <v>745350</v>
      </c>
      <c r="I2866" s="12">
        <f t="shared" si="592"/>
        <v>0.11456899443214597</v>
      </c>
      <c r="J2866" s="12">
        <f t="shared" si="593"/>
        <v>0.12393774736700879</v>
      </c>
      <c r="K2866" s="1">
        <v>816035</v>
      </c>
      <c r="L2866">
        <v>11355</v>
      </c>
      <c r="M2866" s="12">
        <f t="shared" si="594"/>
        <v>1.3914844338784489E-2</v>
      </c>
      <c r="N2866" s="3"/>
      <c r="O2866" s="3"/>
      <c r="P2866" s="3"/>
      <c r="Q2866" s="3"/>
      <c r="R2866" s="3"/>
      <c r="T2866">
        <v>7980</v>
      </c>
      <c r="U2866" s="30">
        <v>7980</v>
      </c>
      <c r="V2866">
        <f t="shared" si="591"/>
        <v>7980000</v>
      </c>
      <c r="W2866">
        <v>12766</v>
      </c>
      <c r="X2866" s="16">
        <v>10342</v>
      </c>
      <c r="Z2866" s="16">
        <v>10342</v>
      </c>
      <c r="AA2866" s="16">
        <v>10342</v>
      </c>
      <c r="AB2866">
        <f>(11796-10342)/10</f>
        <v>145.4</v>
      </c>
    </row>
    <row r="2867" spans="2:28">
      <c r="B2867" t="s">
        <v>285</v>
      </c>
      <c r="C2867">
        <v>1951</v>
      </c>
      <c r="D2867" s="1">
        <v>91277</v>
      </c>
      <c r="E2867" s="12">
        <f t="shared" ref="E2867:E2927" si="596">(D2867-D2866)/(D2866)</f>
        <v>-1.1907725949099885E-2</v>
      </c>
      <c r="F2867" s="1">
        <v>84434</v>
      </c>
      <c r="G2867" s="11">
        <f t="shared" ref="G2867:G2924" si="597">(F2867-F2866)/(F2866)</f>
        <v>-1.1242007635196852E-2</v>
      </c>
      <c r="H2867">
        <v>835915</v>
      </c>
      <c r="I2867" s="12">
        <f t="shared" si="592"/>
        <v>0.10100787759521004</v>
      </c>
      <c r="J2867" s="12">
        <f t="shared" si="593"/>
        <v>0.10919411662669051</v>
      </c>
      <c r="K2867" s="1">
        <v>763900</v>
      </c>
      <c r="L2867">
        <v>12844</v>
      </c>
      <c r="M2867" s="12">
        <f t="shared" si="594"/>
        <v>1.6813719073177118E-2</v>
      </c>
      <c r="N2867">
        <v>2765</v>
      </c>
      <c r="O2867">
        <v>8823</v>
      </c>
      <c r="P2867" s="12">
        <f>(O2867/K2867)</f>
        <v>1.1549941091765938E-2</v>
      </c>
      <c r="Q2867" s="12">
        <f>(O2867/L2867)</f>
        <v>0.68693553410152597</v>
      </c>
      <c r="R2867" s="2">
        <v>1277</v>
      </c>
      <c r="S2867" s="2">
        <v>1179</v>
      </c>
      <c r="T2867">
        <v>8061</v>
      </c>
      <c r="U2867" s="30">
        <v>8061</v>
      </c>
      <c r="V2867">
        <f t="shared" si="591"/>
        <v>8061000</v>
      </c>
      <c r="W2867">
        <v>14728</v>
      </c>
      <c r="AA2867" s="1">
        <f>AA2866+145</f>
        <v>10487</v>
      </c>
    </row>
    <row r="2868" spans="2:28">
      <c r="B2868" t="s">
        <v>285</v>
      </c>
      <c r="C2868">
        <v>1952</v>
      </c>
      <c r="D2868" s="1">
        <v>92696</v>
      </c>
      <c r="E2868" s="12">
        <f t="shared" si="596"/>
        <v>1.5546084994029164E-2</v>
      </c>
      <c r="F2868" s="1">
        <v>87744</v>
      </c>
      <c r="G2868" s="11">
        <f t="shared" si="597"/>
        <v>3.9202217116327542E-2</v>
      </c>
      <c r="H2868">
        <v>901557</v>
      </c>
      <c r="I2868" s="12">
        <f t="shared" si="592"/>
        <v>9.7324961150542899E-2</v>
      </c>
      <c r="J2868" s="12">
        <f t="shared" si="593"/>
        <v>0.10281768096748181</v>
      </c>
      <c r="K2868" s="1">
        <v>824230</v>
      </c>
      <c r="L2868">
        <v>15765</v>
      </c>
      <c r="M2868" s="12">
        <f t="shared" si="594"/>
        <v>1.9126942722298389E-2</v>
      </c>
      <c r="N2868">
        <v>3642</v>
      </c>
      <c r="O2868">
        <v>10508</v>
      </c>
      <c r="P2868" s="12">
        <f t="shared" ref="P2868:P2931" si="598">(O2868/K2868)</f>
        <v>1.2748868641034663E-2</v>
      </c>
      <c r="Q2868" s="12">
        <f t="shared" ref="Q2868:Q2924" si="599">(O2868/L2868)</f>
        <v>0.66653980336187757</v>
      </c>
      <c r="R2868" s="2">
        <v>1307</v>
      </c>
      <c r="S2868" s="2">
        <v>652</v>
      </c>
      <c r="T2868">
        <v>8275</v>
      </c>
      <c r="U2868" s="30">
        <v>8275</v>
      </c>
      <c r="V2868">
        <f t="shared" si="591"/>
        <v>8275000</v>
      </c>
      <c r="W2868">
        <v>15785</v>
      </c>
      <c r="AA2868" s="1">
        <f t="shared" ref="AA2868:AA2875" si="600">AA2867+145</f>
        <v>10632</v>
      </c>
    </row>
    <row r="2869" spans="2:28">
      <c r="B2869" t="s">
        <v>285</v>
      </c>
      <c r="C2869">
        <v>1953</v>
      </c>
      <c r="D2869" s="1">
        <v>101587</v>
      </c>
      <c r="E2869" s="12">
        <f t="shared" si="596"/>
        <v>9.5915681367049282E-2</v>
      </c>
      <c r="F2869" s="1">
        <v>92000</v>
      </c>
      <c r="G2869" s="11">
        <f t="shared" si="597"/>
        <v>4.8504741064916118E-2</v>
      </c>
      <c r="H2869">
        <v>999060</v>
      </c>
      <c r="I2869" s="12">
        <f t="shared" si="592"/>
        <v>9.2086561367685629E-2</v>
      </c>
      <c r="J2869" s="12">
        <f t="shared" si="593"/>
        <v>0.10168258162672912</v>
      </c>
      <c r="K2869" s="1">
        <v>854384</v>
      </c>
      <c r="L2869">
        <v>20736</v>
      </c>
      <c r="M2869" s="12">
        <f t="shared" si="594"/>
        <v>2.4270117417929175E-2</v>
      </c>
      <c r="N2869">
        <v>4635</v>
      </c>
      <c r="O2869">
        <v>12538</v>
      </c>
      <c r="P2869" s="12">
        <f t="shared" si="598"/>
        <v>1.4674900279031443E-2</v>
      </c>
      <c r="Q2869" s="12">
        <f t="shared" si="599"/>
        <v>0.60464891975308643</v>
      </c>
      <c r="R2869" s="2">
        <v>1396</v>
      </c>
      <c r="S2869" s="2">
        <v>1693</v>
      </c>
      <c r="T2869">
        <v>8591</v>
      </c>
      <c r="U2869" s="30">
        <v>8591</v>
      </c>
      <c r="V2869">
        <f t="shared" si="591"/>
        <v>8591000</v>
      </c>
      <c r="W2869">
        <v>17322</v>
      </c>
      <c r="AA2869" s="1">
        <f t="shared" si="600"/>
        <v>10777</v>
      </c>
    </row>
    <row r="2870" spans="2:28">
      <c r="B2870" t="s">
        <v>285</v>
      </c>
      <c r="C2870">
        <v>1954</v>
      </c>
      <c r="D2870" s="1">
        <v>115358</v>
      </c>
      <c r="E2870" s="12">
        <f t="shared" si="596"/>
        <v>0.1355586836898422</v>
      </c>
      <c r="F2870" s="1">
        <v>107101</v>
      </c>
      <c r="G2870" s="11">
        <f t="shared" si="597"/>
        <v>0.16414130434782609</v>
      </c>
      <c r="H2870">
        <v>1089923</v>
      </c>
      <c r="I2870" s="12">
        <f t="shared" si="592"/>
        <v>9.8264739802720005E-2</v>
      </c>
      <c r="J2870" s="12">
        <f t="shared" si="593"/>
        <v>0.1058405043292049</v>
      </c>
      <c r="K2870" s="1">
        <v>1038106</v>
      </c>
      <c r="L2870">
        <v>24823</v>
      </c>
      <c r="M2870" s="12">
        <f t="shared" si="594"/>
        <v>2.3911816327041747E-2</v>
      </c>
      <c r="N2870">
        <v>5341</v>
      </c>
      <c r="O2870">
        <v>16428</v>
      </c>
      <c r="P2870" s="12">
        <f t="shared" si="598"/>
        <v>1.5824973557613576E-2</v>
      </c>
      <c r="Q2870" s="12">
        <f t="shared" si="599"/>
        <v>0.66180558353140229</v>
      </c>
      <c r="R2870" s="2">
        <v>1392</v>
      </c>
      <c r="S2870" s="2">
        <v>879</v>
      </c>
      <c r="T2870">
        <v>8873</v>
      </c>
      <c r="U2870" s="30">
        <v>8873</v>
      </c>
      <c r="V2870">
        <f t="shared" si="591"/>
        <v>8873000</v>
      </c>
      <c r="W2870">
        <v>17366</v>
      </c>
      <c r="AA2870" s="1">
        <f t="shared" si="600"/>
        <v>10922</v>
      </c>
    </row>
    <row r="2871" spans="2:28">
      <c r="B2871" t="s">
        <v>285</v>
      </c>
      <c r="C2871">
        <v>1955</v>
      </c>
      <c r="D2871" s="1">
        <v>116888</v>
      </c>
      <c r="E2871" s="12">
        <f t="shared" si="596"/>
        <v>1.3263059345689072E-2</v>
      </c>
      <c r="F2871" s="1">
        <v>105352</v>
      </c>
      <c r="G2871" s="11">
        <f t="shared" si="597"/>
        <v>-1.6330379735016481E-2</v>
      </c>
      <c r="H2871">
        <v>1134378</v>
      </c>
      <c r="I2871" s="12">
        <f t="shared" si="592"/>
        <v>9.2872040889368443E-2</v>
      </c>
      <c r="J2871" s="12">
        <f t="shared" si="593"/>
        <v>0.10304149057897809</v>
      </c>
      <c r="K2871" s="1">
        <v>1249151</v>
      </c>
      <c r="L2871">
        <v>25880</v>
      </c>
      <c r="M2871" s="12">
        <f t="shared" si="594"/>
        <v>2.0718071714308357E-2</v>
      </c>
      <c r="N2871">
        <v>6121</v>
      </c>
      <c r="O2871">
        <v>17116</v>
      </c>
      <c r="P2871" s="12">
        <f t="shared" si="598"/>
        <v>1.370210647071491E-2</v>
      </c>
      <c r="Q2871" s="12">
        <f t="shared" si="599"/>
        <v>0.66136012364760433</v>
      </c>
      <c r="R2871" s="2">
        <v>1505</v>
      </c>
      <c r="S2871" s="2">
        <v>1447</v>
      </c>
      <c r="T2871">
        <v>9017</v>
      </c>
      <c r="U2871" s="30">
        <v>9017</v>
      </c>
      <c r="V2871">
        <f t="shared" si="591"/>
        <v>9017000</v>
      </c>
      <c r="W2871">
        <v>18756</v>
      </c>
      <c r="AA2871" s="1">
        <f t="shared" si="600"/>
        <v>11067</v>
      </c>
    </row>
    <row r="2872" spans="2:28">
      <c r="B2872" t="s">
        <v>285</v>
      </c>
      <c r="C2872">
        <v>1956</v>
      </c>
      <c r="D2872" s="1">
        <v>119870</v>
      </c>
      <c r="E2872" s="12">
        <f t="shared" si="596"/>
        <v>2.5511600848675656E-2</v>
      </c>
      <c r="F2872" s="1">
        <v>100040</v>
      </c>
      <c r="G2872" s="11">
        <f t="shared" si="597"/>
        <v>-5.0421444301009949E-2</v>
      </c>
      <c r="H2872">
        <v>1234283</v>
      </c>
      <c r="I2872" s="12">
        <f t="shared" si="592"/>
        <v>8.1051104163307769E-2</v>
      </c>
      <c r="J2872" s="12">
        <f t="shared" si="593"/>
        <v>9.7117111715870674E-2</v>
      </c>
      <c r="K2872" s="1">
        <v>1234151</v>
      </c>
      <c r="L2872">
        <v>25976</v>
      </c>
      <c r="M2872" s="12">
        <f t="shared" si="594"/>
        <v>2.1047667586867408E-2</v>
      </c>
      <c r="N2872">
        <v>6252</v>
      </c>
      <c r="O2872">
        <v>16066</v>
      </c>
      <c r="P2872" s="12">
        <f t="shared" si="598"/>
        <v>1.301785599979257E-2</v>
      </c>
      <c r="Q2872" s="12">
        <f t="shared" si="599"/>
        <v>0.61849399445642128</v>
      </c>
      <c r="R2872" s="2">
        <v>1667</v>
      </c>
      <c r="S2872" s="2">
        <v>1002</v>
      </c>
      <c r="T2872">
        <v>9207</v>
      </c>
      <c r="U2872" s="30">
        <v>9207</v>
      </c>
      <c r="V2872">
        <f t="shared" si="591"/>
        <v>9207000</v>
      </c>
      <c r="W2872">
        <v>20033</v>
      </c>
      <c r="AA2872" s="1">
        <f t="shared" si="600"/>
        <v>11212</v>
      </c>
    </row>
    <row r="2873" spans="2:28">
      <c r="B2873" t="s">
        <v>285</v>
      </c>
      <c r="C2873">
        <v>1957</v>
      </c>
      <c r="D2873" s="1">
        <v>144342</v>
      </c>
      <c r="E2873" s="12">
        <f t="shared" si="596"/>
        <v>0.20415450070910152</v>
      </c>
      <c r="F2873" s="1">
        <v>133279</v>
      </c>
      <c r="G2873" s="11">
        <f t="shared" si="597"/>
        <v>0.33225709716113555</v>
      </c>
      <c r="H2873">
        <v>1374478</v>
      </c>
      <c r="I2873" s="12">
        <f t="shared" si="592"/>
        <v>9.6966994015182495E-2</v>
      </c>
      <c r="J2873" s="12">
        <f t="shared" si="593"/>
        <v>0.10501586784219173</v>
      </c>
      <c r="K2873" s="1">
        <v>1306560</v>
      </c>
      <c r="L2873">
        <v>26611</v>
      </c>
      <c r="M2873" s="12">
        <f t="shared" si="594"/>
        <v>2.0367223855008571E-2</v>
      </c>
      <c r="N2873">
        <v>6592</v>
      </c>
      <c r="O2873" s="2">
        <v>16785</v>
      </c>
      <c r="P2873" s="12">
        <f t="shared" si="598"/>
        <v>1.2846711976487877E-2</v>
      </c>
      <c r="Q2873" s="12">
        <f t="shared" si="599"/>
        <v>0.63075419939122923</v>
      </c>
      <c r="R2873" s="2">
        <v>1773</v>
      </c>
      <c r="S2873" s="2">
        <v>1856</v>
      </c>
      <c r="T2873">
        <v>9410</v>
      </c>
      <c r="U2873" s="30">
        <v>9410</v>
      </c>
      <c r="V2873">
        <f t="shared" si="591"/>
        <v>9410000</v>
      </c>
      <c r="W2873">
        <v>21035</v>
      </c>
      <c r="AA2873" s="1">
        <f t="shared" si="600"/>
        <v>11357</v>
      </c>
    </row>
    <row r="2874" spans="2:28">
      <c r="B2874" t="s">
        <v>285</v>
      </c>
      <c r="C2874">
        <v>1958</v>
      </c>
      <c r="D2874" s="1">
        <v>211388</v>
      </c>
      <c r="E2874" s="12">
        <f t="shared" si="596"/>
        <v>0.46449404885618878</v>
      </c>
      <c r="F2874" s="1">
        <v>197230</v>
      </c>
      <c r="G2874" s="11">
        <f t="shared" si="597"/>
        <v>0.47982802992219331</v>
      </c>
      <c r="H2874">
        <v>1477921</v>
      </c>
      <c r="I2874" s="12">
        <f t="shared" si="592"/>
        <v>0.13345097606705636</v>
      </c>
      <c r="J2874" s="12">
        <f t="shared" si="593"/>
        <v>0.14303064913483196</v>
      </c>
      <c r="K2874" s="1">
        <v>1623373</v>
      </c>
      <c r="L2874">
        <v>29850</v>
      </c>
      <c r="M2874" s="12">
        <f t="shared" si="594"/>
        <v>1.8387641041214806E-2</v>
      </c>
      <c r="N2874">
        <v>7660</v>
      </c>
      <c r="O2874">
        <v>18670</v>
      </c>
      <c r="P2874" s="12">
        <f t="shared" si="598"/>
        <v>1.1500745669664334E-2</v>
      </c>
      <c r="Q2874" s="12">
        <f t="shared" si="599"/>
        <v>0.62546063651591288</v>
      </c>
      <c r="R2874">
        <v>1902</v>
      </c>
      <c r="S2874">
        <v>1238</v>
      </c>
      <c r="T2874">
        <v>9599</v>
      </c>
      <c r="U2874" s="30">
        <v>9599</v>
      </c>
      <c r="V2874">
        <f t="shared" si="591"/>
        <v>9599000</v>
      </c>
      <c r="W2874">
        <v>20847</v>
      </c>
      <c r="AA2874" s="1">
        <f t="shared" si="600"/>
        <v>11502</v>
      </c>
    </row>
    <row r="2875" spans="2:28">
      <c r="B2875" t="s">
        <v>285</v>
      </c>
      <c r="C2875">
        <v>1959</v>
      </c>
      <c r="D2875" s="1">
        <v>307247</v>
      </c>
      <c r="E2875" s="12">
        <f t="shared" si="596"/>
        <v>0.4534741801805211</v>
      </c>
      <c r="F2875" s="1">
        <v>287399</v>
      </c>
      <c r="G2875" s="11">
        <f t="shared" si="597"/>
        <v>0.45717690006591288</v>
      </c>
      <c r="H2875">
        <v>1617069</v>
      </c>
      <c r="I2875" s="12">
        <f t="shared" si="592"/>
        <v>0.17772834678050226</v>
      </c>
      <c r="J2875" s="12">
        <f t="shared" si="593"/>
        <v>0.19000240558689827</v>
      </c>
      <c r="K2875" s="1">
        <v>1701269</v>
      </c>
      <c r="L2875">
        <v>36668</v>
      </c>
      <c r="M2875" s="12">
        <f t="shared" si="594"/>
        <v>2.155332284312475E-2</v>
      </c>
      <c r="N2875">
        <v>8108</v>
      </c>
      <c r="O2875">
        <v>25327</v>
      </c>
      <c r="P2875" s="12">
        <f t="shared" si="598"/>
        <v>1.488712249503165E-2</v>
      </c>
      <c r="Q2875" s="12">
        <f t="shared" si="599"/>
        <v>0.69071124686375041</v>
      </c>
      <c r="R2875">
        <v>1963</v>
      </c>
      <c r="S2875">
        <v>2050</v>
      </c>
      <c r="T2875">
        <v>9671</v>
      </c>
      <c r="U2875" s="30">
        <v>9671</v>
      </c>
      <c r="V2875">
        <f t="shared" si="591"/>
        <v>9671000</v>
      </c>
      <c r="W2875">
        <v>22299</v>
      </c>
      <c r="AA2875" s="1">
        <f t="shared" si="600"/>
        <v>11647</v>
      </c>
    </row>
    <row r="2876" spans="2:28">
      <c r="B2876" t="s">
        <v>285</v>
      </c>
      <c r="C2876">
        <v>1960</v>
      </c>
      <c r="D2876" s="1">
        <v>312491</v>
      </c>
      <c r="E2876" s="12">
        <f t="shared" si="596"/>
        <v>1.7067701230605994E-2</v>
      </c>
      <c r="F2876" s="1">
        <v>287210</v>
      </c>
      <c r="G2876" s="11">
        <f t="shared" si="597"/>
        <v>-6.576223299315586E-4</v>
      </c>
      <c r="H2876">
        <v>1841221</v>
      </c>
      <c r="I2876" s="12">
        <f t="shared" si="592"/>
        <v>0.15598887911880213</v>
      </c>
      <c r="J2876" s="12">
        <f t="shared" si="593"/>
        <v>0.16971944160967098</v>
      </c>
      <c r="K2876" s="1">
        <v>1686780</v>
      </c>
      <c r="L2876">
        <v>35246</v>
      </c>
      <c r="M2876" s="12">
        <f t="shared" si="594"/>
        <v>2.0895433903650742E-2</v>
      </c>
      <c r="N2876">
        <v>9447</v>
      </c>
      <c r="O2876">
        <v>25799</v>
      </c>
      <c r="P2876" s="12">
        <f t="shared" si="598"/>
        <v>1.5294822087053439E-2</v>
      </c>
      <c r="Q2876" s="12">
        <f t="shared" si="599"/>
        <v>0.73196958520115762</v>
      </c>
      <c r="R2876">
        <v>2047</v>
      </c>
      <c r="S2876">
        <v>1479</v>
      </c>
      <c r="T2876">
        <v>9734</v>
      </c>
      <c r="U2876" s="30">
        <v>9734</v>
      </c>
      <c r="V2876">
        <f t="shared" si="591"/>
        <v>9734000</v>
      </c>
      <c r="W2876">
        <v>23214</v>
      </c>
      <c r="X2876" s="16">
        <v>11796</v>
      </c>
      <c r="Z2876" s="16">
        <v>11796</v>
      </c>
      <c r="AA2876" s="16">
        <v>11796</v>
      </c>
      <c r="AB2876">
        <f>(11796-9635)/10</f>
        <v>216.1</v>
      </c>
    </row>
    <row r="2877" spans="2:28">
      <c r="B2877" t="s">
        <v>285</v>
      </c>
      <c r="C2877">
        <v>1961</v>
      </c>
      <c r="D2877" s="1">
        <v>295307</v>
      </c>
      <c r="E2877" s="12">
        <f t="shared" si="596"/>
        <v>-5.4990383723051227E-2</v>
      </c>
      <c r="F2877" s="1">
        <v>276112</v>
      </c>
      <c r="G2877" s="11">
        <f t="shared" si="597"/>
        <v>-3.8640715852512102E-2</v>
      </c>
      <c r="H2877">
        <v>1878176</v>
      </c>
      <c r="I2877" s="12">
        <f t="shared" si="592"/>
        <v>0.14701071678053601</v>
      </c>
      <c r="J2877" s="12">
        <f t="shared" si="593"/>
        <v>0.1572307387593069</v>
      </c>
      <c r="K2877" s="1">
        <v>1884782</v>
      </c>
      <c r="L2877">
        <v>37487</v>
      </c>
      <c r="M2877" s="12">
        <f t="shared" si="594"/>
        <v>1.9889302847756397E-2</v>
      </c>
      <c r="N2877">
        <v>9985</v>
      </c>
      <c r="O2877">
        <v>27502</v>
      </c>
      <c r="P2877" s="12">
        <f t="shared" si="598"/>
        <v>1.4591607941926441E-2</v>
      </c>
      <c r="Q2877" s="12">
        <f t="shared" si="599"/>
        <v>0.7336409955451223</v>
      </c>
      <c r="R2877">
        <v>2294</v>
      </c>
      <c r="S2877">
        <v>2063</v>
      </c>
      <c r="T2877">
        <v>9854</v>
      </c>
      <c r="U2877" s="30">
        <v>9854</v>
      </c>
      <c r="V2877">
        <f t="shared" si="591"/>
        <v>9854000</v>
      </c>
      <c r="W2877">
        <v>23644</v>
      </c>
      <c r="AA2877" s="1">
        <f>AA2876-216</f>
        <v>11580</v>
      </c>
    </row>
    <row r="2878" spans="2:28">
      <c r="B2878" t="s">
        <v>285</v>
      </c>
      <c r="C2878">
        <v>1962</v>
      </c>
      <c r="D2878" s="1">
        <v>337699</v>
      </c>
      <c r="E2878" s="12">
        <f t="shared" si="596"/>
        <v>0.14355230319633466</v>
      </c>
      <c r="F2878" s="1">
        <v>322874</v>
      </c>
      <c r="G2878" s="11">
        <f t="shared" si="597"/>
        <v>0.16935881091730892</v>
      </c>
      <c r="H2878">
        <v>1979557</v>
      </c>
      <c r="I2878" s="12">
        <f t="shared" si="592"/>
        <v>0.16310416926615398</v>
      </c>
      <c r="J2878" s="12">
        <f t="shared" si="593"/>
        <v>0.17059321858375384</v>
      </c>
      <c r="K2878" s="1">
        <v>1819295</v>
      </c>
      <c r="L2878">
        <v>36136</v>
      </c>
      <c r="M2878" s="12">
        <f t="shared" si="594"/>
        <v>1.9862639099211508E-2</v>
      </c>
      <c r="N2878">
        <v>10242</v>
      </c>
      <c r="O2878">
        <v>25894</v>
      </c>
      <c r="P2878" s="12">
        <f t="shared" si="598"/>
        <v>1.4232985854410638E-2</v>
      </c>
      <c r="Q2878" s="12">
        <f t="shared" si="599"/>
        <v>0.71657073278724814</v>
      </c>
      <c r="R2878">
        <v>2593</v>
      </c>
      <c r="S2878">
        <v>1506</v>
      </c>
      <c r="T2878">
        <v>9929</v>
      </c>
      <c r="U2878" s="30">
        <v>9929</v>
      </c>
      <c r="V2878">
        <f t="shared" si="591"/>
        <v>9929000</v>
      </c>
      <c r="W2878">
        <v>24926</v>
      </c>
      <c r="AA2878" s="1">
        <f t="shared" ref="AA2878:AA2885" si="601">AA2877-216</f>
        <v>11364</v>
      </c>
    </row>
    <row r="2879" spans="2:28">
      <c r="B2879" t="s">
        <v>285</v>
      </c>
      <c r="C2879">
        <v>1963</v>
      </c>
      <c r="D2879" s="1">
        <v>338105</v>
      </c>
      <c r="E2879" s="12">
        <f t="shared" si="596"/>
        <v>1.202254078336033E-3</v>
      </c>
      <c r="F2879" s="1">
        <v>323651</v>
      </c>
      <c r="G2879" s="11">
        <f t="shared" si="597"/>
        <v>2.406511518425144E-3</v>
      </c>
      <c r="H2879">
        <v>2089129</v>
      </c>
      <c r="I2879" s="12">
        <f t="shared" si="592"/>
        <v>0.15492150077855413</v>
      </c>
      <c r="J2879" s="12">
        <f t="shared" si="593"/>
        <v>0.16184017358430236</v>
      </c>
      <c r="K2879" s="1">
        <v>1910976</v>
      </c>
      <c r="L2879">
        <v>33036</v>
      </c>
      <c r="M2879" s="12">
        <f t="shared" si="594"/>
        <v>1.7287501255902744E-2</v>
      </c>
      <c r="N2879">
        <v>10265</v>
      </c>
      <c r="O2879">
        <v>22771</v>
      </c>
      <c r="P2879" s="12">
        <f t="shared" si="598"/>
        <v>1.1915900565993502E-2</v>
      </c>
      <c r="Q2879" s="12">
        <f t="shared" si="599"/>
        <v>0.68927836299794165</v>
      </c>
      <c r="R2879">
        <v>2700</v>
      </c>
      <c r="S2879">
        <v>1967</v>
      </c>
      <c r="T2879">
        <v>9986</v>
      </c>
      <c r="U2879" s="30">
        <v>9986</v>
      </c>
      <c r="V2879">
        <f t="shared" si="591"/>
        <v>9986000</v>
      </c>
      <c r="W2879">
        <v>25960</v>
      </c>
      <c r="AA2879" s="1">
        <f t="shared" si="601"/>
        <v>11148</v>
      </c>
    </row>
    <row r="2880" spans="2:28">
      <c r="B2880" t="s">
        <v>285</v>
      </c>
      <c r="C2880">
        <v>1964</v>
      </c>
      <c r="D2880" s="1">
        <v>412713</v>
      </c>
      <c r="E2880" s="12">
        <f t="shared" si="596"/>
        <v>0.2206651779772556</v>
      </c>
      <c r="F2880" s="1">
        <v>402376</v>
      </c>
      <c r="G2880" s="11">
        <f t="shared" si="597"/>
        <v>0.24324040401543637</v>
      </c>
      <c r="H2880">
        <v>2309526</v>
      </c>
      <c r="I2880" s="12">
        <f t="shared" si="592"/>
        <v>0.17422449454996394</v>
      </c>
      <c r="J2880" s="12">
        <f t="shared" si="593"/>
        <v>0.17870030473785531</v>
      </c>
      <c r="K2880" s="1">
        <v>1949107</v>
      </c>
      <c r="L2880">
        <v>32719</v>
      </c>
      <c r="M2880" s="12">
        <f t="shared" si="594"/>
        <v>1.6786661789219372E-2</v>
      </c>
      <c r="N2880">
        <v>10461</v>
      </c>
      <c r="O2880">
        <v>22258</v>
      </c>
      <c r="P2880" s="12">
        <f t="shared" si="598"/>
        <v>1.1419588560299666E-2</v>
      </c>
      <c r="Q2880" s="12">
        <f t="shared" si="599"/>
        <v>0.68027751459396679</v>
      </c>
      <c r="R2880">
        <v>2817</v>
      </c>
      <c r="S2880">
        <v>1242</v>
      </c>
      <c r="T2880">
        <v>10080</v>
      </c>
      <c r="U2880" s="30">
        <v>10080</v>
      </c>
      <c r="V2880">
        <f t="shared" si="591"/>
        <v>10080000</v>
      </c>
      <c r="W2880">
        <v>27718</v>
      </c>
      <c r="AA2880" s="1">
        <f t="shared" si="601"/>
        <v>10932</v>
      </c>
    </row>
    <row r="2881" spans="2:28">
      <c r="B2881" t="s">
        <v>285</v>
      </c>
      <c r="C2881">
        <v>1965</v>
      </c>
      <c r="D2881" s="1">
        <v>379358</v>
      </c>
      <c r="E2881" s="12">
        <f t="shared" si="596"/>
        <v>-8.081887413287199E-2</v>
      </c>
      <c r="F2881" s="1">
        <v>362594</v>
      </c>
      <c r="G2881" s="11">
        <f t="shared" si="597"/>
        <v>-9.8867725709286841E-2</v>
      </c>
      <c r="H2881">
        <v>2408951</v>
      </c>
      <c r="I2881" s="12">
        <f t="shared" si="592"/>
        <v>0.15051945846968245</v>
      </c>
      <c r="J2881" s="12">
        <f t="shared" si="593"/>
        <v>0.15747850412897565</v>
      </c>
      <c r="K2881" s="1">
        <v>2016961</v>
      </c>
      <c r="L2881">
        <v>37579</v>
      </c>
      <c r="M2881" s="12">
        <f t="shared" si="594"/>
        <v>1.8631495601551046E-2</v>
      </c>
      <c r="N2881">
        <v>11433</v>
      </c>
      <c r="O2881">
        <v>26146</v>
      </c>
      <c r="P2881" s="12">
        <f t="shared" si="598"/>
        <v>1.2963066712742586E-2</v>
      </c>
      <c r="Q2881" s="12">
        <f t="shared" si="599"/>
        <v>0.69576093030682029</v>
      </c>
      <c r="R2881">
        <v>3510</v>
      </c>
      <c r="S2881">
        <v>2254</v>
      </c>
      <c r="T2881">
        <v>10201</v>
      </c>
      <c r="U2881" s="30">
        <v>10201</v>
      </c>
      <c r="V2881">
        <f t="shared" si="591"/>
        <v>10201000</v>
      </c>
      <c r="W2881">
        <v>30015</v>
      </c>
      <c r="AA2881" s="1">
        <f t="shared" si="601"/>
        <v>10716</v>
      </c>
    </row>
    <row r="2882" spans="2:28">
      <c r="B2882" t="s">
        <v>285</v>
      </c>
      <c r="C2882">
        <v>1966</v>
      </c>
      <c r="D2882" s="1">
        <v>486596</v>
      </c>
      <c r="E2882" s="12">
        <f t="shared" si="596"/>
        <v>0.28268284839122937</v>
      </c>
      <c r="F2882" s="1">
        <v>475290</v>
      </c>
      <c r="G2882" s="11">
        <f t="shared" si="597"/>
        <v>0.31080492230980106</v>
      </c>
      <c r="H2882">
        <v>2668514</v>
      </c>
      <c r="I2882" s="12">
        <f t="shared" si="592"/>
        <v>0.17811036404530761</v>
      </c>
      <c r="J2882" s="12">
        <f t="shared" si="593"/>
        <v>0.18234717899175346</v>
      </c>
      <c r="K2882" s="1">
        <v>2295147</v>
      </c>
      <c r="L2882">
        <v>41626</v>
      </c>
      <c r="M2882" s="12">
        <f t="shared" si="594"/>
        <v>1.813652894564052E-2</v>
      </c>
      <c r="N2882">
        <v>12255</v>
      </c>
      <c r="O2882">
        <v>29371</v>
      </c>
      <c r="P2882" s="12">
        <f t="shared" si="598"/>
        <v>1.2797001673531152E-2</v>
      </c>
      <c r="Q2882" s="12">
        <f t="shared" si="599"/>
        <v>0.70559265843463215</v>
      </c>
      <c r="R2882">
        <v>4507</v>
      </c>
      <c r="S2882">
        <v>2231</v>
      </c>
      <c r="T2882">
        <v>10330</v>
      </c>
      <c r="U2882" s="30">
        <v>10330</v>
      </c>
      <c r="V2882">
        <f t="shared" si="591"/>
        <v>10330000</v>
      </c>
      <c r="W2882">
        <v>32773</v>
      </c>
      <c r="AA2882" s="1">
        <f t="shared" si="601"/>
        <v>10500</v>
      </c>
    </row>
    <row r="2883" spans="2:28">
      <c r="B2883" t="s">
        <v>285</v>
      </c>
      <c r="C2883">
        <v>1967</v>
      </c>
      <c r="D2883" s="1">
        <v>517616</v>
      </c>
      <c r="E2883" s="12">
        <f t="shared" si="596"/>
        <v>6.374898272899901E-2</v>
      </c>
      <c r="F2883" s="1">
        <v>496920</v>
      </c>
      <c r="G2883" s="11">
        <f t="shared" si="597"/>
        <v>4.5509057627974497E-2</v>
      </c>
      <c r="H2883">
        <v>2822046</v>
      </c>
      <c r="I2883" s="12">
        <f t="shared" si="592"/>
        <v>0.17608501066247681</v>
      </c>
      <c r="J2883" s="12">
        <f t="shared" si="593"/>
        <v>0.18341869693123358</v>
      </c>
      <c r="K2883" s="1">
        <v>2512061</v>
      </c>
      <c r="L2883">
        <v>44045</v>
      </c>
      <c r="M2883" s="12">
        <f t="shared" si="594"/>
        <v>1.7533411808073131E-2</v>
      </c>
      <c r="N2883">
        <v>12492</v>
      </c>
      <c r="O2883">
        <v>31553</v>
      </c>
      <c r="P2883" s="12">
        <f t="shared" si="598"/>
        <v>1.2560602628678206E-2</v>
      </c>
      <c r="Q2883" s="12">
        <f t="shared" si="599"/>
        <v>0.71638097400385969</v>
      </c>
      <c r="R2883">
        <v>4442</v>
      </c>
      <c r="S2883">
        <v>2714</v>
      </c>
      <c r="T2883">
        <v>10414</v>
      </c>
      <c r="U2883" s="30">
        <v>10414</v>
      </c>
      <c r="V2883">
        <f t="shared" si="591"/>
        <v>10414000</v>
      </c>
      <c r="W2883">
        <v>34374</v>
      </c>
      <c r="AA2883" s="1">
        <f t="shared" si="601"/>
        <v>10284</v>
      </c>
    </row>
    <row r="2884" spans="2:28">
      <c r="B2884" t="s">
        <v>285</v>
      </c>
      <c r="C2884">
        <v>1968</v>
      </c>
      <c r="D2884" s="1">
        <v>580582</v>
      </c>
      <c r="E2884" s="12">
        <f t="shared" si="596"/>
        <v>0.121646162406108</v>
      </c>
      <c r="F2884" s="1">
        <v>547381</v>
      </c>
      <c r="G2884" s="11">
        <f t="shared" si="597"/>
        <v>0.10154753280206069</v>
      </c>
      <c r="H2884">
        <v>3149451</v>
      </c>
      <c r="I2884" s="12">
        <f t="shared" si="592"/>
        <v>0.17380203724395141</v>
      </c>
      <c r="J2884" s="12">
        <f t="shared" si="593"/>
        <v>0.18434387453559367</v>
      </c>
      <c r="K2884" s="1">
        <v>2907693</v>
      </c>
      <c r="L2884">
        <v>63099</v>
      </c>
      <c r="M2884" s="12">
        <f t="shared" si="594"/>
        <v>2.170070911887878E-2</v>
      </c>
      <c r="N2884">
        <v>14917</v>
      </c>
      <c r="O2884">
        <v>48182</v>
      </c>
      <c r="P2884" s="12">
        <f t="shared" si="598"/>
        <v>1.6570525155165969E-2</v>
      </c>
      <c r="Q2884" s="12">
        <f t="shared" si="599"/>
        <v>0.76359371780852314</v>
      </c>
      <c r="R2884">
        <v>5154</v>
      </c>
      <c r="S2884">
        <v>2889</v>
      </c>
      <c r="T2884">
        <v>10516</v>
      </c>
      <c r="U2884" s="30">
        <v>10516</v>
      </c>
      <c r="V2884">
        <f t="shared" si="591"/>
        <v>10516000</v>
      </c>
      <c r="W2884">
        <v>37924</v>
      </c>
      <c r="AA2884" s="1">
        <f t="shared" si="601"/>
        <v>10068</v>
      </c>
    </row>
    <row r="2885" spans="2:28">
      <c r="B2885" t="s">
        <v>285</v>
      </c>
      <c r="C2885">
        <v>1969</v>
      </c>
      <c r="D2885" s="1">
        <v>673541</v>
      </c>
      <c r="E2885" s="12">
        <f t="shared" si="596"/>
        <v>0.16011347234326934</v>
      </c>
      <c r="F2885" s="1">
        <v>650693</v>
      </c>
      <c r="G2885" s="11">
        <f t="shared" si="597"/>
        <v>0.18873873956165815</v>
      </c>
      <c r="H2885">
        <v>3531732</v>
      </c>
      <c r="I2885" s="12">
        <f t="shared" si="592"/>
        <v>0.18424189604420721</v>
      </c>
      <c r="J2885" s="12">
        <f t="shared" si="593"/>
        <v>0.1907112430954557</v>
      </c>
      <c r="K2885" s="1">
        <v>3153022</v>
      </c>
      <c r="L2885">
        <v>73101</v>
      </c>
      <c r="M2885" s="12">
        <f t="shared" si="594"/>
        <v>2.31844243395701E-2</v>
      </c>
      <c r="N2885">
        <v>18193</v>
      </c>
      <c r="O2885">
        <v>54908</v>
      </c>
      <c r="P2885" s="12">
        <f t="shared" si="598"/>
        <v>1.7414404339709651E-2</v>
      </c>
      <c r="Q2885" s="12">
        <f t="shared" si="599"/>
        <v>0.7511251556066264</v>
      </c>
      <c r="R2885">
        <v>6537</v>
      </c>
      <c r="S2885">
        <v>3505</v>
      </c>
      <c r="T2885">
        <v>10563</v>
      </c>
      <c r="U2885" s="30">
        <v>10563</v>
      </c>
      <c r="V2885">
        <f t="shared" si="591"/>
        <v>10563000</v>
      </c>
      <c r="W2885">
        <v>41316</v>
      </c>
      <c r="AA2885" s="1">
        <f t="shared" si="601"/>
        <v>9852</v>
      </c>
    </row>
    <row r="2886" spans="2:28">
      <c r="B2886" t="s">
        <v>285</v>
      </c>
      <c r="C2886">
        <v>1970</v>
      </c>
      <c r="D2886" s="1">
        <v>686131</v>
      </c>
      <c r="E2886" s="12">
        <f t="shared" si="596"/>
        <v>1.8692254814480485E-2</v>
      </c>
      <c r="F2886" s="1">
        <v>657672</v>
      </c>
      <c r="G2886" s="11">
        <f t="shared" si="597"/>
        <v>1.0725488056579677E-2</v>
      </c>
      <c r="H2886">
        <v>3876193</v>
      </c>
      <c r="I2886" s="12">
        <f t="shared" si="592"/>
        <v>0.16966957011686468</v>
      </c>
      <c r="J2886" s="12">
        <f t="shared" si="593"/>
        <v>0.17701156779345095</v>
      </c>
      <c r="K2886" s="1">
        <v>3477696</v>
      </c>
      <c r="L2886">
        <v>88499</v>
      </c>
      <c r="M2886" s="12">
        <f t="shared" si="594"/>
        <v>2.5447595189458768E-2</v>
      </c>
      <c r="N2886">
        <v>23530</v>
      </c>
      <c r="O2886">
        <v>64969</v>
      </c>
      <c r="P2886" s="12">
        <f t="shared" si="598"/>
        <v>1.8681621395314599E-2</v>
      </c>
      <c r="Q2886" s="12">
        <f t="shared" si="599"/>
        <v>0.73412128950609612</v>
      </c>
      <c r="R2886">
        <v>7083</v>
      </c>
      <c r="S2886">
        <v>4128</v>
      </c>
      <c r="T2886">
        <v>10657</v>
      </c>
      <c r="U2886" s="30">
        <v>10657.423000000001</v>
      </c>
      <c r="V2886">
        <f t="shared" si="591"/>
        <v>10657423</v>
      </c>
      <c r="W2886">
        <v>43614</v>
      </c>
      <c r="X2886" s="16">
        <v>9635</v>
      </c>
      <c r="Z2886" s="16">
        <v>9635</v>
      </c>
      <c r="AA2886" s="16">
        <v>9635</v>
      </c>
      <c r="AB2886">
        <f>(12846-9635)/7</f>
        <v>458.71428571428572</v>
      </c>
    </row>
    <row r="2887" spans="2:28">
      <c r="B2887" t="s">
        <v>285</v>
      </c>
      <c r="C2887">
        <v>1971</v>
      </c>
      <c r="D2887" s="1">
        <v>751543</v>
      </c>
      <c r="E2887" s="12">
        <f t="shared" si="596"/>
        <v>9.5334564390765028E-2</v>
      </c>
      <c r="F2887" s="1">
        <v>730337</v>
      </c>
      <c r="G2887" s="11">
        <f t="shared" si="597"/>
        <v>0.11048820688732378</v>
      </c>
      <c r="H2887">
        <v>4136312</v>
      </c>
      <c r="I2887" s="12">
        <f t="shared" si="592"/>
        <v>0.17656719319045566</v>
      </c>
      <c r="J2887" s="12">
        <f t="shared" si="593"/>
        <v>0.18169398246553936</v>
      </c>
      <c r="K2887" s="1">
        <v>3839615</v>
      </c>
      <c r="L2887">
        <v>94074</v>
      </c>
      <c r="M2887" s="12">
        <f t="shared" si="594"/>
        <v>2.4500893969838122E-2</v>
      </c>
      <c r="N2887">
        <v>25465</v>
      </c>
      <c r="O2887">
        <v>68609</v>
      </c>
      <c r="P2887" s="12">
        <f t="shared" si="598"/>
        <v>1.786871860850632E-2</v>
      </c>
      <c r="Q2887" s="12">
        <f t="shared" si="599"/>
        <v>0.72930884197546608</v>
      </c>
      <c r="R2887">
        <v>7370</v>
      </c>
      <c r="S2887">
        <v>4555</v>
      </c>
      <c r="T2887">
        <v>10735</v>
      </c>
      <c r="U2887" s="30">
        <v>10734.817999999999</v>
      </c>
      <c r="V2887">
        <f t="shared" si="591"/>
        <v>10734818</v>
      </c>
      <c r="W2887">
        <v>46395</v>
      </c>
      <c r="AA2887" s="1">
        <f>AA2886+458</f>
        <v>10093</v>
      </c>
    </row>
    <row r="2888" spans="2:28">
      <c r="B2888" t="s">
        <v>285</v>
      </c>
      <c r="C2888">
        <v>1972</v>
      </c>
      <c r="D2888" s="1">
        <v>879848</v>
      </c>
      <c r="E2888" s="12">
        <f t="shared" si="596"/>
        <v>0.17072210106407751</v>
      </c>
      <c r="F2888" s="1">
        <v>859132</v>
      </c>
      <c r="G2888" s="11">
        <f t="shared" si="597"/>
        <v>0.17635009591462572</v>
      </c>
      <c r="H2888">
        <v>4798358</v>
      </c>
      <c r="I2888" s="12">
        <f t="shared" si="592"/>
        <v>0.17904708235608932</v>
      </c>
      <c r="J2888" s="12">
        <f t="shared" si="593"/>
        <v>0.18336439256929141</v>
      </c>
      <c r="K2888" s="1">
        <v>4380119</v>
      </c>
      <c r="L2888">
        <v>105437</v>
      </c>
      <c r="M2888" s="12">
        <f t="shared" si="594"/>
        <v>2.4071720425860577E-2</v>
      </c>
      <c r="N2888">
        <v>32199</v>
      </c>
      <c r="O2888">
        <v>73238</v>
      </c>
      <c r="P2888" s="12">
        <f t="shared" si="598"/>
        <v>1.672055028641916E-2</v>
      </c>
      <c r="Q2888" s="12">
        <f t="shared" si="599"/>
        <v>0.69461384523459502</v>
      </c>
      <c r="R2888">
        <v>7781</v>
      </c>
      <c r="S2888">
        <v>5550</v>
      </c>
      <c r="T2888">
        <v>10747</v>
      </c>
      <c r="U2888" s="30">
        <v>10746.993</v>
      </c>
      <c r="V2888">
        <f t="shared" si="591"/>
        <v>10746993</v>
      </c>
      <c r="W2888">
        <v>50378</v>
      </c>
      <c r="AA2888" s="1">
        <f t="shared" ref="AA2888:AA2892" si="602">AA2887+458</f>
        <v>10551</v>
      </c>
    </row>
    <row r="2889" spans="2:28">
      <c r="B2889" t="s">
        <v>285</v>
      </c>
      <c r="C2889">
        <v>1973</v>
      </c>
      <c r="D2889" s="1">
        <v>1003114</v>
      </c>
      <c r="E2889" s="12">
        <f t="shared" si="596"/>
        <v>0.14009919895254636</v>
      </c>
      <c r="F2889" s="1">
        <v>974265</v>
      </c>
      <c r="G2889" s="11">
        <f t="shared" si="597"/>
        <v>0.13401083884664988</v>
      </c>
      <c r="H2889">
        <v>5624679</v>
      </c>
      <c r="I2889" s="12">
        <f t="shared" si="592"/>
        <v>0.17321255132959587</v>
      </c>
      <c r="J2889" s="12">
        <f t="shared" si="593"/>
        <v>0.17834155513585753</v>
      </c>
      <c r="K2889" s="1">
        <v>4997249</v>
      </c>
      <c r="L2889">
        <v>119462</v>
      </c>
      <c r="M2889" s="12">
        <f t="shared" si="594"/>
        <v>2.3905552835169909E-2</v>
      </c>
      <c r="N2889">
        <v>37086</v>
      </c>
      <c r="O2889">
        <v>82376</v>
      </c>
      <c r="P2889" s="12">
        <f t="shared" si="598"/>
        <v>1.6484269645158766E-2</v>
      </c>
      <c r="Q2889" s="12">
        <f t="shared" si="599"/>
        <v>0.68955818586663542</v>
      </c>
      <c r="R2889">
        <v>8259</v>
      </c>
      <c r="S2889">
        <v>5590</v>
      </c>
      <c r="T2889">
        <v>10767</v>
      </c>
      <c r="U2889" s="30">
        <v>10767.314</v>
      </c>
      <c r="V2889">
        <f t="shared" si="591"/>
        <v>10767314</v>
      </c>
      <c r="W2889">
        <v>56089</v>
      </c>
      <c r="AA2889" s="1">
        <f t="shared" si="602"/>
        <v>11009</v>
      </c>
    </row>
    <row r="2890" spans="2:28">
      <c r="B2890" t="s">
        <v>285</v>
      </c>
      <c r="C2890">
        <v>1974</v>
      </c>
      <c r="D2890" s="1">
        <v>1184316</v>
      </c>
      <c r="E2890" s="12">
        <f t="shared" si="596"/>
        <v>0.1806394886323987</v>
      </c>
      <c r="F2890" s="1">
        <v>1144278</v>
      </c>
      <c r="G2890" s="11">
        <f t="shared" si="597"/>
        <v>0.17450385675355268</v>
      </c>
      <c r="H2890">
        <v>6173929</v>
      </c>
      <c r="I2890" s="12">
        <f t="shared" si="592"/>
        <v>0.18534032380352933</v>
      </c>
      <c r="J2890" s="12">
        <f t="shared" si="593"/>
        <v>0.19182533521198575</v>
      </c>
      <c r="K2890" s="1">
        <v>5620383</v>
      </c>
      <c r="L2890">
        <v>132231</v>
      </c>
      <c r="M2890" s="12">
        <f t="shared" si="594"/>
        <v>2.3527044331320482E-2</v>
      </c>
      <c r="N2890">
        <v>40971</v>
      </c>
      <c r="O2890">
        <v>91260</v>
      </c>
      <c r="P2890" s="12">
        <f t="shared" si="598"/>
        <v>1.6237327598492841E-2</v>
      </c>
      <c r="Q2890" s="12">
        <f t="shared" si="599"/>
        <v>0.69015586360233228</v>
      </c>
      <c r="R2890">
        <v>10896</v>
      </c>
      <c r="S2890">
        <v>6630</v>
      </c>
      <c r="T2890">
        <v>10766</v>
      </c>
      <c r="U2890" s="30">
        <v>10765.759</v>
      </c>
      <c r="V2890">
        <f t="shared" si="591"/>
        <v>10765759</v>
      </c>
      <c r="W2890">
        <v>61623</v>
      </c>
      <c r="AA2890" s="1">
        <f t="shared" si="602"/>
        <v>11467</v>
      </c>
    </row>
    <row r="2891" spans="2:28">
      <c r="B2891" t="s">
        <v>285</v>
      </c>
      <c r="C2891">
        <v>1975</v>
      </c>
      <c r="D2891" s="1">
        <v>1376886</v>
      </c>
      <c r="E2891" s="12">
        <f t="shared" si="596"/>
        <v>0.16260018441024185</v>
      </c>
      <c r="F2891" s="1">
        <v>1336855</v>
      </c>
      <c r="G2891" s="11">
        <f t="shared" si="597"/>
        <v>0.16829564144377504</v>
      </c>
      <c r="H2891">
        <v>6796066</v>
      </c>
      <c r="I2891" s="12">
        <f t="shared" si="592"/>
        <v>0.19671012612296584</v>
      </c>
      <c r="J2891" s="12">
        <f t="shared" si="593"/>
        <v>0.20260044561074009</v>
      </c>
      <c r="K2891" s="1">
        <v>6824242</v>
      </c>
      <c r="L2891">
        <v>148220</v>
      </c>
      <c r="M2891" s="12">
        <f t="shared" si="594"/>
        <v>2.1719628348467128E-2</v>
      </c>
      <c r="N2891">
        <v>45597</v>
      </c>
      <c r="O2891">
        <v>102623</v>
      </c>
      <c r="P2891" s="12">
        <f t="shared" si="598"/>
        <v>1.50380071515635E-2</v>
      </c>
      <c r="Q2891" s="12">
        <f t="shared" si="599"/>
        <v>0.69236945081635404</v>
      </c>
      <c r="R2891">
        <v>13975</v>
      </c>
      <c r="S2891">
        <v>7845</v>
      </c>
      <c r="T2891">
        <v>10770</v>
      </c>
      <c r="U2891" s="30">
        <v>10770.424999999999</v>
      </c>
      <c r="V2891">
        <f t="shared" si="591"/>
        <v>10770425</v>
      </c>
      <c r="W2891">
        <v>65713</v>
      </c>
      <c r="AA2891" s="1">
        <f t="shared" si="602"/>
        <v>11925</v>
      </c>
    </row>
    <row r="2892" spans="2:28">
      <c r="B2892" t="s">
        <v>285</v>
      </c>
      <c r="C2892">
        <v>1976</v>
      </c>
      <c r="D2892" s="1">
        <v>1560756</v>
      </c>
      <c r="E2892" s="12">
        <f t="shared" si="596"/>
        <v>0.13354046740253006</v>
      </c>
      <c r="F2892" s="1">
        <v>1510355</v>
      </c>
      <c r="G2892" s="11">
        <f t="shared" si="597"/>
        <v>0.12978221273062523</v>
      </c>
      <c r="H2892">
        <v>8086425</v>
      </c>
      <c r="I2892" s="12">
        <f t="shared" si="592"/>
        <v>0.18677660399991344</v>
      </c>
      <c r="J2892" s="12">
        <f t="shared" si="593"/>
        <v>0.19300939537558315</v>
      </c>
      <c r="K2892" s="1">
        <v>7737614</v>
      </c>
      <c r="L2892">
        <v>153822</v>
      </c>
      <c r="M2892" s="12">
        <f t="shared" si="594"/>
        <v>1.9879771722910965E-2</v>
      </c>
      <c r="N2892">
        <v>41377</v>
      </c>
      <c r="O2892">
        <v>112445</v>
      </c>
      <c r="P2892" s="12">
        <f t="shared" si="598"/>
        <v>1.4532257618433797E-2</v>
      </c>
      <c r="Q2892" s="12">
        <f t="shared" si="599"/>
        <v>0.73100726814109818</v>
      </c>
      <c r="R2892">
        <v>15027</v>
      </c>
      <c r="S2892">
        <v>9405</v>
      </c>
      <c r="T2892">
        <v>10753</v>
      </c>
      <c r="U2892" s="30">
        <v>10752.662</v>
      </c>
      <c r="V2892">
        <f t="shared" si="591"/>
        <v>10752662</v>
      </c>
      <c r="W2892">
        <v>72586</v>
      </c>
      <c r="AA2892" s="1">
        <f t="shared" si="602"/>
        <v>12383</v>
      </c>
    </row>
    <row r="2893" spans="2:28">
      <c r="B2893" t="s">
        <v>285</v>
      </c>
      <c r="C2893">
        <v>1977</v>
      </c>
      <c r="D2893" s="1">
        <v>1702109</v>
      </c>
      <c r="E2893" s="12">
        <f t="shared" si="596"/>
        <v>9.0567007270835415E-2</v>
      </c>
      <c r="F2893" s="1">
        <v>1656390</v>
      </c>
      <c r="G2893" s="11">
        <f t="shared" si="597"/>
        <v>9.6689188965508113E-2</v>
      </c>
      <c r="H2893">
        <v>8975675</v>
      </c>
      <c r="I2893" s="12">
        <f t="shared" si="592"/>
        <v>0.18454210964634971</v>
      </c>
      <c r="J2893" s="12">
        <f t="shared" si="593"/>
        <v>0.18963576555523678</v>
      </c>
      <c r="K2893" s="1">
        <v>8168648</v>
      </c>
      <c r="L2893">
        <v>163761</v>
      </c>
      <c r="M2893" s="12">
        <f t="shared" si="594"/>
        <v>2.0047503577091338E-2</v>
      </c>
      <c r="N2893">
        <v>43982</v>
      </c>
      <c r="O2893">
        <v>119779</v>
      </c>
      <c r="P2893" s="12">
        <f t="shared" si="598"/>
        <v>1.4663258840385827E-2</v>
      </c>
      <c r="Q2893" s="12">
        <f t="shared" si="599"/>
        <v>0.73142567522181712</v>
      </c>
      <c r="R2893">
        <v>14023</v>
      </c>
      <c r="S2893">
        <v>10010</v>
      </c>
      <c r="T2893">
        <v>10771</v>
      </c>
      <c r="U2893" s="30">
        <v>10771.394</v>
      </c>
      <c r="V2893">
        <f t="shared" si="591"/>
        <v>10771394</v>
      </c>
      <c r="W2893">
        <v>80693</v>
      </c>
      <c r="X2893" s="16">
        <v>12846</v>
      </c>
      <c r="Z2893" s="16">
        <v>12846</v>
      </c>
      <c r="AA2893" s="16">
        <v>12846</v>
      </c>
    </row>
    <row r="2894" spans="2:28">
      <c r="B2894" t="s">
        <v>285</v>
      </c>
      <c r="C2894">
        <v>1978</v>
      </c>
      <c r="D2894" s="1">
        <v>1916549</v>
      </c>
      <c r="E2894" s="12">
        <f t="shared" si="596"/>
        <v>0.12598488110925915</v>
      </c>
      <c r="F2894" s="1">
        <v>1841421</v>
      </c>
      <c r="G2894" s="11">
        <f t="shared" si="597"/>
        <v>0.11170738775288429</v>
      </c>
      <c r="H2894">
        <v>10095427</v>
      </c>
      <c r="I2894" s="12">
        <f t="shared" ref="I2894:I2924" si="603">(F2894/H2894)</f>
        <v>0.18240149723236074</v>
      </c>
      <c r="J2894" s="12">
        <f t="shared" si="593"/>
        <v>0.1898432825080108</v>
      </c>
      <c r="K2894" s="1">
        <v>8876799</v>
      </c>
      <c r="L2894">
        <v>170353</v>
      </c>
      <c r="M2894" s="12">
        <f t="shared" si="594"/>
        <v>1.919081416623267E-2</v>
      </c>
      <c r="N2894">
        <v>42006</v>
      </c>
      <c r="O2894">
        <v>128347</v>
      </c>
      <c r="P2894" s="12">
        <f t="shared" si="598"/>
        <v>1.4458702962633265E-2</v>
      </c>
      <c r="Q2894" s="12">
        <f t="shared" si="599"/>
        <v>0.75341790282530985</v>
      </c>
      <c r="R2894">
        <v>16063</v>
      </c>
      <c r="S2894">
        <v>11249</v>
      </c>
      <c r="T2894">
        <v>10796</v>
      </c>
      <c r="U2894" s="30">
        <v>10795.581</v>
      </c>
      <c r="V2894">
        <f t="shared" si="591"/>
        <v>10795581</v>
      </c>
      <c r="W2894">
        <v>89424</v>
      </c>
      <c r="X2894" s="16">
        <v>13107</v>
      </c>
      <c r="Z2894" s="16">
        <v>13107</v>
      </c>
      <c r="AA2894" s="16">
        <v>13107</v>
      </c>
    </row>
    <row r="2895" spans="2:28">
      <c r="B2895" t="s">
        <v>285</v>
      </c>
      <c r="C2895">
        <v>1979</v>
      </c>
      <c r="D2895" s="1">
        <v>2160661</v>
      </c>
      <c r="E2895" s="12">
        <f t="shared" si="596"/>
        <v>0.12737060205609144</v>
      </c>
      <c r="F2895" s="1">
        <v>2082584</v>
      </c>
      <c r="G2895" s="11">
        <f t="shared" si="597"/>
        <v>0.13096570528955628</v>
      </c>
      <c r="H2895">
        <v>11434730</v>
      </c>
      <c r="I2895" s="12">
        <f t="shared" si="603"/>
        <v>0.18212795579781946</v>
      </c>
      <c r="J2895" s="12">
        <f t="shared" si="593"/>
        <v>0.18895601382804841</v>
      </c>
      <c r="K2895" s="1">
        <v>9761512</v>
      </c>
      <c r="L2895">
        <v>187870</v>
      </c>
      <c r="M2895" s="12">
        <f t="shared" si="594"/>
        <v>1.9245993858328505E-2</v>
      </c>
      <c r="N2895">
        <v>46106</v>
      </c>
      <c r="O2895">
        <v>141764</v>
      </c>
      <c r="P2895" s="12">
        <f t="shared" si="598"/>
        <v>1.452275016411392E-2</v>
      </c>
      <c r="Q2895" s="12">
        <f t="shared" si="599"/>
        <v>0.75458561771437693</v>
      </c>
      <c r="R2895">
        <v>23463</v>
      </c>
      <c r="S2895">
        <v>12222</v>
      </c>
      <c r="T2895">
        <v>10798</v>
      </c>
      <c r="U2895" s="30">
        <v>10798.298000000001</v>
      </c>
      <c r="V2895">
        <f t="shared" si="591"/>
        <v>10798298</v>
      </c>
      <c r="W2895">
        <v>99044</v>
      </c>
      <c r="X2895" s="16">
        <v>13360</v>
      </c>
      <c r="Z2895" s="16">
        <v>13360</v>
      </c>
      <c r="AA2895" s="16">
        <v>13360</v>
      </c>
    </row>
    <row r="2896" spans="2:28">
      <c r="B2896" t="s">
        <v>285</v>
      </c>
      <c r="C2896">
        <v>1980</v>
      </c>
      <c r="D2896" s="1">
        <v>2235588</v>
      </c>
      <c r="E2896" s="12">
        <f t="shared" si="596"/>
        <v>3.4677813872699144E-2</v>
      </c>
      <c r="F2896" s="1">
        <v>2156055</v>
      </c>
      <c r="G2896" s="11">
        <f t="shared" si="597"/>
        <v>3.5278769067658255E-2</v>
      </c>
      <c r="H2896">
        <v>12180344</v>
      </c>
      <c r="I2896" s="12">
        <f t="shared" si="603"/>
        <v>0.17701101052646789</v>
      </c>
      <c r="J2896" s="12">
        <f t="shared" si="593"/>
        <v>0.18354062906597712</v>
      </c>
      <c r="K2896" s="1">
        <v>11397371</v>
      </c>
      <c r="L2896">
        <v>193830</v>
      </c>
      <c r="M2896" s="12">
        <f t="shared" si="594"/>
        <v>1.7006553528879597E-2</v>
      </c>
      <c r="N2896">
        <v>53652</v>
      </c>
      <c r="O2896">
        <v>140178</v>
      </c>
      <c r="P2896" s="12">
        <f t="shared" si="598"/>
        <v>1.2299152146578365E-2</v>
      </c>
      <c r="Q2896" s="12">
        <f t="shared" si="599"/>
        <v>0.72320074291905279</v>
      </c>
      <c r="R2896">
        <v>25941</v>
      </c>
      <c r="S2896">
        <v>12034</v>
      </c>
      <c r="T2896">
        <v>10798</v>
      </c>
      <c r="U2896" s="30">
        <v>10800.65</v>
      </c>
      <c r="V2896">
        <f t="shared" si="591"/>
        <v>10800650</v>
      </c>
      <c r="W2896">
        <v>108244</v>
      </c>
      <c r="X2896" s="16">
        <v>13138</v>
      </c>
      <c r="Y2896">
        <v>13091</v>
      </c>
      <c r="Z2896" s="1">
        <f>(Y2896+X2896)/2</f>
        <v>13114.5</v>
      </c>
      <c r="AA2896" s="16">
        <v>13115</v>
      </c>
    </row>
    <row r="2897" spans="2:27">
      <c r="B2897" t="s">
        <v>285</v>
      </c>
      <c r="C2897">
        <v>1981</v>
      </c>
      <c r="D2897" s="1">
        <v>2568053</v>
      </c>
      <c r="E2897" s="12">
        <f t="shared" si="596"/>
        <v>0.14871479002392213</v>
      </c>
      <c r="F2897" s="1">
        <v>2469339</v>
      </c>
      <c r="G2897" s="11">
        <f t="shared" si="597"/>
        <v>0.14530427099494214</v>
      </c>
      <c r="H2897">
        <v>14240707</v>
      </c>
      <c r="I2897" s="12">
        <f t="shared" si="603"/>
        <v>0.17340002852386471</v>
      </c>
      <c r="J2897" s="12">
        <f t="shared" si="593"/>
        <v>0.18033184728819995</v>
      </c>
      <c r="K2897" s="1">
        <v>13268847</v>
      </c>
      <c r="L2897">
        <v>209338</v>
      </c>
      <c r="M2897" s="12">
        <f t="shared" si="594"/>
        <v>1.5776653389702962E-2</v>
      </c>
      <c r="N2897">
        <v>53036</v>
      </c>
      <c r="O2897">
        <v>156302</v>
      </c>
      <c r="P2897" s="12">
        <f t="shared" si="598"/>
        <v>1.1779621846570391E-2</v>
      </c>
      <c r="Q2897" s="12">
        <f t="shared" si="599"/>
        <v>0.74664896005503067</v>
      </c>
      <c r="R2897">
        <v>25160</v>
      </c>
      <c r="S2897">
        <v>12793</v>
      </c>
      <c r="T2897">
        <v>10788</v>
      </c>
      <c r="U2897" s="30">
        <v>10788.33</v>
      </c>
      <c r="V2897">
        <f t="shared" si="591"/>
        <v>10788330</v>
      </c>
      <c r="W2897">
        <v>117830</v>
      </c>
      <c r="X2897" s="16">
        <v>14796</v>
      </c>
      <c r="Z2897" s="16">
        <v>14796</v>
      </c>
      <c r="AA2897" s="16">
        <v>14796</v>
      </c>
    </row>
    <row r="2898" spans="2:27">
      <c r="B2898" t="s">
        <v>285</v>
      </c>
      <c r="C2898">
        <v>1982</v>
      </c>
      <c r="D2898" s="1">
        <v>2541012</v>
      </c>
      <c r="E2898" s="12">
        <f t="shared" si="596"/>
        <v>-1.0529767103716317E-2</v>
      </c>
      <c r="F2898" s="1">
        <v>2414392</v>
      </c>
      <c r="G2898" s="11">
        <f t="shared" si="597"/>
        <v>-2.2251703796036106E-2</v>
      </c>
      <c r="H2898">
        <v>15308028</v>
      </c>
      <c r="I2898" s="12">
        <f t="shared" si="603"/>
        <v>0.15772064174431874</v>
      </c>
      <c r="J2898" s="12">
        <f t="shared" si="593"/>
        <v>0.16599211864519714</v>
      </c>
      <c r="K2898" s="1">
        <v>13579365</v>
      </c>
      <c r="L2898">
        <v>247419</v>
      </c>
      <c r="M2898" s="12">
        <f t="shared" si="594"/>
        <v>1.8220218692111156E-2</v>
      </c>
      <c r="N2898">
        <v>63207</v>
      </c>
      <c r="O2898">
        <v>184212</v>
      </c>
      <c r="P2898" s="12">
        <f t="shared" si="598"/>
        <v>1.3565582779459864E-2</v>
      </c>
      <c r="Q2898" s="12">
        <f t="shared" si="599"/>
        <v>0.74453457495180242</v>
      </c>
      <c r="R2898">
        <v>27331</v>
      </c>
      <c r="S2898">
        <v>13972</v>
      </c>
      <c r="T2898">
        <v>10757</v>
      </c>
      <c r="U2898" s="30">
        <v>10757.087</v>
      </c>
      <c r="V2898">
        <f t="shared" si="591"/>
        <v>10757087</v>
      </c>
      <c r="W2898">
        <v>123385</v>
      </c>
      <c r="X2898" s="16">
        <v>17147</v>
      </c>
      <c r="Z2898" s="16">
        <v>17147</v>
      </c>
      <c r="AA2898" s="16">
        <v>17147</v>
      </c>
    </row>
    <row r="2899" spans="2:27">
      <c r="B2899" t="s">
        <v>285</v>
      </c>
      <c r="C2899">
        <v>1983</v>
      </c>
      <c r="D2899" s="1">
        <v>2622373</v>
      </c>
      <c r="E2899" s="12">
        <f t="shared" si="596"/>
        <v>3.2019132534596449E-2</v>
      </c>
      <c r="F2899" s="1">
        <v>2484272</v>
      </c>
      <c r="G2899" s="11">
        <f t="shared" si="597"/>
        <v>2.8943104516582229E-2</v>
      </c>
      <c r="H2899">
        <v>17682400</v>
      </c>
      <c r="I2899" s="12">
        <f t="shared" si="603"/>
        <v>0.14049405058136905</v>
      </c>
      <c r="J2899" s="12">
        <f t="shared" si="593"/>
        <v>0.1483041329231326</v>
      </c>
      <c r="K2899" s="1">
        <v>15652952</v>
      </c>
      <c r="L2899">
        <v>322240</v>
      </c>
      <c r="M2899" s="12">
        <f t="shared" si="594"/>
        <v>2.0586532176167155E-2</v>
      </c>
      <c r="N2899">
        <v>76368</v>
      </c>
      <c r="O2899">
        <v>245872</v>
      </c>
      <c r="P2899" s="12">
        <f t="shared" si="598"/>
        <v>1.5707708041269149E-2</v>
      </c>
      <c r="Q2899" s="12">
        <f t="shared" si="599"/>
        <v>0.76300893743793441</v>
      </c>
      <c r="R2899">
        <v>38467</v>
      </c>
      <c r="S2899">
        <v>15105</v>
      </c>
      <c r="T2899">
        <v>10738</v>
      </c>
      <c r="U2899" s="30">
        <v>10737.632</v>
      </c>
      <c r="V2899">
        <f t="shared" si="591"/>
        <v>10737632</v>
      </c>
      <c r="W2899">
        <v>130705</v>
      </c>
      <c r="X2899" s="16">
        <v>17766</v>
      </c>
      <c r="Z2899" s="16">
        <v>17766</v>
      </c>
      <c r="AA2899" s="16">
        <v>17766</v>
      </c>
    </row>
    <row r="2900" spans="2:27">
      <c r="B2900" t="s">
        <v>285</v>
      </c>
      <c r="C2900">
        <v>1984</v>
      </c>
      <c r="D2900" s="1">
        <v>3015351</v>
      </c>
      <c r="E2900" s="12">
        <f t="shared" si="596"/>
        <v>0.149855874812622</v>
      </c>
      <c r="F2900" s="1">
        <v>2874065</v>
      </c>
      <c r="G2900" s="11">
        <f t="shared" si="597"/>
        <v>0.15690431643555938</v>
      </c>
      <c r="H2900">
        <v>18681833</v>
      </c>
      <c r="I2900" s="12">
        <f t="shared" si="603"/>
        <v>0.15384277335098756</v>
      </c>
      <c r="J2900" s="12">
        <f t="shared" si="593"/>
        <v>0.16140552161021887</v>
      </c>
      <c r="K2900" s="1">
        <v>16348485</v>
      </c>
      <c r="L2900">
        <v>345863</v>
      </c>
      <c r="M2900" s="12">
        <f t="shared" si="594"/>
        <v>2.1155660600967002E-2</v>
      </c>
      <c r="N2900">
        <v>82471</v>
      </c>
      <c r="O2900">
        <v>263392</v>
      </c>
      <c r="P2900" s="12">
        <f t="shared" si="598"/>
        <v>1.6111095309443046E-2</v>
      </c>
      <c r="Q2900" s="12">
        <f t="shared" si="599"/>
        <v>0.76155009353414505</v>
      </c>
      <c r="R2900">
        <v>59648</v>
      </c>
      <c r="S2900">
        <v>16683</v>
      </c>
      <c r="T2900">
        <v>10738</v>
      </c>
      <c r="U2900" s="30">
        <v>10737.745999999999</v>
      </c>
      <c r="V2900">
        <f t="shared" si="591"/>
        <v>10737746</v>
      </c>
      <c r="W2900">
        <v>144285</v>
      </c>
      <c r="X2900" s="16">
        <v>18332</v>
      </c>
      <c r="Z2900" s="16">
        <v>18332</v>
      </c>
      <c r="AA2900" s="16">
        <v>18332</v>
      </c>
    </row>
    <row r="2901" spans="2:27">
      <c r="B2901" t="s">
        <v>285</v>
      </c>
      <c r="C2901">
        <v>1985</v>
      </c>
      <c r="D2901" s="1">
        <v>3411827</v>
      </c>
      <c r="E2901" s="12">
        <f t="shared" si="596"/>
        <v>0.1314858535540307</v>
      </c>
      <c r="F2901" s="1">
        <v>3275706</v>
      </c>
      <c r="G2901" s="11">
        <f t="shared" si="597"/>
        <v>0.13974666543728134</v>
      </c>
      <c r="H2901">
        <v>21242350</v>
      </c>
      <c r="I2901" s="12">
        <f t="shared" si="603"/>
        <v>0.15420638488679453</v>
      </c>
      <c r="J2901" s="12">
        <f t="shared" si="593"/>
        <v>0.16061438588480087</v>
      </c>
      <c r="K2901" s="1">
        <v>17568417</v>
      </c>
      <c r="L2901">
        <v>415053</v>
      </c>
      <c r="M2901" s="12">
        <f t="shared" si="594"/>
        <v>2.3624951525228484E-2</v>
      </c>
      <c r="N2901">
        <v>85359</v>
      </c>
      <c r="O2901">
        <v>329694</v>
      </c>
      <c r="P2901" s="12">
        <f t="shared" si="598"/>
        <v>1.876628952967134E-2</v>
      </c>
      <c r="Q2901" s="12">
        <f t="shared" si="599"/>
        <v>0.79434192741649856</v>
      </c>
      <c r="R2901">
        <v>67717</v>
      </c>
      <c r="S2901">
        <v>19923</v>
      </c>
      <c r="T2901">
        <v>10735</v>
      </c>
      <c r="U2901" s="30">
        <v>10734.925999999999</v>
      </c>
      <c r="V2901">
        <f t="shared" si="591"/>
        <v>10734926</v>
      </c>
      <c r="W2901">
        <v>152957</v>
      </c>
      <c r="X2901" s="16">
        <v>20539</v>
      </c>
      <c r="Z2901" s="16">
        <v>20539</v>
      </c>
      <c r="AA2901" s="16">
        <v>20539</v>
      </c>
    </row>
    <row r="2902" spans="2:27">
      <c r="B2902" t="s">
        <v>285</v>
      </c>
      <c r="C2902">
        <v>1986</v>
      </c>
      <c r="D2902" s="1">
        <v>3926726</v>
      </c>
      <c r="E2902" s="12">
        <f t="shared" si="596"/>
        <v>0.15091591689731043</v>
      </c>
      <c r="F2902" s="1">
        <v>3787963</v>
      </c>
      <c r="G2902" s="11">
        <f t="shared" si="597"/>
        <v>0.15638063977658556</v>
      </c>
      <c r="H2902">
        <v>23020904</v>
      </c>
      <c r="I2902" s="12">
        <f t="shared" si="603"/>
        <v>0.16454449399554422</v>
      </c>
      <c r="J2902" s="12">
        <f t="shared" si="593"/>
        <v>0.17057218951957751</v>
      </c>
      <c r="K2902" s="1">
        <v>19010295</v>
      </c>
      <c r="L2902">
        <v>492018</v>
      </c>
      <c r="M2902" s="12">
        <f t="shared" si="594"/>
        <v>2.5881660437147347E-2</v>
      </c>
      <c r="N2902">
        <v>87146</v>
      </c>
      <c r="O2902">
        <v>404872</v>
      </c>
      <c r="P2902" s="12">
        <f t="shared" si="598"/>
        <v>2.1297512742437717E-2</v>
      </c>
      <c r="Q2902" s="12">
        <f t="shared" si="599"/>
        <v>0.82288046372287194</v>
      </c>
      <c r="R2902">
        <v>76674</v>
      </c>
      <c r="S2902">
        <v>19850</v>
      </c>
      <c r="T2902">
        <v>10730</v>
      </c>
      <c r="U2902" s="30">
        <v>10730.268</v>
      </c>
      <c r="V2902">
        <f t="shared" si="591"/>
        <v>10730268</v>
      </c>
      <c r="W2902">
        <v>159588</v>
      </c>
      <c r="X2902" s="16">
        <v>22072</v>
      </c>
      <c r="Z2902" s="16">
        <v>22072</v>
      </c>
      <c r="AA2902" s="16">
        <v>22072</v>
      </c>
    </row>
    <row r="2903" spans="2:27">
      <c r="B2903" t="s">
        <v>285</v>
      </c>
      <c r="C2903">
        <v>1987</v>
      </c>
      <c r="D2903" s="1">
        <v>3882584</v>
      </c>
      <c r="E2903" s="12">
        <f t="shared" si="596"/>
        <v>-1.1241426063341317E-2</v>
      </c>
      <c r="F2903" s="1">
        <v>3734583</v>
      </c>
      <c r="G2903" s="11">
        <f t="shared" si="597"/>
        <v>-1.4092006706506901E-2</v>
      </c>
      <c r="H2903">
        <v>24651989</v>
      </c>
      <c r="I2903" s="12">
        <f t="shared" si="603"/>
        <v>0.1514921574887933</v>
      </c>
      <c r="J2903" s="12">
        <f t="shared" si="593"/>
        <v>0.15749577042241905</v>
      </c>
      <c r="K2903" s="1">
        <v>20752558</v>
      </c>
      <c r="L2903">
        <v>653267</v>
      </c>
      <c r="M2903" s="12">
        <f t="shared" si="594"/>
        <v>3.1478866364329644E-2</v>
      </c>
      <c r="N2903">
        <v>107978</v>
      </c>
      <c r="O2903">
        <v>545289</v>
      </c>
      <c r="P2903" s="12">
        <f t="shared" si="598"/>
        <v>2.6275748753478968E-2</v>
      </c>
      <c r="Q2903" s="12">
        <f t="shared" si="599"/>
        <v>0.83471076910359776</v>
      </c>
      <c r="R2903">
        <v>88293</v>
      </c>
      <c r="S2903">
        <v>22992</v>
      </c>
      <c r="T2903">
        <v>10760</v>
      </c>
      <c r="U2903" s="30">
        <v>10760.09</v>
      </c>
      <c r="V2903">
        <f t="shared" si="591"/>
        <v>10760090</v>
      </c>
      <c r="W2903">
        <v>167097</v>
      </c>
      <c r="X2903" s="16">
        <v>23943</v>
      </c>
      <c r="Z2903" s="16">
        <v>23943</v>
      </c>
      <c r="AA2903" s="16">
        <v>23943</v>
      </c>
    </row>
    <row r="2904" spans="2:27">
      <c r="B2904" t="s">
        <v>285</v>
      </c>
      <c r="C2904">
        <v>1988</v>
      </c>
      <c r="D2904" s="1">
        <v>4213160</v>
      </c>
      <c r="E2904" s="12">
        <f t="shared" si="596"/>
        <v>8.5143296320182638E-2</v>
      </c>
      <c r="F2904" s="1">
        <v>4036110</v>
      </c>
      <c r="G2904" s="11">
        <f t="shared" si="597"/>
        <v>8.0739134730704876E-2</v>
      </c>
      <c r="H2904">
        <v>25641815</v>
      </c>
      <c r="I2904" s="12">
        <f t="shared" si="603"/>
        <v>0.15740344433496614</v>
      </c>
      <c r="J2904" s="12">
        <f t="shared" si="593"/>
        <v>0.16430818177262413</v>
      </c>
      <c r="K2904" s="1">
        <v>21395276</v>
      </c>
      <c r="L2904">
        <v>664470</v>
      </c>
      <c r="M2904" s="12">
        <f t="shared" si="594"/>
        <v>3.1056855728339283E-2</v>
      </c>
      <c r="N2904">
        <v>107916</v>
      </c>
      <c r="O2904">
        <v>556554</v>
      </c>
      <c r="P2904" s="12">
        <f t="shared" si="598"/>
        <v>2.6012938557090828E-2</v>
      </c>
      <c r="Q2904" s="12">
        <f t="shared" si="599"/>
        <v>0.83759086188992726</v>
      </c>
      <c r="R2904">
        <v>89260</v>
      </c>
      <c r="S2904">
        <v>22766</v>
      </c>
      <c r="T2904">
        <v>10799</v>
      </c>
      <c r="U2904" s="30">
        <v>10798.552</v>
      </c>
      <c r="V2904">
        <f t="shared" si="591"/>
        <v>10798552</v>
      </c>
      <c r="W2904">
        <v>178707</v>
      </c>
      <c r="X2904" s="16">
        <v>26113</v>
      </c>
      <c r="Z2904" s="16">
        <v>26113</v>
      </c>
      <c r="AA2904" s="16">
        <v>26113</v>
      </c>
    </row>
    <row r="2905" spans="2:27">
      <c r="B2905" t="s">
        <v>285</v>
      </c>
      <c r="C2905">
        <v>1989</v>
      </c>
      <c r="D2905" s="1">
        <v>4415097</v>
      </c>
      <c r="E2905" s="12">
        <f t="shared" si="596"/>
        <v>4.7930057249190632E-2</v>
      </c>
      <c r="F2905" s="1">
        <v>4219482</v>
      </c>
      <c r="G2905" s="11">
        <f t="shared" si="597"/>
        <v>4.5432854902368862E-2</v>
      </c>
      <c r="H2905">
        <v>27470631</v>
      </c>
      <c r="I2905" s="12">
        <f t="shared" si="603"/>
        <v>0.15359974803636656</v>
      </c>
      <c r="J2905" s="12">
        <f t="shared" si="593"/>
        <v>0.16072062560193831</v>
      </c>
      <c r="K2905" s="1">
        <v>22975018</v>
      </c>
      <c r="L2905">
        <v>658158</v>
      </c>
      <c r="M2905" s="12">
        <f t="shared" si="594"/>
        <v>2.8646680494439657E-2</v>
      </c>
      <c r="N2905">
        <v>111063</v>
      </c>
      <c r="O2905">
        <v>547095</v>
      </c>
      <c r="P2905" s="12">
        <f t="shared" si="598"/>
        <v>2.3812603759439926E-2</v>
      </c>
      <c r="Q2905" s="12">
        <f t="shared" si="599"/>
        <v>0.83125176629320008</v>
      </c>
      <c r="R2905">
        <v>98301</v>
      </c>
      <c r="S2905">
        <v>24895</v>
      </c>
      <c r="T2905">
        <v>10829</v>
      </c>
      <c r="U2905" s="30">
        <v>10829.217000000001</v>
      </c>
      <c r="V2905">
        <f t="shared" si="591"/>
        <v>10829217</v>
      </c>
      <c r="W2905">
        <v>191375</v>
      </c>
      <c r="X2905" s="16">
        <v>30300</v>
      </c>
      <c r="Z2905" s="16">
        <v>30300</v>
      </c>
      <c r="AA2905" s="16">
        <v>30300</v>
      </c>
    </row>
    <row r="2906" spans="2:27">
      <c r="B2906" t="s">
        <v>285</v>
      </c>
      <c r="C2906">
        <v>1990</v>
      </c>
      <c r="D2906" s="1">
        <v>4983964</v>
      </c>
      <c r="E2906" s="12">
        <f t="shared" si="596"/>
        <v>0.12884586680655033</v>
      </c>
      <c r="F2906" s="1">
        <v>4767298</v>
      </c>
      <c r="G2906" s="11">
        <f t="shared" si="597"/>
        <v>0.12983015450711721</v>
      </c>
      <c r="H2906">
        <v>28771360</v>
      </c>
      <c r="I2906" s="12">
        <f t="shared" si="603"/>
        <v>0.16569595597844522</v>
      </c>
      <c r="J2906" s="12">
        <f t="shared" si="593"/>
        <v>0.17322656975547907</v>
      </c>
      <c r="K2906" s="1">
        <v>25237044</v>
      </c>
      <c r="L2906">
        <v>680179</v>
      </c>
      <c r="M2906" s="12">
        <f t="shared" si="594"/>
        <v>2.6951611290133664E-2</v>
      </c>
      <c r="N2906">
        <v>121123</v>
      </c>
      <c r="O2906">
        <v>559056</v>
      </c>
      <c r="P2906" s="12">
        <f t="shared" si="598"/>
        <v>2.2152198173446939E-2</v>
      </c>
      <c r="Q2906" s="12">
        <f t="shared" si="599"/>
        <v>0.82192481684968222</v>
      </c>
      <c r="R2906">
        <v>115214</v>
      </c>
      <c r="S2906">
        <v>27256</v>
      </c>
      <c r="T2906">
        <v>10847</v>
      </c>
      <c r="U2906" s="30">
        <v>10861.837</v>
      </c>
      <c r="V2906">
        <f t="shared" si="591"/>
        <v>10861837</v>
      </c>
      <c r="W2906">
        <v>202486</v>
      </c>
      <c r="X2906" s="16">
        <v>31501</v>
      </c>
      <c r="Z2906" s="16">
        <v>31501</v>
      </c>
      <c r="AA2906" s="16">
        <v>31501</v>
      </c>
    </row>
    <row r="2907" spans="2:27">
      <c r="B2907" t="s">
        <v>285</v>
      </c>
      <c r="C2907">
        <v>1991</v>
      </c>
      <c r="D2907" s="1">
        <v>5755502</v>
      </c>
      <c r="E2907" s="12">
        <f t="shared" si="596"/>
        <v>0.15480408766997514</v>
      </c>
      <c r="F2907" s="1">
        <v>5548900</v>
      </c>
      <c r="G2907" s="11">
        <f t="shared" si="597"/>
        <v>0.1639507326791822</v>
      </c>
      <c r="H2907">
        <v>31721463</v>
      </c>
      <c r="I2907" s="12">
        <f t="shared" si="603"/>
        <v>0.1749257277320406</v>
      </c>
      <c r="J2907" s="12">
        <f t="shared" si="593"/>
        <v>0.18143873124641194</v>
      </c>
      <c r="K2907" s="1">
        <v>27790759</v>
      </c>
      <c r="L2907">
        <v>788839</v>
      </c>
      <c r="M2907" s="12">
        <f t="shared" si="594"/>
        <v>2.8384939036749591E-2</v>
      </c>
      <c r="N2907">
        <v>145855</v>
      </c>
      <c r="O2907">
        <v>642984</v>
      </c>
      <c r="P2907" s="12">
        <f t="shared" si="598"/>
        <v>2.3136611706071071E-2</v>
      </c>
      <c r="Q2907" s="12">
        <f t="shared" si="599"/>
        <v>0.81510168741657041</v>
      </c>
      <c r="R2907">
        <v>122367</v>
      </c>
      <c r="S2907">
        <v>28544</v>
      </c>
      <c r="T2907">
        <v>10934</v>
      </c>
      <c r="U2907" s="30">
        <v>10933.683000000001</v>
      </c>
      <c r="V2907">
        <f t="shared" si="591"/>
        <v>10933683</v>
      </c>
      <c r="W2907">
        <v>208109</v>
      </c>
      <c r="X2907" s="16">
        <v>35446</v>
      </c>
      <c r="Z2907" s="16">
        <v>35446</v>
      </c>
      <c r="AA2907" s="16">
        <v>35446</v>
      </c>
    </row>
    <row r="2908" spans="2:27">
      <c r="B2908" t="s">
        <v>285</v>
      </c>
      <c r="C2908">
        <v>1992</v>
      </c>
      <c r="D2908" s="1">
        <v>6468864</v>
      </c>
      <c r="E2908" s="12">
        <f t="shared" si="596"/>
        <v>0.123944357937848</v>
      </c>
      <c r="F2908" s="1">
        <v>6267841</v>
      </c>
      <c r="G2908" s="11">
        <f t="shared" si="597"/>
        <v>0.12956459838886986</v>
      </c>
      <c r="H2908">
        <v>33712435</v>
      </c>
      <c r="I2908" s="12">
        <f t="shared" si="603"/>
        <v>0.18592074408152362</v>
      </c>
      <c r="J2908" s="12">
        <f t="shared" si="593"/>
        <v>0.19188361801809925</v>
      </c>
      <c r="K2908" s="1">
        <v>30424614</v>
      </c>
      <c r="L2908">
        <v>845586</v>
      </c>
      <c r="M2908" s="12">
        <f t="shared" si="594"/>
        <v>2.7792825900765743E-2</v>
      </c>
      <c r="N2908">
        <v>154244</v>
      </c>
      <c r="O2908">
        <v>691342</v>
      </c>
      <c r="P2908" s="12">
        <f t="shared" si="598"/>
        <v>2.2723114909526873E-2</v>
      </c>
      <c r="Q2908" s="12">
        <f t="shared" si="599"/>
        <v>0.81758922214890029</v>
      </c>
      <c r="R2908">
        <v>128854</v>
      </c>
      <c r="S2908">
        <v>33126</v>
      </c>
      <c r="T2908">
        <v>11008</v>
      </c>
      <c r="U2908" s="30">
        <v>11007.609</v>
      </c>
      <c r="V2908">
        <f t="shared" si="591"/>
        <v>11007609</v>
      </c>
      <c r="W2908">
        <v>220866</v>
      </c>
      <c r="X2908" s="16">
        <v>37997</v>
      </c>
      <c r="Z2908" s="16">
        <v>37997</v>
      </c>
      <c r="AA2908" s="16">
        <v>37997</v>
      </c>
    </row>
    <row r="2909" spans="2:27">
      <c r="B2909" t="s">
        <v>285</v>
      </c>
      <c r="C2909">
        <v>1993</v>
      </c>
      <c r="D2909" s="1">
        <v>7142038</v>
      </c>
      <c r="E2909" s="12">
        <f t="shared" si="596"/>
        <v>0.10406371195931774</v>
      </c>
      <c r="F2909" s="1">
        <v>6932439</v>
      </c>
      <c r="G2909" s="11">
        <f t="shared" si="597"/>
        <v>0.10603300243257606</v>
      </c>
      <c r="H2909">
        <v>38341453</v>
      </c>
      <c r="I2909" s="12">
        <f t="shared" si="603"/>
        <v>0.1808079365171685</v>
      </c>
      <c r="J2909" s="12">
        <f t="shared" si="593"/>
        <v>0.18627457858730601</v>
      </c>
      <c r="K2909" s="1">
        <v>31664809</v>
      </c>
      <c r="L2909">
        <v>924751</v>
      </c>
      <c r="M2909" s="12">
        <f t="shared" si="594"/>
        <v>2.9204376378837466E-2</v>
      </c>
      <c r="N2909">
        <v>169454</v>
      </c>
      <c r="O2909">
        <v>755297</v>
      </c>
      <c r="P2909" s="12">
        <f t="shared" si="598"/>
        <v>2.3852883495997085E-2</v>
      </c>
      <c r="Q2909" s="12">
        <f t="shared" si="599"/>
        <v>0.81675715949482619</v>
      </c>
      <c r="R2909">
        <v>136913</v>
      </c>
      <c r="S2909">
        <v>31714</v>
      </c>
      <c r="T2909">
        <v>11070</v>
      </c>
      <c r="U2909" s="30">
        <v>11070.385</v>
      </c>
      <c r="V2909">
        <f t="shared" si="591"/>
        <v>11070385</v>
      </c>
      <c r="W2909">
        <v>229527</v>
      </c>
      <c r="X2909" s="16">
        <v>40253</v>
      </c>
      <c r="Z2909" s="16">
        <v>40253</v>
      </c>
      <c r="AA2909" s="16">
        <v>40253</v>
      </c>
    </row>
    <row r="2910" spans="2:27">
      <c r="B2910" t="s">
        <v>285</v>
      </c>
      <c r="C2910">
        <v>1994</v>
      </c>
      <c r="D2910" s="1">
        <v>8217789</v>
      </c>
      <c r="E2910" s="12">
        <f t="shared" si="596"/>
        <v>0.15062241337836624</v>
      </c>
      <c r="F2910" s="1">
        <v>7931533</v>
      </c>
      <c r="G2910" s="11">
        <f t="shared" si="597"/>
        <v>0.14411868607859368</v>
      </c>
      <c r="H2910">
        <v>40836362</v>
      </c>
      <c r="I2910" s="12">
        <f t="shared" si="603"/>
        <v>0.19422721837954127</v>
      </c>
      <c r="J2910" s="12">
        <f t="shared" si="593"/>
        <v>0.20123704947076335</v>
      </c>
      <c r="K2910" s="1">
        <v>33421575</v>
      </c>
      <c r="L2910">
        <v>1057429</v>
      </c>
      <c r="M2910" s="12">
        <f t="shared" si="594"/>
        <v>3.1639113357165245E-2</v>
      </c>
      <c r="N2910">
        <v>172346</v>
      </c>
      <c r="O2910">
        <v>885083</v>
      </c>
      <c r="P2910" s="12">
        <f t="shared" si="598"/>
        <v>2.6482384507612224E-2</v>
      </c>
      <c r="Q2910" s="12">
        <f t="shared" si="599"/>
        <v>0.8370141163141922</v>
      </c>
      <c r="R2910">
        <v>151101</v>
      </c>
      <c r="S2910">
        <v>33914</v>
      </c>
      <c r="T2910">
        <v>11111</v>
      </c>
      <c r="U2910" s="30">
        <v>11111.450999999999</v>
      </c>
      <c r="V2910">
        <f t="shared" si="591"/>
        <v>11111451</v>
      </c>
      <c r="W2910">
        <v>243329</v>
      </c>
      <c r="X2910" s="16">
        <v>43074</v>
      </c>
      <c r="Y2910">
        <v>40253</v>
      </c>
      <c r="Z2910" s="1">
        <f>(Y2910+X2910)/2</f>
        <v>41663.5</v>
      </c>
      <c r="AA2910" s="16">
        <v>41664</v>
      </c>
    </row>
    <row r="2911" spans="2:27">
      <c r="B2911" t="s">
        <v>285</v>
      </c>
      <c r="C2911">
        <v>1995</v>
      </c>
      <c r="D2911" s="1">
        <v>8171595</v>
      </c>
      <c r="E2911" s="12">
        <f t="shared" si="596"/>
        <v>-5.6212200142885145E-3</v>
      </c>
      <c r="F2911" s="1">
        <v>7944947</v>
      </c>
      <c r="G2911" s="11">
        <f t="shared" si="597"/>
        <v>1.6912241303162958E-3</v>
      </c>
      <c r="H2911">
        <v>42517011</v>
      </c>
      <c r="I2911" s="12">
        <f t="shared" si="603"/>
        <v>0.18686513499267388</v>
      </c>
      <c r="J2911" s="12">
        <f t="shared" si="593"/>
        <v>0.19219589542642121</v>
      </c>
      <c r="K2911" s="1">
        <v>34769008</v>
      </c>
      <c r="L2911">
        <v>1241271</v>
      </c>
      <c r="M2911" s="12">
        <f t="shared" si="594"/>
        <v>3.5700500859846218E-2</v>
      </c>
      <c r="N2911">
        <v>189488</v>
      </c>
      <c r="O2911">
        <v>1051783</v>
      </c>
      <c r="P2911" s="12">
        <f t="shared" si="598"/>
        <v>3.0250589835637529E-2</v>
      </c>
      <c r="Q2911" s="12">
        <f t="shared" si="599"/>
        <v>0.84734356961533785</v>
      </c>
      <c r="R2911">
        <v>162225</v>
      </c>
      <c r="S2911">
        <v>33410</v>
      </c>
      <c r="T2911">
        <v>11155</v>
      </c>
      <c r="U2911" s="30">
        <v>11155.493</v>
      </c>
      <c r="V2911">
        <f t="shared" si="591"/>
        <v>11155493</v>
      </c>
      <c r="W2911">
        <v>253778</v>
      </c>
      <c r="X2911" s="17">
        <v>44663</v>
      </c>
      <c r="Y2911">
        <v>44338</v>
      </c>
      <c r="Z2911" s="1">
        <f t="shared" ref="Z2911:Z2914" si="604">(Y2911+X2911)/2</f>
        <v>44500.5</v>
      </c>
      <c r="AA2911" s="16">
        <v>44501</v>
      </c>
    </row>
    <row r="2912" spans="2:27">
      <c r="B2912" t="s">
        <v>285</v>
      </c>
      <c r="C2912">
        <v>1996</v>
      </c>
      <c r="D2912" s="1">
        <v>8610909</v>
      </c>
      <c r="E2912" s="12">
        <f t="shared" si="596"/>
        <v>5.3761107837576386E-2</v>
      </c>
      <c r="F2912" s="1">
        <v>8369701</v>
      </c>
      <c r="G2912" s="11">
        <f t="shared" si="597"/>
        <v>5.3462156512812484E-2</v>
      </c>
      <c r="H2912">
        <v>43708254</v>
      </c>
      <c r="I2912" s="12">
        <f t="shared" si="603"/>
        <v>0.191490170254799</v>
      </c>
      <c r="J2912" s="12">
        <f t="shared" si="593"/>
        <v>0.19700876177758095</v>
      </c>
      <c r="K2912" s="1">
        <v>35517336</v>
      </c>
      <c r="L2912">
        <v>1335785</v>
      </c>
      <c r="M2912" s="12">
        <f t="shared" si="594"/>
        <v>3.7609380388213799E-2</v>
      </c>
      <c r="N2912">
        <v>191677</v>
      </c>
      <c r="O2912">
        <v>1144108</v>
      </c>
      <c r="P2912" s="12">
        <f t="shared" si="598"/>
        <v>3.2212663697525061E-2</v>
      </c>
      <c r="Q2912" s="12">
        <f t="shared" si="599"/>
        <v>0.85650609940971034</v>
      </c>
      <c r="R2912">
        <v>176387</v>
      </c>
      <c r="S2912">
        <v>36105</v>
      </c>
      <c r="T2912">
        <v>11187</v>
      </c>
      <c r="U2912" s="30">
        <v>11187.031999999999</v>
      </c>
      <c r="V2912">
        <f t="shared" si="591"/>
        <v>11187032</v>
      </c>
      <c r="W2912">
        <v>264716</v>
      </c>
      <c r="X2912" s="17">
        <v>46174</v>
      </c>
      <c r="Y2912">
        <v>45968</v>
      </c>
      <c r="Z2912" s="1">
        <f t="shared" si="604"/>
        <v>46071</v>
      </c>
      <c r="AA2912" s="16">
        <v>46071</v>
      </c>
    </row>
    <row r="2913" spans="1:27">
      <c r="B2913" t="s">
        <v>285</v>
      </c>
      <c r="C2913">
        <v>1997</v>
      </c>
      <c r="D2913" s="1">
        <v>8992850</v>
      </c>
      <c r="E2913" s="12">
        <f t="shared" si="596"/>
        <v>4.4355479775712414E-2</v>
      </c>
      <c r="F2913" s="1">
        <v>8707719</v>
      </c>
      <c r="G2913" s="11">
        <f t="shared" si="597"/>
        <v>4.0385911037921191E-2</v>
      </c>
      <c r="H2913">
        <v>45249896</v>
      </c>
      <c r="I2913" s="12">
        <f t="shared" si="603"/>
        <v>0.19243622128987878</v>
      </c>
      <c r="J2913" s="12">
        <f t="shared" si="593"/>
        <v>0.1987374733413752</v>
      </c>
      <c r="K2913" s="1">
        <v>37406884</v>
      </c>
      <c r="L2913">
        <v>1467412</v>
      </c>
      <c r="M2913" s="12">
        <f t="shared" si="594"/>
        <v>3.9228394431356541E-2</v>
      </c>
      <c r="N2913">
        <v>204209</v>
      </c>
      <c r="O2913">
        <v>1263203</v>
      </c>
      <c r="P2913" s="12">
        <f t="shared" si="598"/>
        <v>3.3769265571545602E-2</v>
      </c>
      <c r="Q2913" s="12">
        <f t="shared" si="599"/>
        <v>0.86083731085748239</v>
      </c>
      <c r="R2913">
        <v>191398</v>
      </c>
      <c r="S2913">
        <v>36893</v>
      </c>
      <c r="T2913">
        <v>11212</v>
      </c>
      <c r="U2913" s="30">
        <v>11212.498</v>
      </c>
      <c r="V2913">
        <f t="shared" si="591"/>
        <v>11212498</v>
      </c>
      <c r="W2913">
        <v>280936</v>
      </c>
      <c r="X2913" s="16">
        <v>48016</v>
      </c>
      <c r="Y2913">
        <v>47808</v>
      </c>
      <c r="Z2913" s="1">
        <f t="shared" si="604"/>
        <v>47912</v>
      </c>
      <c r="AA2913" s="16">
        <v>47912</v>
      </c>
    </row>
    <row r="2914" spans="1:27">
      <c r="B2914" t="s">
        <v>285</v>
      </c>
      <c r="C2914">
        <v>1998</v>
      </c>
      <c r="D2914" s="1">
        <v>8953346</v>
      </c>
      <c r="E2914" s="12">
        <f t="shared" si="596"/>
        <v>-4.3928231873099181E-3</v>
      </c>
      <c r="F2914" s="1">
        <v>8690875</v>
      </c>
      <c r="G2914" s="11">
        <f t="shared" si="597"/>
        <v>-1.9343756958624871E-3</v>
      </c>
      <c r="H2914">
        <v>48133067</v>
      </c>
      <c r="I2914" s="12">
        <f t="shared" si="603"/>
        <v>0.18055934395371065</v>
      </c>
      <c r="J2914" s="12">
        <f t="shared" si="593"/>
        <v>0.18601237274159155</v>
      </c>
      <c r="K2914" s="1">
        <v>39209266</v>
      </c>
      <c r="L2914">
        <v>1577345</v>
      </c>
      <c r="M2914" s="12">
        <f t="shared" si="594"/>
        <v>4.022888365214488E-2</v>
      </c>
      <c r="N2914">
        <v>207888</v>
      </c>
      <c r="O2914">
        <v>1369457</v>
      </c>
      <c r="P2914" s="12">
        <f t="shared" si="598"/>
        <v>3.4926871622641444E-2</v>
      </c>
      <c r="Q2914" s="12">
        <f t="shared" si="599"/>
        <v>0.86820384887263091</v>
      </c>
      <c r="R2914">
        <v>209365</v>
      </c>
      <c r="S2914">
        <v>36704</v>
      </c>
      <c r="T2914">
        <v>11238</v>
      </c>
      <c r="U2914" s="30">
        <v>11237.752</v>
      </c>
      <c r="V2914">
        <f t="shared" si="591"/>
        <v>11237752</v>
      </c>
      <c r="W2914">
        <v>298833</v>
      </c>
      <c r="X2914" s="16">
        <v>48450</v>
      </c>
      <c r="Y2914">
        <v>48171</v>
      </c>
      <c r="Z2914" s="1">
        <f t="shared" si="604"/>
        <v>48310.5</v>
      </c>
      <c r="AA2914" s="16">
        <v>48311</v>
      </c>
    </row>
    <row r="2915" spans="1:27">
      <c r="B2915" t="s">
        <v>51</v>
      </c>
      <c r="C2915">
        <v>1999</v>
      </c>
      <c r="D2915" s="1">
        <v>9308842</v>
      </c>
      <c r="E2915" s="12">
        <f t="shared" si="596"/>
        <v>3.9705379419046241E-2</v>
      </c>
      <c r="F2915" s="1">
        <v>9072426</v>
      </c>
      <c r="G2915" s="11">
        <f t="shared" si="597"/>
        <v>4.3902483927107452E-2</v>
      </c>
      <c r="H2915">
        <v>51273137</v>
      </c>
      <c r="I2915" s="12">
        <f t="shared" si="603"/>
        <v>0.17694306474753047</v>
      </c>
      <c r="J2915" s="12">
        <f t="shared" si="593"/>
        <v>0.18155397825570924</v>
      </c>
      <c r="K2915" s="1">
        <v>41113309</v>
      </c>
      <c r="L2915">
        <v>1667428</v>
      </c>
      <c r="M2915" s="12">
        <f t="shared" si="594"/>
        <v>4.0556891200365312E-2</v>
      </c>
      <c r="N2915">
        <v>226220</v>
      </c>
      <c r="O2915">
        <v>1441208</v>
      </c>
      <c r="P2915" s="12">
        <f t="shared" si="598"/>
        <v>3.5054536719484192E-2</v>
      </c>
      <c r="Q2915" s="12">
        <f t="shared" si="599"/>
        <v>0.86432997406784584</v>
      </c>
      <c r="R2915">
        <v>226232</v>
      </c>
      <c r="S2915">
        <v>35506</v>
      </c>
      <c r="T2915">
        <v>11257</v>
      </c>
      <c r="U2915" s="30">
        <v>11256.654</v>
      </c>
      <c r="V2915">
        <f t="shared" si="591"/>
        <v>11256654</v>
      </c>
      <c r="W2915">
        <v>309384</v>
      </c>
      <c r="X2915" s="16">
        <v>46842</v>
      </c>
      <c r="Z2915" s="16">
        <v>46842</v>
      </c>
      <c r="AA2915" s="16">
        <v>46842</v>
      </c>
    </row>
    <row r="2916" spans="1:27">
      <c r="B2916" t="s">
        <v>199</v>
      </c>
      <c r="C2916">
        <v>2000</v>
      </c>
      <c r="D2916" s="1">
        <v>10073755</v>
      </c>
      <c r="E2916" s="12">
        <f t="shared" si="596"/>
        <v>8.2170585772107854E-2</v>
      </c>
      <c r="F2916" s="1">
        <v>9842271</v>
      </c>
      <c r="G2916" s="11">
        <f t="shared" si="597"/>
        <v>8.4855473056490077E-2</v>
      </c>
      <c r="H2916">
        <v>55273594</v>
      </c>
      <c r="I2916" s="12">
        <f t="shared" si="603"/>
        <v>0.17806461074342297</v>
      </c>
      <c r="J2916" s="12">
        <f t="shared" si="593"/>
        <v>0.18225257796697641</v>
      </c>
      <c r="K2916" s="1">
        <v>44630567</v>
      </c>
      <c r="L2916">
        <v>1874785</v>
      </c>
      <c r="M2916" s="12">
        <f t="shared" si="594"/>
        <v>4.2006748424235796E-2</v>
      </c>
      <c r="N2916">
        <v>246839</v>
      </c>
      <c r="O2916">
        <v>1627946</v>
      </c>
      <c r="P2916" s="12">
        <f t="shared" si="598"/>
        <v>3.6476032222490025E-2</v>
      </c>
      <c r="Q2916" s="12">
        <f t="shared" si="599"/>
        <v>0.86833743602599767</v>
      </c>
      <c r="R2916">
        <v>259967</v>
      </c>
      <c r="S2916">
        <v>40627</v>
      </c>
      <c r="T2916">
        <v>11353</v>
      </c>
      <c r="U2916" s="30">
        <v>11363.543</v>
      </c>
      <c r="V2916">
        <f t="shared" si="591"/>
        <v>11363543</v>
      </c>
      <c r="W2916">
        <v>326075</v>
      </c>
      <c r="X2916" s="16">
        <v>45833</v>
      </c>
      <c r="Z2916" s="16">
        <v>45833</v>
      </c>
      <c r="AA2916" s="16">
        <v>45833</v>
      </c>
    </row>
    <row r="2917" spans="1:27">
      <c r="B2917" t="s">
        <v>199</v>
      </c>
      <c r="C2917">
        <v>2001</v>
      </c>
      <c r="D2917" s="1">
        <v>11770390</v>
      </c>
      <c r="E2917" s="12">
        <f t="shared" si="596"/>
        <v>0.16842130863813939</v>
      </c>
      <c r="F2917" s="1">
        <v>11526085</v>
      </c>
      <c r="G2917" s="11">
        <f t="shared" si="597"/>
        <v>0.17107982497128965</v>
      </c>
      <c r="H2917">
        <v>52802649</v>
      </c>
      <c r="I2917" s="12">
        <f t="shared" si="603"/>
        <v>0.21828611288043523</v>
      </c>
      <c r="J2917" s="12">
        <f t="shared" si="593"/>
        <v>0.22291286939032168</v>
      </c>
      <c r="K2917" s="1">
        <v>47880092</v>
      </c>
      <c r="L2917">
        <v>1820732</v>
      </c>
      <c r="M2917" s="12">
        <f t="shared" si="594"/>
        <v>3.8026911059402306E-2</v>
      </c>
      <c r="N2917">
        <v>239383</v>
      </c>
      <c r="O2917">
        <v>1581349</v>
      </c>
      <c r="P2917" s="12">
        <f t="shared" si="598"/>
        <v>3.3027275720355756E-2</v>
      </c>
      <c r="Q2917" s="12">
        <f t="shared" si="599"/>
        <v>0.86852375857622099</v>
      </c>
      <c r="R2917">
        <v>279829</v>
      </c>
      <c r="S2917">
        <v>44362</v>
      </c>
      <c r="T2917">
        <v>11397</v>
      </c>
      <c r="U2917" s="30">
        <v>11387.404</v>
      </c>
      <c r="V2917">
        <f t="shared" si="591"/>
        <v>11387404</v>
      </c>
      <c r="W2917">
        <v>333539</v>
      </c>
      <c r="X2917" s="16">
        <v>45281</v>
      </c>
      <c r="Z2917" s="16">
        <v>45281</v>
      </c>
      <c r="AA2917" s="16">
        <v>45281</v>
      </c>
    </row>
    <row r="2918" spans="1:27">
      <c r="B2918" t="s">
        <v>84</v>
      </c>
      <c r="C2918">
        <v>2002</v>
      </c>
      <c r="D2918" s="1">
        <v>12654368</v>
      </c>
      <c r="E2918" s="12">
        <f t="shared" si="596"/>
        <v>7.5101844543808666E-2</v>
      </c>
      <c r="F2918" s="1">
        <v>12327824</v>
      </c>
      <c r="G2918" s="11">
        <f t="shared" si="597"/>
        <v>6.9558657601431886E-2</v>
      </c>
      <c r="H2918">
        <v>43787987</v>
      </c>
      <c r="I2918" s="12">
        <f t="shared" si="603"/>
        <v>0.28153438521848467</v>
      </c>
      <c r="J2918" s="12">
        <f t="shared" si="593"/>
        <v>0.28899177301756301</v>
      </c>
      <c r="K2918" s="1">
        <v>53473400</v>
      </c>
      <c r="L2918">
        <v>1697349</v>
      </c>
      <c r="M2918" s="12">
        <f t="shared" si="594"/>
        <v>3.1741931502391844E-2</v>
      </c>
      <c r="N2918">
        <v>256546</v>
      </c>
      <c r="O2918">
        <v>1440803</v>
      </c>
      <c r="P2918" s="12">
        <f t="shared" si="598"/>
        <v>2.6944293798411921E-2</v>
      </c>
      <c r="Q2918" s="12">
        <f t="shared" si="599"/>
        <v>0.84885489077378906</v>
      </c>
      <c r="R2918">
        <v>301021</v>
      </c>
      <c r="S2918">
        <v>45805</v>
      </c>
      <c r="T2918">
        <v>11421</v>
      </c>
      <c r="U2918" s="30">
        <v>11407.888999999999</v>
      </c>
      <c r="V2918">
        <f t="shared" si="591"/>
        <v>11407889</v>
      </c>
      <c r="W2918">
        <v>340664</v>
      </c>
      <c r="X2918" s="16">
        <v>45646</v>
      </c>
      <c r="Z2918" s="16">
        <v>45646</v>
      </c>
      <c r="AA2918" s="16">
        <v>45646</v>
      </c>
    </row>
    <row r="2919" spans="1:27">
      <c r="B2919" t="s">
        <v>285</v>
      </c>
      <c r="C2919">
        <v>2003</v>
      </c>
      <c r="D2919" s="1">
        <v>14058065</v>
      </c>
      <c r="E2919" s="12">
        <f t="shared" si="596"/>
        <v>0.11092588740899585</v>
      </c>
      <c r="F2919" s="1">
        <v>13697045</v>
      </c>
      <c r="G2919" s="11">
        <f t="shared" si="597"/>
        <v>0.11106753308613102</v>
      </c>
      <c r="H2919">
        <v>49904580</v>
      </c>
      <c r="I2919" s="12">
        <f t="shared" si="603"/>
        <v>0.27446468841136423</v>
      </c>
      <c r="J2919" s="12">
        <f t="shared" si="593"/>
        <v>0.28169889416963334</v>
      </c>
      <c r="K2919" s="1">
        <v>56392224</v>
      </c>
      <c r="L2919">
        <v>1964832</v>
      </c>
      <c r="M2919" s="12">
        <f t="shared" si="594"/>
        <v>3.4842250591145332E-2</v>
      </c>
      <c r="N2919">
        <v>278653</v>
      </c>
      <c r="O2919">
        <v>1686179</v>
      </c>
      <c r="P2919" s="12">
        <f t="shared" si="598"/>
        <v>2.9900913289037864E-2</v>
      </c>
      <c r="Q2919" s="12">
        <f t="shared" si="599"/>
        <v>0.85817973241478152</v>
      </c>
      <c r="R2919">
        <v>314258</v>
      </c>
      <c r="S2919">
        <v>42274</v>
      </c>
      <c r="T2919">
        <v>11445</v>
      </c>
      <c r="U2919" s="30">
        <v>11434.788</v>
      </c>
      <c r="V2919">
        <f t="shared" si="591"/>
        <v>11434788</v>
      </c>
      <c r="W2919">
        <v>350893</v>
      </c>
      <c r="X2919" s="16">
        <v>44778</v>
      </c>
      <c r="Z2919" s="16">
        <v>44778</v>
      </c>
      <c r="AA2919" s="16">
        <v>44778</v>
      </c>
    </row>
    <row r="2920" spans="1:27">
      <c r="B2920" t="s">
        <v>285</v>
      </c>
      <c r="C2920">
        <v>2004</v>
      </c>
      <c r="D2920" s="1">
        <v>14870405</v>
      </c>
      <c r="E2920" s="12">
        <f t="shared" si="596"/>
        <v>5.7784623986302526E-2</v>
      </c>
      <c r="F2920" s="1">
        <v>14480133</v>
      </c>
      <c r="G2920" s="11">
        <f t="shared" si="597"/>
        <v>5.7172039662569556E-2</v>
      </c>
      <c r="H2920">
        <v>76327857</v>
      </c>
      <c r="I2920" s="12">
        <f t="shared" si="603"/>
        <v>0.18970967572167</v>
      </c>
      <c r="J2920" s="12">
        <f t="shared" si="593"/>
        <v>0.19482277617200755</v>
      </c>
      <c r="K2920" s="1">
        <v>58679448</v>
      </c>
      <c r="L2920">
        <v>1812557</v>
      </c>
      <c r="M2920" s="12">
        <f t="shared" si="594"/>
        <v>3.0889128336721913E-2</v>
      </c>
      <c r="N2920">
        <v>254436</v>
      </c>
      <c r="O2920">
        <v>1558121</v>
      </c>
      <c r="P2920" s="12">
        <f t="shared" si="598"/>
        <v>2.6553095727826204E-2</v>
      </c>
      <c r="Q2920" s="12">
        <f t="shared" si="599"/>
        <v>0.85962593176380109</v>
      </c>
      <c r="R2920">
        <v>327483</v>
      </c>
      <c r="S2920">
        <v>41472</v>
      </c>
      <c r="T2920">
        <v>11465</v>
      </c>
      <c r="U2920" s="30">
        <v>11452.251</v>
      </c>
      <c r="V2920">
        <f t="shared" si="591"/>
        <v>11452251</v>
      </c>
      <c r="W2920">
        <v>361854</v>
      </c>
      <c r="X2920" s="16">
        <v>44806</v>
      </c>
      <c r="Z2920" s="16">
        <v>44806</v>
      </c>
      <c r="AA2920" s="16">
        <v>44806</v>
      </c>
    </row>
    <row r="2921" spans="1:27">
      <c r="B2921" t="s">
        <v>285</v>
      </c>
      <c r="C2921">
        <v>2005</v>
      </c>
      <c r="D2921" s="1">
        <v>15745517</v>
      </c>
      <c r="E2921" s="12">
        <f t="shared" si="596"/>
        <v>5.8849237798163534E-2</v>
      </c>
      <c r="F2921" s="1">
        <v>15377452</v>
      </c>
      <c r="G2921" s="11">
        <f t="shared" si="597"/>
        <v>6.1968975008724024E-2</v>
      </c>
      <c r="H2921">
        <v>72207554</v>
      </c>
      <c r="I2921" s="12">
        <f t="shared" si="603"/>
        <v>0.21296181837152384</v>
      </c>
      <c r="J2921" s="12">
        <f t="shared" si="593"/>
        <v>0.21805913824473266</v>
      </c>
      <c r="K2921" s="1">
        <v>60554060</v>
      </c>
      <c r="L2921">
        <v>1798388</v>
      </c>
      <c r="M2921" s="12">
        <f t="shared" si="594"/>
        <v>2.9698883939408852E-2</v>
      </c>
      <c r="N2921">
        <v>260181</v>
      </c>
      <c r="O2921">
        <v>1538207</v>
      </c>
      <c r="P2921" s="12">
        <f t="shared" si="598"/>
        <v>2.5402210850932208E-2</v>
      </c>
      <c r="Q2921" s="12">
        <f t="shared" si="599"/>
        <v>0.85532543589036403</v>
      </c>
      <c r="R2921">
        <v>327335</v>
      </c>
      <c r="S2921">
        <v>42345</v>
      </c>
      <c r="T2921">
        <v>11460</v>
      </c>
      <c r="U2921" s="30">
        <v>11463.32</v>
      </c>
      <c r="V2921">
        <f t="shared" si="591"/>
        <v>11463320</v>
      </c>
      <c r="W2921">
        <v>366017</v>
      </c>
      <c r="X2921" s="16">
        <v>45854</v>
      </c>
      <c r="Z2921" s="16">
        <v>45854</v>
      </c>
      <c r="AA2921" s="16">
        <v>45854</v>
      </c>
    </row>
    <row r="2922" spans="1:27">
      <c r="B2922" t="s">
        <v>285</v>
      </c>
      <c r="C2922">
        <v>2006</v>
      </c>
      <c r="D2922" s="1">
        <v>16524695</v>
      </c>
      <c r="E2922" s="12">
        <f t="shared" si="596"/>
        <v>4.9485704407165543E-2</v>
      </c>
      <c r="F2922" s="1">
        <v>16120294</v>
      </c>
      <c r="G2922" s="11">
        <f t="shared" si="597"/>
        <v>4.8307222809084366E-2</v>
      </c>
      <c r="H2922">
        <v>76180842</v>
      </c>
      <c r="I2922" s="12">
        <f t="shared" si="603"/>
        <v>0.21160561601563815</v>
      </c>
      <c r="J2922" s="12">
        <f t="shared" si="593"/>
        <v>0.21691405038552869</v>
      </c>
      <c r="K2922" s="1">
        <v>65144996</v>
      </c>
      <c r="L2922">
        <v>1845382</v>
      </c>
      <c r="M2922" s="12">
        <f t="shared" si="594"/>
        <v>2.8327302376378993E-2</v>
      </c>
      <c r="N2922">
        <v>240430</v>
      </c>
      <c r="O2922">
        <v>1604952</v>
      </c>
      <c r="P2922" s="12">
        <f t="shared" si="598"/>
        <v>2.4636612150532637E-2</v>
      </c>
      <c r="Q2922" s="12">
        <f t="shared" si="599"/>
        <v>0.86971261234801245</v>
      </c>
      <c r="R2922">
        <v>367591</v>
      </c>
      <c r="S2922">
        <v>43240</v>
      </c>
      <c r="T2922">
        <v>11492</v>
      </c>
      <c r="U2922" s="30">
        <v>11481.213</v>
      </c>
      <c r="V2922">
        <f t="shared" ref="V2922:V2932" si="605">(U2922*1000)</f>
        <v>11481213</v>
      </c>
      <c r="W2922">
        <v>390645</v>
      </c>
      <c r="X2922" s="16">
        <v>49166</v>
      </c>
      <c r="Z2922" s="16">
        <v>49166</v>
      </c>
      <c r="AA2922" s="16">
        <v>49166</v>
      </c>
    </row>
    <row r="2923" spans="1:27">
      <c r="B2923" t="s">
        <v>144</v>
      </c>
      <c r="C2923">
        <v>2007</v>
      </c>
      <c r="D2923" s="1">
        <v>16691614</v>
      </c>
      <c r="E2923" s="12">
        <f t="shared" si="596"/>
        <v>1.0101184923534141E-2</v>
      </c>
      <c r="F2923" s="1">
        <v>16189482</v>
      </c>
      <c r="G2923" s="11">
        <f t="shared" si="597"/>
        <v>4.2919812752794705E-3</v>
      </c>
      <c r="H2923">
        <v>87316967</v>
      </c>
      <c r="I2923" s="12">
        <f t="shared" si="603"/>
        <v>0.18541049415974331</v>
      </c>
      <c r="J2923" s="12">
        <f t="shared" si="593"/>
        <v>0.19116117489513806</v>
      </c>
      <c r="K2923" s="1">
        <v>66494460</v>
      </c>
      <c r="L2923">
        <v>1557502</v>
      </c>
      <c r="M2923" s="12">
        <f t="shared" si="594"/>
        <v>2.3423034039226725E-2</v>
      </c>
      <c r="N2923">
        <v>221605</v>
      </c>
      <c r="O2923">
        <v>1335897</v>
      </c>
      <c r="P2923" s="12">
        <f t="shared" si="598"/>
        <v>2.009035038407711E-2</v>
      </c>
      <c r="Q2923" s="12">
        <f t="shared" si="599"/>
        <v>0.85771767869318949</v>
      </c>
      <c r="R2923">
        <v>359966</v>
      </c>
      <c r="S2923">
        <v>31497</v>
      </c>
      <c r="T2923">
        <v>11521</v>
      </c>
      <c r="U2923" s="30">
        <v>11500.468000000001</v>
      </c>
      <c r="V2923">
        <f t="shared" si="605"/>
        <v>11500468</v>
      </c>
      <c r="W2923">
        <v>405236</v>
      </c>
      <c r="X2923" s="16">
        <v>50731</v>
      </c>
      <c r="Z2923" s="16">
        <v>50731</v>
      </c>
      <c r="AA2923" s="16">
        <v>50731</v>
      </c>
    </row>
    <row r="2924" spans="1:27">
      <c r="B2924" t="s">
        <v>117</v>
      </c>
      <c r="C2924">
        <v>2008</v>
      </c>
      <c r="D2924" s="1">
        <v>17093617</v>
      </c>
      <c r="E2924" s="12">
        <f t="shared" si="596"/>
        <v>2.4084129910984041E-2</v>
      </c>
      <c r="F2924" s="1">
        <v>16550923</v>
      </c>
      <c r="G2924" s="11">
        <f t="shared" si="597"/>
        <v>2.2325667986165337E-2</v>
      </c>
      <c r="H2924">
        <v>65614628</v>
      </c>
      <c r="I2924" s="12">
        <f t="shared" si="603"/>
        <v>0.2522444080609586</v>
      </c>
      <c r="J2924" s="12">
        <f t="shared" si="593"/>
        <v>0.26051533813466105</v>
      </c>
      <c r="K2924" s="1">
        <v>67788590</v>
      </c>
      <c r="L2924">
        <v>1932784</v>
      </c>
      <c r="M2924" s="12">
        <f t="shared" si="594"/>
        <v>2.8511936890854347E-2</v>
      </c>
      <c r="N2924">
        <v>264055</v>
      </c>
      <c r="O2924">
        <v>1668729</v>
      </c>
      <c r="P2924" s="12">
        <f t="shared" si="598"/>
        <v>2.4616664839908899E-2</v>
      </c>
      <c r="Q2924" s="12">
        <f t="shared" si="599"/>
        <v>0.86338100894874958</v>
      </c>
      <c r="R2924">
        <v>421255</v>
      </c>
      <c r="S2924">
        <v>47971</v>
      </c>
      <c r="T2924">
        <v>11528</v>
      </c>
      <c r="U2924" s="30">
        <v>11515.391</v>
      </c>
      <c r="V2924">
        <f t="shared" si="605"/>
        <v>11515391</v>
      </c>
      <c r="W2924">
        <v>413732</v>
      </c>
      <c r="X2924" s="16">
        <v>51686</v>
      </c>
      <c r="Z2924" s="16">
        <v>51686</v>
      </c>
      <c r="AA2924" s="16">
        <v>51686</v>
      </c>
    </row>
    <row r="2925" spans="1:27">
      <c r="A2925">
        <v>35</v>
      </c>
      <c r="B2925" t="s">
        <v>187</v>
      </c>
      <c r="C2925">
        <v>2009</v>
      </c>
      <c r="D2925" s="10">
        <v>19265922</v>
      </c>
      <c r="E2925" s="12">
        <f t="shared" si="596"/>
        <v>0.12708281693687182</v>
      </c>
      <c r="F2925" s="4"/>
      <c r="G2925" s="4"/>
      <c r="H2925" s="10">
        <v>26133949</v>
      </c>
      <c r="I2925" s="3"/>
      <c r="J2925" s="12">
        <f t="shared" si="593"/>
        <v>0.73719903562986211</v>
      </c>
      <c r="K2925" s="10">
        <v>71862926</v>
      </c>
      <c r="L2925" s="3"/>
      <c r="M2925" s="3"/>
      <c r="N2925" s="10">
        <v>284908</v>
      </c>
      <c r="O2925" s="10">
        <v>1732289</v>
      </c>
      <c r="P2925" s="12">
        <f t="shared" si="598"/>
        <v>2.4105461556074129E-2</v>
      </c>
      <c r="Q2925" s="3"/>
      <c r="R2925" s="3"/>
      <c r="U2925" s="30">
        <v>11528.896000000001</v>
      </c>
      <c r="V2925">
        <f t="shared" si="605"/>
        <v>11528896</v>
      </c>
      <c r="X2925" s="16">
        <v>51606</v>
      </c>
      <c r="Z2925" s="16">
        <v>51606</v>
      </c>
      <c r="AA2925" s="16">
        <v>51606</v>
      </c>
    </row>
    <row r="2926" spans="1:27">
      <c r="B2926" t="s">
        <v>187</v>
      </c>
      <c r="C2926">
        <v>2010</v>
      </c>
      <c r="D2926" s="10">
        <v>22461873</v>
      </c>
      <c r="E2926" s="12">
        <f t="shared" si="596"/>
        <v>0.16588622127713379</v>
      </c>
      <c r="F2926" s="4"/>
      <c r="G2926" s="4"/>
      <c r="H2926" s="10">
        <v>88677168</v>
      </c>
      <c r="I2926" s="3"/>
      <c r="J2926" s="12">
        <f t="shared" si="593"/>
        <v>0.25329939494684811</v>
      </c>
      <c r="K2926" s="10">
        <v>76690552</v>
      </c>
      <c r="L2926" s="3"/>
      <c r="M2926" s="3"/>
      <c r="N2926" s="10">
        <v>285131</v>
      </c>
      <c r="O2926" s="10">
        <v>1605846</v>
      </c>
      <c r="P2926" s="12">
        <f t="shared" si="598"/>
        <v>2.0939293799841212E-2</v>
      </c>
      <c r="Q2926" s="3"/>
      <c r="R2926" s="3"/>
      <c r="U2926" s="30">
        <v>11539.281999999999</v>
      </c>
      <c r="V2926">
        <f t="shared" si="605"/>
        <v>11539282</v>
      </c>
      <c r="X2926" s="16">
        <v>51712</v>
      </c>
      <c r="Z2926" s="16">
        <v>51712</v>
      </c>
      <c r="AA2926" s="16">
        <v>51712</v>
      </c>
    </row>
    <row r="2927" spans="1:27">
      <c r="B2927" t="s">
        <v>187</v>
      </c>
      <c r="C2927">
        <v>2011</v>
      </c>
      <c r="D2927" s="10">
        <v>24327030</v>
      </c>
      <c r="E2927" s="12">
        <f t="shared" si="596"/>
        <v>8.303657491073875E-2</v>
      </c>
      <c r="F2927" s="4"/>
      <c r="G2927" s="4"/>
      <c r="H2927" s="10">
        <v>97037604</v>
      </c>
      <c r="I2927" s="3"/>
      <c r="J2927" s="12">
        <f t="shared" ref="J2927:J2932" si="606">D2927/H2927</f>
        <v>0.25069693600431436</v>
      </c>
      <c r="K2927" s="10">
        <v>78517498</v>
      </c>
      <c r="L2927" s="3"/>
      <c r="M2927" s="3"/>
      <c r="N2927" s="10">
        <v>292834</v>
      </c>
      <c r="O2927" s="10">
        <v>1625282</v>
      </c>
      <c r="P2927" s="12">
        <f t="shared" si="598"/>
        <v>2.0699615262829693E-2</v>
      </c>
      <c r="Q2927" s="3"/>
      <c r="R2927" s="3"/>
      <c r="U2927" s="30">
        <v>11543.332</v>
      </c>
      <c r="V2927">
        <f t="shared" si="605"/>
        <v>11543332</v>
      </c>
      <c r="X2927" s="16">
        <v>50964</v>
      </c>
      <c r="Z2927" s="16">
        <v>50964</v>
      </c>
      <c r="AA2927" s="16">
        <v>50964</v>
      </c>
    </row>
    <row r="2928" spans="1:27">
      <c r="B2928" t="s">
        <v>187</v>
      </c>
      <c r="C2928">
        <v>2012</v>
      </c>
      <c r="D2928" s="21"/>
      <c r="E2928" s="12"/>
      <c r="F2928" s="4"/>
      <c r="G2928" s="4"/>
      <c r="H2928" s="21"/>
      <c r="I2928" s="4"/>
      <c r="J2928" s="12"/>
      <c r="K2928" s="21"/>
      <c r="L2928" s="4"/>
      <c r="M2928" s="4"/>
      <c r="N2928" s="21"/>
      <c r="O2928" s="21"/>
      <c r="P2928" s="12"/>
      <c r="Q2928" s="4"/>
      <c r="R2928" s="4"/>
      <c r="U2928" s="30">
        <v>11546.968999999999</v>
      </c>
      <c r="V2928">
        <f t="shared" si="605"/>
        <v>11546969</v>
      </c>
      <c r="X2928" s="16">
        <v>50876</v>
      </c>
      <c r="Z2928" s="16">
        <v>50876</v>
      </c>
      <c r="AA2928" s="16">
        <v>50876</v>
      </c>
    </row>
    <row r="2929" spans="2:28">
      <c r="B2929" t="s">
        <v>187</v>
      </c>
      <c r="C2929">
        <v>2013</v>
      </c>
      <c r="D2929" s="21">
        <v>21113847</v>
      </c>
      <c r="E2929" s="12"/>
      <c r="F2929" s="21">
        <v>20482575</v>
      </c>
      <c r="G2929" s="4"/>
      <c r="H2929" s="21">
        <v>90343990</v>
      </c>
      <c r="I2929" s="4"/>
      <c r="J2929" s="12">
        <f t="shared" si="606"/>
        <v>0.23370505331898669</v>
      </c>
      <c r="K2929" s="21">
        <v>76291671</v>
      </c>
      <c r="L2929" s="4"/>
      <c r="M2929" s="4"/>
      <c r="N2929" s="21">
        <v>318780</v>
      </c>
      <c r="O2929" s="21">
        <v>1543631</v>
      </c>
      <c r="P2929" s="12">
        <f t="shared" si="598"/>
        <v>2.0233283394723391E-2</v>
      </c>
      <c r="Q2929" s="4"/>
      <c r="R2929" s="4"/>
      <c r="U2929" s="30">
        <v>11567.844999999999</v>
      </c>
      <c r="V2929">
        <f t="shared" si="605"/>
        <v>11567845</v>
      </c>
      <c r="X2929" s="16">
        <v>51729</v>
      </c>
      <c r="Z2929" s="16">
        <v>51729</v>
      </c>
      <c r="AA2929" s="16">
        <v>51729</v>
      </c>
    </row>
    <row r="2930" spans="2:28">
      <c r="B2930" t="s">
        <v>187</v>
      </c>
      <c r="C2930">
        <v>2014</v>
      </c>
      <c r="D2930" s="21">
        <v>22350068</v>
      </c>
      <c r="E2930" s="12">
        <f t="shared" ref="E2930:E2932" si="607">(D2930-D2929)/(D2929)</f>
        <v>5.8550249037989145E-2</v>
      </c>
      <c r="F2930" s="21">
        <v>21760672</v>
      </c>
      <c r="G2930" s="4"/>
      <c r="H2930" s="21">
        <v>96424844</v>
      </c>
      <c r="I2930" s="4"/>
      <c r="J2930" s="12">
        <f t="shared" si="606"/>
        <v>0.23178744266363552</v>
      </c>
      <c r="K2930" s="21">
        <v>79239198</v>
      </c>
      <c r="L2930" s="4"/>
      <c r="M2930" s="4"/>
      <c r="N2930" s="21">
        <v>303391</v>
      </c>
      <c r="O2930" s="21">
        <v>1539877</v>
      </c>
      <c r="P2930" s="12">
        <f t="shared" si="598"/>
        <v>1.9433273416018169E-2</v>
      </c>
      <c r="Q2930" s="4"/>
      <c r="R2930" s="4"/>
      <c r="U2930" s="30">
        <v>11593.741</v>
      </c>
      <c r="V2930">
        <f t="shared" si="605"/>
        <v>11593741</v>
      </c>
      <c r="X2930" s="16">
        <v>51519</v>
      </c>
      <c r="Z2930" s="16">
        <v>51519</v>
      </c>
      <c r="AA2930" s="16">
        <v>51519</v>
      </c>
    </row>
    <row r="2931" spans="2:28">
      <c r="B2931" t="s">
        <v>187</v>
      </c>
      <c r="C2931">
        <v>2015</v>
      </c>
      <c r="D2931" s="10">
        <v>24008999</v>
      </c>
      <c r="E2931" s="12">
        <f t="shared" si="607"/>
        <v>7.4224874841544108E-2</v>
      </c>
      <c r="F2931" s="3"/>
      <c r="G2931" s="3"/>
      <c r="H2931" s="10">
        <v>85140343</v>
      </c>
      <c r="I2931" s="3"/>
      <c r="J2931" s="12">
        <f t="shared" si="606"/>
        <v>0.28199321442714881</v>
      </c>
      <c r="K2931" s="10">
        <v>79177914</v>
      </c>
      <c r="L2931" s="3"/>
      <c r="M2931" s="3"/>
      <c r="N2931" s="10">
        <v>325202</v>
      </c>
      <c r="O2931" s="10">
        <v>1702920</v>
      </c>
      <c r="P2931" s="12">
        <f t="shared" si="598"/>
        <v>2.150751281474781E-2</v>
      </c>
      <c r="Q2931" s="3"/>
      <c r="R2931" s="3"/>
      <c r="U2931" s="30">
        <v>11606.027</v>
      </c>
      <c r="V2931">
        <f t="shared" si="605"/>
        <v>11606027</v>
      </c>
      <c r="X2931" s="16">
        <v>52233</v>
      </c>
      <c r="Z2931" s="16">
        <v>52233</v>
      </c>
      <c r="AA2931" s="16">
        <v>52233</v>
      </c>
    </row>
    <row r="2932" spans="2:28">
      <c r="B2932" t="s">
        <v>285</v>
      </c>
      <c r="C2932">
        <v>2016</v>
      </c>
      <c r="D2932" s="1">
        <v>24257560</v>
      </c>
      <c r="E2932" s="12">
        <f t="shared" si="607"/>
        <v>1.0352826454780559E-2</v>
      </c>
      <c r="F2932" s="3"/>
      <c r="G2932" s="3"/>
      <c r="H2932" s="1">
        <v>78331623</v>
      </c>
      <c r="I2932" s="3"/>
      <c r="J2932" s="12">
        <f t="shared" si="606"/>
        <v>0.30967774024036243</v>
      </c>
      <c r="K2932" s="1">
        <v>87016871</v>
      </c>
      <c r="L2932" s="3"/>
      <c r="M2932" s="3"/>
      <c r="N2932" s="1">
        <v>363131</v>
      </c>
      <c r="O2932" s="1">
        <v>1758395</v>
      </c>
      <c r="P2932" s="12">
        <f t="shared" ref="P2932" si="608">(O2932/K2932)</f>
        <v>2.0207518148980558E-2</v>
      </c>
      <c r="Q2932" s="3"/>
      <c r="R2932" s="3"/>
      <c r="U2932" s="30">
        <v>11622.554</v>
      </c>
      <c r="V2932">
        <f t="shared" si="605"/>
        <v>11622554</v>
      </c>
      <c r="X2932" s="16">
        <v>52175</v>
      </c>
      <c r="Z2932" s="16">
        <v>52175</v>
      </c>
      <c r="AA2932" s="16">
        <v>52175</v>
      </c>
    </row>
    <row r="2933" spans="2:28"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U2933" s="30"/>
    </row>
    <row r="2934" spans="2:28"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</row>
    <row r="2935" spans="2:28">
      <c r="B2935" t="s">
        <v>286</v>
      </c>
      <c r="C2935">
        <v>1880</v>
      </c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</row>
    <row r="2936" spans="2:28">
      <c r="B2936" t="s">
        <v>286</v>
      </c>
      <c r="C2936">
        <v>1890</v>
      </c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</row>
    <row r="2937" spans="2:28">
      <c r="B2937" t="s">
        <v>286</v>
      </c>
      <c r="C2937">
        <v>1904</v>
      </c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U2937" s="30">
        <v>1200</v>
      </c>
      <c r="V2937">
        <f>(U2937*1000)</f>
        <v>1200000</v>
      </c>
    </row>
    <row r="2938" spans="2:28">
      <c r="B2938" t="s">
        <v>286</v>
      </c>
      <c r="C2938">
        <v>1910</v>
      </c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U2938" s="30">
        <v>1671</v>
      </c>
      <c r="V2938">
        <f t="shared" ref="V2938:V3006" si="609">(U2938*1000)</f>
        <v>1671000</v>
      </c>
      <c r="X2938" s="16">
        <v>1110</v>
      </c>
      <c r="Z2938" s="16">
        <v>1110</v>
      </c>
      <c r="AA2938" s="16">
        <v>1110</v>
      </c>
    </row>
    <row r="2939" spans="2:28">
      <c r="B2939" t="s">
        <v>286</v>
      </c>
      <c r="C2939">
        <v>1923</v>
      </c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U2939" s="30">
        <v>2159</v>
      </c>
      <c r="V2939">
        <f t="shared" si="609"/>
        <v>2159000</v>
      </c>
      <c r="X2939" s="16">
        <v>1799</v>
      </c>
      <c r="Z2939" s="16">
        <v>1799</v>
      </c>
      <c r="AA2939" s="16">
        <v>1799</v>
      </c>
    </row>
    <row r="2940" spans="2:28">
      <c r="B2940" t="s">
        <v>286</v>
      </c>
      <c r="C2940">
        <v>1930</v>
      </c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U2940" s="30">
        <v>2401</v>
      </c>
      <c r="V2940">
        <f t="shared" si="609"/>
        <v>2401000</v>
      </c>
      <c r="X2940" s="16">
        <v>3690</v>
      </c>
      <c r="Z2940" s="16">
        <v>3690</v>
      </c>
      <c r="AA2940" s="16">
        <v>3690</v>
      </c>
    </row>
    <row r="2941" spans="2:28">
      <c r="B2941" t="s">
        <v>286</v>
      </c>
      <c r="C2941">
        <v>1940</v>
      </c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U2941" s="30">
        <v>2325</v>
      </c>
      <c r="V2941">
        <f t="shared" si="609"/>
        <v>2325000</v>
      </c>
      <c r="X2941" s="16">
        <v>3921</v>
      </c>
      <c r="Z2941" s="16">
        <v>3921</v>
      </c>
      <c r="AA2941" s="16">
        <v>3921</v>
      </c>
      <c r="AB2941">
        <f>(3921-3372)/5</f>
        <v>109.8</v>
      </c>
    </row>
    <row r="2942" spans="2:28">
      <c r="B2942" t="s">
        <v>286</v>
      </c>
      <c r="C2942">
        <v>1941</v>
      </c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U2942" s="30">
        <v>2262</v>
      </c>
      <c r="V2942">
        <f t="shared" si="609"/>
        <v>2262000</v>
      </c>
      <c r="Z2942" s="16"/>
      <c r="AA2942" s="16">
        <f>AA2941-(AA2941-AA2943)/2</f>
        <v>3866.5</v>
      </c>
    </row>
    <row r="2943" spans="2:28">
      <c r="B2943" t="s">
        <v>286</v>
      </c>
      <c r="C2943">
        <v>1942</v>
      </c>
      <c r="D2943" s="1">
        <v>20154</v>
      </c>
      <c r="E2943" s="1"/>
      <c r="F2943" s="1">
        <v>20154</v>
      </c>
      <c r="G2943" s="1"/>
      <c r="H2943">
        <v>107709</v>
      </c>
      <c r="I2943" s="12">
        <f t="shared" ref="I2943:I2978" si="610">(F2943/H2943)</f>
        <v>0.18711528284544468</v>
      </c>
      <c r="J2943" s="12"/>
      <c r="K2943" s="1">
        <v>87747</v>
      </c>
      <c r="L2943">
        <v>2165</v>
      </c>
      <c r="M2943" s="12">
        <f>(L2943/K2943)</f>
        <v>2.4673208200850172E-2</v>
      </c>
      <c r="N2943" s="3"/>
      <c r="O2943" s="3"/>
      <c r="P2943" s="3"/>
      <c r="Q2943" s="3"/>
      <c r="R2943" s="3"/>
      <c r="T2943">
        <v>2215</v>
      </c>
      <c r="U2943" s="30">
        <v>2215</v>
      </c>
      <c r="V2943">
        <f t="shared" si="609"/>
        <v>2215000</v>
      </c>
      <c r="W2943">
        <v>1385</v>
      </c>
      <c r="AA2943" s="1">
        <f>AA2941-109</f>
        <v>3812</v>
      </c>
    </row>
    <row r="2944" spans="2:28">
      <c r="B2944" t="s">
        <v>286</v>
      </c>
      <c r="C2944">
        <v>1943</v>
      </c>
      <c r="D2944" s="1"/>
      <c r="E2944" s="1"/>
      <c r="F2944" s="1"/>
      <c r="G2944" s="1"/>
      <c r="I2944" s="12"/>
      <c r="J2944" s="12"/>
      <c r="K2944" s="1"/>
      <c r="M2944" s="12"/>
      <c r="N2944" s="3"/>
      <c r="O2944" s="3"/>
      <c r="P2944" s="3"/>
      <c r="Q2944" s="3"/>
      <c r="R2944" s="3"/>
      <c r="U2944" s="30">
        <v>2205</v>
      </c>
      <c r="V2944">
        <f t="shared" si="609"/>
        <v>2205000</v>
      </c>
      <c r="AA2944" s="1">
        <f>AA2943-(AA2943-AA2945)/2</f>
        <v>3757.5</v>
      </c>
    </row>
    <row r="2945" spans="2:28">
      <c r="B2945" t="s">
        <v>286</v>
      </c>
      <c r="C2945">
        <v>1944</v>
      </c>
      <c r="D2945" s="1">
        <v>27312</v>
      </c>
      <c r="E2945" s="12">
        <f>(D2945-D2943)/(D2943)</f>
        <v>0.35516522774635306</v>
      </c>
      <c r="F2945" s="1">
        <v>27312</v>
      </c>
      <c r="G2945" s="11">
        <f>(F2945-F2943)/(F2943)</f>
        <v>0.35516522774635306</v>
      </c>
      <c r="H2945">
        <v>120560</v>
      </c>
      <c r="I2945" s="12">
        <f t="shared" si="610"/>
        <v>0.226542800265428</v>
      </c>
      <c r="J2945" s="12"/>
      <c r="K2945" s="1">
        <v>93236</v>
      </c>
      <c r="L2945">
        <v>2114</v>
      </c>
      <c r="M2945" s="12">
        <f t="shared" ref="M2945:M3009" si="611">(L2945/K2945)</f>
        <v>2.2673645373031875E-2</v>
      </c>
      <c r="N2945" s="3"/>
      <c r="O2945" s="3"/>
      <c r="P2945" s="3"/>
      <c r="Q2945" s="3"/>
      <c r="R2945" s="3"/>
      <c r="T2945">
        <v>2043</v>
      </c>
      <c r="U2945" s="30">
        <v>2043</v>
      </c>
      <c r="V2945">
        <f t="shared" si="609"/>
        <v>2043000</v>
      </c>
      <c r="W2945">
        <v>1938</v>
      </c>
      <c r="AA2945" s="1">
        <f>AA2943-109</f>
        <v>3703</v>
      </c>
    </row>
    <row r="2946" spans="2:28">
      <c r="B2946" t="s">
        <v>286</v>
      </c>
      <c r="C2946">
        <v>1945</v>
      </c>
      <c r="D2946" s="1"/>
      <c r="E2946" s="12"/>
      <c r="F2946" s="1"/>
      <c r="G2946" s="11"/>
      <c r="I2946" s="12"/>
      <c r="J2946" s="12"/>
      <c r="K2946" s="1"/>
      <c r="M2946" s="12"/>
      <c r="N2946" s="3"/>
      <c r="O2946" s="3"/>
      <c r="P2946" s="3"/>
      <c r="Q2946" s="3"/>
      <c r="R2946" s="3"/>
      <c r="U2946" s="30">
        <v>2028</v>
      </c>
      <c r="V2946">
        <f t="shared" si="609"/>
        <v>2028000</v>
      </c>
      <c r="AA2946" s="1">
        <f>AA2945-(AA2945-AA2947)/2</f>
        <v>3648.5</v>
      </c>
    </row>
    <row r="2947" spans="2:28">
      <c r="B2947" t="s">
        <v>286</v>
      </c>
      <c r="C2947">
        <v>1946</v>
      </c>
      <c r="D2947" s="1">
        <v>29004</v>
      </c>
      <c r="E2947" s="12">
        <f>(D2947-D2945)/(D2945)</f>
        <v>6.1950790861159927E-2</v>
      </c>
      <c r="F2947" s="1">
        <v>29004</v>
      </c>
      <c r="G2947" s="11">
        <f>(F2947-F2945)/(F2945)</f>
        <v>6.1950790861159927E-2</v>
      </c>
      <c r="H2947">
        <v>151671</v>
      </c>
      <c r="I2947" s="12">
        <f t="shared" si="610"/>
        <v>0.19122970112941828</v>
      </c>
      <c r="J2947" s="12"/>
      <c r="K2947" s="1">
        <v>133749</v>
      </c>
      <c r="L2947">
        <v>2098</v>
      </c>
      <c r="M2947" s="12">
        <f t="shared" si="611"/>
        <v>1.5686098587652991E-2</v>
      </c>
      <c r="N2947" s="3"/>
      <c r="O2947" s="3"/>
      <c r="P2947" s="3"/>
      <c r="Q2947" s="3"/>
      <c r="R2947" s="3"/>
      <c r="T2947">
        <v>2128</v>
      </c>
      <c r="U2947" s="30">
        <v>2128</v>
      </c>
      <c r="V2947">
        <f t="shared" si="609"/>
        <v>2128000</v>
      </c>
      <c r="W2947">
        <v>2012</v>
      </c>
      <c r="AA2947" s="1">
        <f>AA2945-109</f>
        <v>3594</v>
      </c>
    </row>
    <row r="2948" spans="2:28">
      <c r="B2948" t="s">
        <v>286</v>
      </c>
      <c r="C2948">
        <v>1947</v>
      </c>
      <c r="D2948" s="1"/>
      <c r="E2948" s="12"/>
      <c r="F2948" s="1"/>
      <c r="G2948" s="11"/>
      <c r="I2948" s="12"/>
      <c r="J2948" s="12"/>
      <c r="K2948" s="1"/>
      <c r="M2948" s="12"/>
      <c r="N2948" s="3"/>
      <c r="O2948" s="3"/>
      <c r="P2948" s="3"/>
      <c r="Q2948" s="3"/>
      <c r="R2948" s="3"/>
      <c r="U2948" s="30">
        <v>2133</v>
      </c>
      <c r="V2948">
        <f t="shared" si="609"/>
        <v>2133000</v>
      </c>
      <c r="AA2948" s="1">
        <f>AA2947-(AA2947-AA2949)/2</f>
        <v>3539.5</v>
      </c>
    </row>
    <row r="2949" spans="2:28">
      <c r="B2949" t="s">
        <v>286</v>
      </c>
      <c r="C2949">
        <v>1948</v>
      </c>
      <c r="D2949" s="1">
        <v>54499</v>
      </c>
      <c r="E2949" s="12">
        <f>(D2949-D2947)/(D2947)</f>
        <v>0.8790166873534685</v>
      </c>
      <c r="F2949" s="1">
        <v>54383</v>
      </c>
      <c r="G2949" s="11">
        <f>(F2949-F2947)/(F2947)</f>
        <v>0.87501723900151707</v>
      </c>
      <c r="H2949">
        <v>215378</v>
      </c>
      <c r="I2949" s="12">
        <f t="shared" si="610"/>
        <v>0.25250025536498621</v>
      </c>
      <c r="J2949" s="12"/>
      <c r="K2949" s="1">
        <v>195946</v>
      </c>
      <c r="L2949">
        <v>3747</v>
      </c>
      <c r="M2949" s="12">
        <f t="shared" si="611"/>
        <v>1.9122615414450921E-2</v>
      </c>
      <c r="N2949" s="3"/>
      <c r="O2949" s="3"/>
      <c r="P2949" s="3"/>
      <c r="Q2949" s="3"/>
      <c r="R2949" s="3"/>
      <c r="T2949">
        <v>2089</v>
      </c>
      <c r="U2949" s="30">
        <v>2089</v>
      </c>
      <c r="V2949">
        <f t="shared" si="609"/>
        <v>2089000</v>
      </c>
      <c r="W2949">
        <v>2361</v>
      </c>
      <c r="AA2949" s="1">
        <f t="shared" ref="AA2949" si="612">AA2947-109</f>
        <v>3485</v>
      </c>
    </row>
    <row r="2950" spans="2:28">
      <c r="B2950" t="s">
        <v>286</v>
      </c>
      <c r="C2950">
        <v>1949</v>
      </c>
      <c r="D2950" s="1"/>
      <c r="E2950" s="12"/>
      <c r="F2950" s="1"/>
      <c r="G2950" s="11"/>
      <c r="I2950" s="12"/>
      <c r="J2950" s="12"/>
      <c r="K2950" s="1"/>
      <c r="M2950" s="12"/>
      <c r="N2950" s="3"/>
      <c r="O2950" s="3"/>
      <c r="P2950" s="3"/>
      <c r="Q2950" s="3"/>
      <c r="R2950" s="3"/>
      <c r="U2950" s="30">
        <v>2105</v>
      </c>
      <c r="V2950">
        <f t="shared" si="609"/>
        <v>2105000</v>
      </c>
      <c r="AA2950" s="1">
        <f>AA2949-(AA2949-AA2951)/2</f>
        <v>3428.5</v>
      </c>
    </row>
    <row r="2951" spans="2:28">
      <c r="B2951" t="s">
        <v>286</v>
      </c>
      <c r="C2951">
        <v>1950</v>
      </c>
      <c r="D2951" s="1">
        <v>70298</v>
      </c>
      <c r="E2951" s="12">
        <f>(D2951-D2949)/(D2949)</f>
        <v>0.28989522743536578</v>
      </c>
      <c r="F2951" s="1">
        <v>70282</v>
      </c>
      <c r="G2951" s="11">
        <f>(F2951-F2949)/(F2949)</f>
        <v>0.29235238953349391</v>
      </c>
      <c r="H2951">
        <v>260955</v>
      </c>
      <c r="I2951" s="12">
        <f t="shared" si="610"/>
        <v>0.26932612902607728</v>
      </c>
      <c r="J2951" s="12"/>
      <c r="K2951" s="1">
        <v>284309</v>
      </c>
      <c r="L2951">
        <v>4495</v>
      </c>
      <c r="M2951" s="12">
        <f t="shared" si="611"/>
        <v>1.5810262777470992E-2</v>
      </c>
      <c r="N2951" s="3"/>
      <c r="O2951" s="3"/>
      <c r="P2951" s="3"/>
      <c r="Q2951" s="3"/>
      <c r="R2951" s="3"/>
      <c r="T2951">
        <v>2229</v>
      </c>
      <c r="U2951" s="30">
        <v>2229</v>
      </c>
      <c r="V2951">
        <f t="shared" si="609"/>
        <v>2229000</v>
      </c>
      <c r="W2951">
        <v>2545</v>
      </c>
      <c r="X2951" s="16">
        <v>3372</v>
      </c>
      <c r="Z2951" s="16">
        <v>3372</v>
      </c>
      <c r="AA2951" s="16">
        <v>3372</v>
      </c>
      <c r="AB2951">
        <f>(AA2961-AA2951)/10</f>
        <v>71.2</v>
      </c>
    </row>
    <row r="2952" spans="2:28">
      <c r="B2952" t="s">
        <v>286</v>
      </c>
      <c r="C2952">
        <v>1951</v>
      </c>
      <c r="D2952" s="1">
        <v>69705</v>
      </c>
      <c r="E2952" s="12">
        <f t="shared" ref="E2952:E3012" si="613">(D2952-D2951)/(D2951)</f>
        <v>-8.4355173689151901E-3</v>
      </c>
      <c r="F2952" s="1">
        <v>69114</v>
      </c>
      <c r="G2952" s="11">
        <f t="shared" ref="G2952:G3009" si="614">(F2952-F2951)/(F2951)</f>
        <v>-1.6618764406249112E-2</v>
      </c>
      <c r="H2952">
        <v>281239</v>
      </c>
      <c r="I2952" s="12">
        <f t="shared" si="610"/>
        <v>0.24574827815487896</v>
      </c>
      <c r="J2952" s="12"/>
      <c r="K2952" s="1">
        <v>293319</v>
      </c>
      <c r="L2952">
        <v>5790</v>
      </c>
      <c r="M2952" s="12">
        <f t="shared" si="611"/>
        <v>1.9739600912317308E-2</v>
      </c>
      <c r="N2952">
        <v>1890</v>
      </c>
      <c r="O2952">
        <v>3679</v>
      </c>
      <c r="P2952" s="12">
        <f>(O2952/K2952)</f>
        <v>1.2542658334441343E-2</v>
      </c>
      <c r="Q2952" s="12">
        <f>(O2952/L2952)</f>
        <v>0.63540587219343692</v>
      </c>
      <c r="R2952" s="2">
        <v>794</v>
      </c>
      <c r="S2952" s="2">
        <v>920</v>
      </c>
      <c r="T2952">
        <v>2210</v>
      </c>
      <c r="U2952" s="30">
        <v>2210</v>
      </c>
      <c r="V2952">
        <f t="shared" si="609"/>
        <v>2210000</v>
      </c>
      <c r="W2952">
        <v>2846</v>
      </c>
      <c r="AA2952" s="1">
        <f>AA2951+71</f>
        <v>3443</v>
      </c>
    </row>
    <row r="2953" spans="2:28">
      <c r="B2953" t="s">
        <v>286</v>
      </c>
      <c r="C2953">
        <v>1952</v>
      </c>
      <c r="D2953" s="1">
        <v>68188</v>
      </c>
      <c r="E2953" s="12">
        <f t="shared" si="613"/>
        <v>-2.1763144681156303E-2</v>
      </c>
      <c r="F2953" s="1">
        <v>67899</v>
      </c>
      <c r="G2953" s="11">
        <f t="shared" si="614"/>
        <v>-1.7579651011372516E-2</v>
      </c>
      <c r="H2953">
        <v>295133</v>
      </c>
      <c r="I2953" s="12">
        <f t="shared" si="610"/>
        <v>0.23006237865640236</v>
      </c>
      <c r="J2953" s="12"/>
      <c r="K2953" s="1">
        <v>312779</v>
      </c>
      <c r="L2953">
        <v>5178</v>
      </c>
      <c r="M2953" s="12">
        <f t="shared" si="611"/>
        <v>1.6554819856831819E-2</v>
      </c>
      <c r="N2953">
        <v>1965</v>
      </c>
      <c r="O2953">
        <v>3001</v>
      </c>
      <c r="P2953" s="12">
        <f t="shared" ref="P2953:P3016" si="615">(O2953/K2953)</f>
        <v>9.5946339108443982E-3</v>
      </c>
      <c r="Q2953" s="12">
        <f t="shared" ref="Q2953:Q3009" si="616">(O2953/L2953)</f>
        <v>0.57956740054074929</v>
      </c>
      <c r="R2953" s="2">
        <v>917</v>
      </c>
      <c r="S2953" s="2">
        <v>385</v>
      </c>
      <c r="T2953">
        <v>2219</v>
      </c>
      <c r="U2953" s="30">
        <v>2219</v>
      </c>
      <c r="V2953">
        <f t="shared" si="609"/>
        <v>2219000</v>
      </c>
      <c r="W2953">
        <v>3105</v>
      </c>
      <c r="AA2953" s="1">
        <f t="shared" ref="AA2953:AA2960" si="617">AA2952+71</f>
        <v>3514</v>
      </c>
    </row>
    <row r="2954" spans="2:28">
      <c r="B2954" t="s">
        <v>286</v>
      </c>
      <c r="C2954">
        <v>1953</v>
      </c>
      <c r="D2954" s="1">
        <v>72014</v>
      </c>
      <c r="E2954" s="12">
        <f t="shared" si="613"/>
        <v>5.6109579398134567E-2</v>
      </c>
      <c r="F2954" s="1">
        <v>71487</v>
      </c>
      <c r="G2954" s="11">
        <f t="shared" si="614"/>
        <v>5.2843193566915567E-2</v>
      </c>
      <c r="H2954">
        <v>310940</v>
      </c>
      <c r="I2954" s="12">
        <f t="shared" si="610"/>
        <v>0.22990609120730687</v>
      </c>
      <c r="J2954" s="12"/>
      <c r="K2954" s="1">
        <v>331779</v>
      </c>
      <c r="L2954">
        <v>5579</v>
      </c>
      <c r="M2954" s="12">
        <f t="shared" si="611"/>
        <v>1.6815410258033209E-2</v>
      </c>
      <c r="N2954">
        <v>2000</v>
      </c>
      <c r="O2954">
        <v>3310</v>
      </c>
      <c r="P2954" s="12">
        <f t="shared" si="615"/>
        <v>9.976520515162202E-3</v>
      </c>
      <c r="Q2954" s="12">
        <f t="shared" si="616"/>
        <v>0.59329628965764469</v>
      </c>
      <c r="R2954" s="2">
        <v>830</v>
      </c>
      <c r="S2954" s="2">
        <v>1128</v>
      </c>
      <c r="T2954">
        <v>2182</v>
      </c>
      <c r="U2954" s="30">
        <v>2182</v>
      </c>
      <c r="V2954">
        <f t="shared" si="609"/>
        <v>2182000</v>
      </c>
      <c r="W2954">
        <v>3218</v>
      </c>
      <c r="AA2954" s="1">
        <f t="shared" si="617"/>
        <v>3585</v>
      </c>
    </row>
    <row r="2955" spans="2:28">
      <c r="B2955" t="s">
        <v>286</v>
      </c>
      <c r="C2955">
        <v>1954</v>
      </c>
      <c r="D2955" s="1">
        <v>68307</v>
      </c>
      <c r="E2955" s="12">
        <f t="shared" si="613"/>
        <v>-5.1476101869081012E-2</v>
      </c>
      <c r="F2955" s="1">
        <v>67612</v>
      </c>
      <c r="G2955" s="11">
        <f t="shared" si="614"/>
        <v>-5.420565977030789E-2</v>
      </c>
      <c r="H2955">
        <v>316993</v>
      </c>
      <c r="I2955" s="12">
        <f t="shared" si="610"/>
        <v>0.213291776159095</v>
      </c>
      <c r="J2955" s="12"/>
      <c r="K2955" s="1">
        <v>314614</v>
      </c>
      <c r="L2955">
        <v>5725</v>
      </c>
      <c r="M2955" s="12">
        <f t="shared" si="611"/>
        <v>1.819690160005594E-2</v>
      </c>
      <c r="N2955">
        <v>2583</v>
      </c>
      <c r="O2955">
        <v>2758</v>
      </c>
      <c r="P2955" s="12">
        <f t="shared" si="615"/>
        <v>8.766297748987649E-3</v>
      </c>
      <c r="Q2955" s="12">
        <f t="shared" si="616"/>
        <v>0.4817467248908297</v>
      </c>
      <c r="R2955" s="2">
        <v>959</v>
      </c>
      <c r="S2955" s="2">
        <v>442</v>
      </c>
      <c r="T2955">
        <v>2209</v>
      </c>
      <c r="U2955" s="30">
        <v>2209</v>
      </c>
      <c r="V2955">
        <f t="shared" si="609"/>
        <v>2209000</v>
      </c>
      <c r="W2955">
        <v>3220</v>
      </c>
      <c r="AA2955" s="1">
        <f t="shared" si="617"/>
        <v>3656</v>
      </c>
    </row>
    <row r="2956" spans="2:28">
      <c r="B2956" t="s">
        <v>286</v>
      </c>
      <c r="C2956">
        <v>1955</v>
      </c>
      <c r="D2956" s="1">
        <v>72710</v>
      </c>
      <c r="E2956" s="12">
        <f t="shared" si="613"/>
        <v>6.4458986633873547E-2</v>
      </c>
      <c r="F2956" s="1">
        <v>71979</v>
      </c>
      <c r="G2956" s="11">
        <f t="shared" si="614"/>
        <v>6.4589126190617047E-2</v>
      </c>
      <c r="H2956">
        <v>329440</v>
      </c>
      <c r="I2956" s="12">
        <f t="shared" si="610"/>
        <v>0.21848895094706169</v>
      </c>
      <c r="J2956" s="12"/>
      <c r="K2956" s="1">
        <v>328234</v>
      </c>
      <c r="L2956">
        <v>6244</v>
      </c>
      <c r="M2956" s="12">
        <f t="shared" si="611"/>
        <v>1.9023014069231098E-2</v>
      </c>
      <c r="N2956">
        <v>2673</v>
      </c>
      <c r="O2956">
        <v>2737</v>
      </c>
      <c r="P2956" s="12">
        <f t="shared" si="615"/>
        <v>8.3385633420060071E-3</v>
      </c>
      <c r="Q2956" s="12">
        <f t="shared" si="616"/>
        <v>0.43834080717488788</v>
      </c>
      <c r="R2956" s="2">
        <v>961</v>
      </c>
      <c r="S2956" s="2">
        <v>1199</v>
      </c>
      <c r="T2956">
        <v>2250</v>
      </c>
      <c r="U2956" s="30">
        <v>2250</v>
      </c>
      <c r="V2956">
        <f t="shared" si="609"/>
        <v>2250000</v>
      </c>
      <c r="W2956">
        <v>3408</v>
      </c>
      <c r="AA2956" s="1">
        <f t="shared" si="617"/>
        <v>3727</v>
      </c>
    </row>
    <row r="2957" spans="2:28">
      <c r="B2957" t="s">
        <v>286</v>
      </c>
      <c r="C2957">
        <v>1956</v>
      </c>
      <c r="D2957" s="1">
        <v>77138</v>
      </c>
      <c r="E2957" s="12">
        <f t="shared" si="613"/>
        <v>6.0899463622610367E-2</v>
      </c>
      <c r="F2957" s="1">
        <v>75820</v>
      </c>
      <c r="G2957" s="11">
        <f t="shared" si="614"/>
        <v>5.3362786368246297E-2</v>
      </c>
      <c r="H2957">
        <v>359201</v>
      </c>
      <c r="I2957" s="12">
        <f t="shared" si="610"/>
        <v>0.21107959053566108</v>
      </c>
      <c r="J2957" s="12"/>
      <c r="K2957" s="1">
        <v>380825</v>
      </c>
      <c r="L2957">
        <v>6652</v>
      </c>
      <c r="M2957" s="12">
        <f t="shared" si="611"/>
        <v>1.7467340642027179E-2</v>
      </c>
      <c r="N2957">
        <v>2801</v>
      </c>
      <c r="O2957">
        <v>3207</v>
      </c>
      <c r="P2957" s="12">
        <f t="shared" si="615"/>
        <v>8.4211908356856824E-3</v>
      </c>
      <c r="Q2957" s="12">
        <f t="shared" si="616"/>
        <v>0.48211064341551413</v>
      </c>
      <c r="R2957" s="2">
        <v>1126</v>
      </c>
      <c r="S2957" s="2">
        <v>442</v>
      </c>
      <c r="T2957">
        <v>2273</v>
      </c>
      <c r="U2957" s="30">
        <v>2273</v>
      </c>
      <c r="V2957">
        <f t="shared" si="609"/>
        <v>2273000</v>
      </c>
      <c r="W2957">
        <v>3626</v>
      </c>
      <c r="AA2957" s="1">
        <f t="shared" si="617"/>
        <v>3798</v>
      </c>
    </row>
    <row r="2958" spans="2:28">
      <c r="B2958" t="s">
        <v>286</v>
      </c>
      <c r="C2958">
        <v>1957</v>
      </c>
      <c r="D2958" s="1">
        <v>88003</v>
      </c>
      <c r="E2958" s="12">
        <f t="shared" si="613"/>
        <v>0.14085146101791593</v>
      </c>
      <c r="F2958" s="1">
        <v>86486</v>
      </c>
      <c r="G2958" s="11">
        <f t="shared" si="614"/>
        <v>0.14067528356634135</v>
      </c>
      <c r="H2958">
        <v>389592</v>
      </c>
      <c r="I2958" s="12">
        <f t="shared" si="610"/>
        <v>0.22199121131850758</v>
      </c>
      <c r="J2958" s="12"/>
      <c r="K2958" s="1">
        <v>404775</v>
      </c>
      <c r="L2958">
        <v>6352</v>
      </c>
      <c r="M2958" s="12">
        <f t="shared" si="611"/>
        <v>1.5692668766598729E-2</v>
      </c>
      <c r="N2958">
        <v>2717</v>
      </c>
      <c r="O2958" s="2">
        <v>3062</v>
      </c>
      <c r="P2958" s="12">
        <f t="shared" si="615"/>
        <v>7.5646964362917667E-3</v>
      </c>
      <c r="Q2958" s="12">
        <f t="shared" si="616"/>
        <v>0.48205289672544083</v>
      </c>
      <c r="R2958" s="2">
        <v>1069</v>
      </c>
      <c r="S2958" s="2">
        <v>1183</v>
      </c>
      <c r="T2958">
        <v>2282</v>
      </c>
      <c r="U2958" s="30">
        <v>2282</v>
      </c>
      <c r="V2958">
        <f t="shared" si="609"/>
        <v>2282000</v>
      </c>
      <c r="W2958">
        <v>3778</v>
      </c>
      <c r="AA2958" s="1">
        <f t="shared" si="617"/>
        <v>3869</v>
      </c>
    </row>
    <row r="2959" spans="2:28">
      <c r="B2959" t="s">
        <v>286</v>
      </c>
      <c r="C2959">
        <v>1958</v>
      </c>
      <c r="D2959" s="1">
        <v>117915</v>
      </c>
      <c r="E2959" s="12">
        <f t="shared" si="613"/>
        <v>0.33989750349419906</v>
      </c>
      <c r="F2959" s="1">
        <v>115662</v>
      </c>
      <c r="G2959" s="11">
        <f t="shared" si="614"/>
        <v>0.33734939759036142</v>
      </c>
      <c r="H2959">
        <v>428442</v>
      </c>
      <c r="I2959" s="12">
        <f t="shared" si="610"/>
        <v>0.2699595277773888</v>
      </c>
      <c r="J2959" s="12"/>
      <c r="K2959" s="1">
        <v>432667</v>
      </c>
      <c r="L2959">
        <v>6897</v>
      </c>
      <c r="M2959" s="12">
        <f t="shared" si="611"/>
        <v>1.5940665685157406E-2</v>
      </c>
      <c r="N2959">
        <v>3117</v>
      </c>
      <c r="O2959">
        <v>3208</v>
      </c>
      <c r="P2959" s="12">
        <f t="shared" si="615"/>
        <v>7.4144781090307327E-3</v>
      </c>
      <c r="Q2959" s="12">
        <f t="shared" si="616"/>
        <v>0.46512976656517324</v>
      </c>
      <c r="R2959">
        <v>1263</v>
      </c>
      <c r="S2959">
        <v>500</v>
      </c>
      <c r="T2959">
        <v>2267</v>
      </c>
      <c r="U2959" s="30">
        <v>2267</v>
      </c>
      <c r="V2959">
        <f t="shared" si="609"/>
        <v>2267000</v>
      </c>
      <c r="W2959">
        <v>4072</v>
      </c>
      <c r="AA2959" s="1">
        <f t="shared" si="617"/>
        <v>3940</v>
      </c>
    </row>
    <row r="2960" spans="2:28">
      <c r="B2960" t="s">
        <v>286</v>
      </c>
      <c r="C2960">
        <v>1959</v>
      </c>
      <c r="D2960" s="1">
        <v>156723</v>
      </c>
      <c r="E2960" s="12">
        <f t="shared" si="613"/>
        <v>0.32911843276936775</v>
      </c>
      <c r="F2960" s="1">
        <v>154318</v>
      </c>
      <c r="G2960" s="11">
        <f t="shared" si="614"/>
        <v>0.33421521329390813</v>
      </c>
      <c r="H2960">
        <v>479962</v>
      </c>
      <c r="I2960" s="12">
        <f t="shared" si="610"/>
        <v>0.32152128710189559</v>
      </c>
      <c r="J2960" s="12"/>
      <c r="K2960" s="1">
        <v>471396</v>
      </c>
      <c r="L2960">
        <v>6950</v>
      </c>
      <c r="M2960" s="12">
        <f t="shared" si="611"/>
        <v>1.4743442880295972E-2</v>
      </c>
      <c r="N2960">
        <v>3238</v>
      </c>
      <c r="O2960">
        <v>3180</v>
      </c>
      <c r="P2960" s="12">
        <f t="shared" si="615"/>
        <v>6.745920627243337E-3</v>
      </c>
      <c r="Q2960" s="12">
        <f t="shared" si="616"/>
        <v>0.45755395683453237</v>
      </c>
      <c r="R2960">
        <v>1216</v>
      </c>
      <c r="S2960">
        <v>1295</v>
      </c>
      <c r="T2960">
        <v>2289</v>
      </c>
      <c r="U2960" s="30">
        <v>2289</v>
      </c>
      <c r="V2960">
        <f t="shared" si="609"/>
        <v>2289000</v>
      </c>
      <c r="W2960">
        <v>4244</v>
      </c>
      <c r="AA2960" s="1">
        <f t="shared" si="617"/>
        <v>4011</v>
      </c>
    </row>
    <row r="2961" spans="2:28">
      <c r="B2961" t="s">
        <v>286</v>
      </c>
      <c r="C2961">
        <v>1960</v>
      </c>
      <c r="D2961" s="1">
        <v>122528</v>
      </c>
      <c r="E2961" s="12">
        <f t="shared" si="613"/>
        <v>-0.21818750279154941</v>
      </c>
      <c r="F2961" s="1">
        <v>121113</v>
      </c>
      <c r="G2961" s="11">
        <f t="shared" si="614"/>
        <v>-0.21517256574087273</v>
      </c>
      <c r="H2961">
        <v>471373</v>
      </c>
      <c r="I2961" s="12">
        <f t="shared" si="610"/>
        <v>0.2569366510173472</v>
      </c>
      <c r="J2961" s="12"/>
      <c r="K2961" s="1">
        <v>457316</v>
      </c>
      <c r="L2961">
        <v>6008</v>
      </c>
      <c r="M2961" s="12">
        <f t="shared" si="611"/>
        <v>1.3137524162723369E-2</v>
      </c>
      <c r="N2961">
        <v>2932</v>
      </c>
      <c r="O2961">
        <v>3076</v>
      </c>
      <c r="P2961" s="12">
        <f t="shared" si="615"/>
        <v>6.7262024508217512E-3</v>
      </c>
      <c r="Q2961" s="12">
        <f t="shared" si="616"/>
        <v>0.51198402130492682</v>
      </c>
      <c r="R2961">
        <v>1033</v>
      </c>
      <c r="S2961">
        <v>585</v>
      </c>
      <c r="T2961">
        <v>2336</v>
      </c>
      <c r="U2961" s="30">
        <v>2336</v>
      </c>
      <c r="V2961">
        <f t="shared" si="609"/>
        <v>2336000</v>
      </c>
      <c r="W2961">
        <v>4469</v>
      </c>
      <c r="X2961" s="16">
        <v>4084</v>
      </c>
      <c r="Z2961" s="16">
        <v>4084</v>
      </c>
      <c r="AA2961" s="16">
        <v>4084</v>
      </c>
      <c r="AB2961">
        <f>(4180-4084)/10</f>
        <v>9.6</v>
      </c>
    </row>
    <row r="2962" spans="2:28">
      <c r="B2962" t="s">
        <v>286</v>
      </c>
      <c r="C2962">
        <v>1961</v>
      </c>
      <c r="D2962" s="1">
        <v>145732</v>
      </c>
      <c r="E2962" s="12">
        <f t="shared" si="613"/>
        <v>0.18937712196395926</v>
      </c>
      <c r="F2962" s="1">
        <v>144887</v>
      </c>
      <c r="G2962" s="11">
        <f t="shared" si="614"/>
        <v>0.19629602107123101</v>
      </c>
      <c r="H2962">
        <v>508902</v>
      </c>
      <c r="I2962" s="12">
        <f t="shared" si="610"/>
        <v>0.28470511021768435</v>
      </c>
      <c r="J2962" s="12"/>
      <c r="K2962" s="1">
        <v>499788</v>
      </c>
      <c r="L2962">
        <v>6329</v>
      </c>
      <c r="M2962" s="12">
        <f t="shared" si="611"/>
        <v>1.2663369268569874E-2</v>
      </c>
      <c r="N2962">
        <v>3033</v>
      </c>
      <c r="O2962">
        <v>3296</v>
      </c>
      <c r="P2962" s="12">
        <f t="shared" si="615"/>
        <v>6.5947961935860803E-3</v>
      </c>
      <c r="Q2962" s="12">
        <f t="shared" si="616"/>
        <v>0.52077737399273183</v>
      </c>
      <c r="R2962">
        <v>1024</v>
      </c>
      <c r="S2962">
        <v>1497</v>
      </c>
      <c r="T2962">
        <v>2380</v>
      </c>
      <c r="U2962" s="30">
        <v>2380</v>
      </c>
      <c r="V2962">
        <f t="shared" si="609"/>
        <v>2380000</v>
      </c>
      <c r="W2962">
        <v>4619</v>
      </c>
      <c r="AA2962" s="1">
        <f>AA2961+9</f>
        <v>4093</v>
      </c>
    </row>
    <row r="2963" spans="2:28">
      <c r="B2963" t="s">
        <v>286</v>
      </c>
      <c r="C2963">
        <v>1962</v>
      </c>
      <c r="D2963" s="1">
        <v>151341</v>
      </c>
      <c r="E2963" s="12">
        <f t="shared" si="613"/>
        <v>3.8488458265857874E-2</v>
      </c>
      <c r="F2963" s="1">
        <v>148724</v>
      </c>
      <c r="G2963" s="11">
        <f t="shared" si="614"/>
        <v>2.6482707213207533E-2</v>
      </c>
      <c r="H2963">
        <v>550198</v>
      </c>
      <c r="I2963" s="12">
        <f t="shared" si="610"/>
        <v>0.27030996114126188</v>
      </c>
      <c r="J2963" s="12"/>
      <c r="K2963" s="1">
        <v>523327</v>
      </c>
      <c r="L2963">
        <v>6650</v>
      </c>
      <c r="M2963" s="12">
        <f t="shared" si="611"/>
        <v>1.2707160150345769E-2</v>
      </c>
      <c r="N2963">
        <v>3017</v>
      </c>
      <c r="O2963">
        <v>3633</v>
      </c>
      <c r="P2963" s="12">
        <f t="shared" si="615"/>
        <v>6.942122229504688E-3</v>
      </c>
      <c r="Q2963" s="12">
        <f t="shared" si="616"/>
        <v>0.5463157894736842</v>
      </c>
      <c r="R2963">
        <v>1087</v>
      </c>
      <c r="S2963">
        <v>750</v>
      </c>
      <c r="T2963">
        <v>2427</v>
      </c>
      <c r="U2963" s="30">
        <v>2427</v>
      </c>
      <c r="V2963">
        <f t="shared" si="609"/>
        <v>2427000</v>
      </c>
      <c r="W2963">
        <v>4815</v>
      </c>
      <c r="AA2963" s="1">
        <f t="shared" ref="AA2963:AA2970" si="618">AA2962+9</f>
        <v>4102</v>
      </c>
    </row>
    <row r="2964" spans="2:28">
      <c r="B2964" t="s">
        <v>286</v>
      </c>
      <c r="C2964">
        <v>1963</v>
      </c>
      <c r="D2964" s="1">
        <v>163038</v>
      </c>
      <c r="E2964" s="12">
        <f t="shared" si="613"/>
        <v>7.7289036017999094E-2</v>
      </c>
      <c r="F2964" s="1">
        <v>161544</v>
      </c>
      <c r="G2964" s="11">
        <f t="shared" si="614"/>
        <v>8.6199940829993812E-2</v>
      </c>
      <c r="H2964">
        <v>587054</v>
      </c>
      <c r="I2964" s="12">
        <f t="shared" si="610"/>
        <v>0.27517741127732714</v>
      </c>
      <c r="J2964" s="12"/>
      <c r="K2964" s="1">
        <v>609065</v>
      </c>
      <c r="L2964">
        <v>7484</v>
      </c>
      <c r="M2964" s="12">
        <f t="shared" si="611"/>
        <v>1.2287686864291988E-2</v>
      </c>
      <c r="N2964">
        <v>3249</v>
      </c>
      <c r="O2964">
        <v>4235</v>
      </c>
      <c r="P2964" s="12">
        <f t="shared" si="615"/>
        <v>6.9532808485137055E-3</v>
      </c>
      <c r="Q2964" s="12">
        <f t="shared" si="616"/>
        <v>0.56587386424371988</v>
      </c>
      <c r="R2964">
        <v>1280</v>
      </c>
      <c r="S2964">
        <v>1689</v>
      </c>
      <c r="T2964">
        <v>2439</v>
      </c>
      <c r="U2964" s="30">
        <v>2439</v>
      </c>
      <c r="V2964">
        <f t="shared" si="609"/>
        <v>2439000</v>
      </c>
      <c r="W2964">
        <v>4979</v>
      </c>
      <c r="AA2964" s="1">
        <f t="shared" si="618"/>
        <v>4111</v>
      </c>
    </row>
    <row r="2965" spans="2:28">
      <c r="B2965" t="s">
        <v>286</v>
      </c>
      <c r="C2965">
        <v>1964</v>
      </c>
      <c r="D2965" s="1">
        <v>189717</v>
      </c>
      <c r="E2965" s="12">
        <f t="shared" si="613"/>
        <v>0.16363669819305929</v>
      </c>
      <c r="F2965" s="1">
        <v>188487</v>
      </c>
      <c r="G2965" s="11">
        <f t="shared" si="614"/>
        <v>0.16678428168177092</v>
      </c>
      <c r="H2965">
        <v>637192</v>
      </c>
      <c r="I2965" s="12">
        <f t="shared" si="610"/>
        <v>0.29580879860387449</v>
      </c>
      <c r="J2965" s="12"/>
      <c r="K2965" s="1">
        <v>678219</v>
      </c>
      <c r="L2965">
        <v>8566</v>
      </c>
      <c r="M2965" s="12">
        <f t="shared" si="611"/>
        <v>1.263013864253287E-2</v>
      </c>
      <c r="N2965">
        <v>3521</v>
      </c>
      <c r="O2965">
        <v>5045</v>
      </c>
      <c r="P2965" s="12">
        <f t="shared" si="615"/>
        <v>7.4386002161543688E-3</v>
      </c>
      <c r="Q2965" s="12">
        <f t="shared" si="616"/>
        <v>0.58895633901470934</v>
      </c>
      <c r="R2965">
        <v>1371</v>
      </c>
      <c r="S2965">
        <v>742</v>
      </c>
      <c r="T2965">
        <v>2446</v>
      </c>
      <c r="U2965" s="30">
        <v>2446</v>
      </c>
      <c r="V2965">
        <f t="shared" si="609"/>
        <v>2446000</v>
      </c>
      <c r="W2965">
        <v>5336</v>
      </c>
      <c r="AA2965" s="1">
        <f t="shared" si="618"/>
        <v>4120</v>
      </c>
    </row>
    <row r="2966" spans="2:28">
      <c r="B2966" t="s">
        <v>286</v>
      </c>
      <c r="C2966">
        <v>1965</v>
      </c>
      <c r="D2966" s="1">
        <v>192352</v>
      </c>
      <c r="E2966" s="12">
        <f t="shared" si="613"/>
        <v>1.3889108514260715E-2</v>
      </c>
      <c r="F2966" s="1">
        <v>190772</v>
      </c>
      <c r="G2966" s="11">
        <f t="shared" si="614"/>
        <v>1.2122851973876183E-2</v>
      </c>
      <c r="H2966">
        <v>672649</v>
      </c>
      <c r="I2966" s="12">
        <f t="shared" si="610"/>
        <v>0.28361299875566603</v>
      </c>
      <c r="J2966" s="12"/>
      <c r="K2966" s="1">
        <v>679712</v>
      </c>
      <c r="L2966">
        <v>9152</v>
      </c>
      <c r="M2966" s="12">
        <f t="shared" si="611"/>
        <v>1.3464526152252718E-2</v>
      </c>
      <c r="N2966">
        <v>3704</v>
      </c>
      <c r="O2966">
        <v>5448</v>
      </c>
      <c r="P2966" s="12">
        <f t="shared" si="615"/>
        <v>8.0151593616119773E-3</v>
      </c>
      <c r="Q2966" s="12">
        <f t="shared" si="616"/>
        <v>0.59527972027972031</v>
      </c>
      <c r="R2966">
        <v>1371</v>
      </c>
      <c r="S2966">
        <v>1828</v>
      </c>
      <c r="T2966">
        <v>2440</v>
      </c>
      <c r="U2966" s="30">
        <v>2440</v>
      </c>
      <c r="V2966">
        <f t="shared" si="609"/>
        <v>2440000</v>
      </c>
      <c r="W2966">
        <v>5718</v>
      </c>
      <c r="AA2966" s="1">
        <f t="shared" si="618"/>
        <v>4129</v>
      </c>
    </row>
    <row r="2967" spans="2:28">
      <c r="B2967" t="s">
        <v>286</v>
      </c>
      <c r="C2967">
        <v>1966</v>
      </c>
      <c r="D2967" s="1">
        <v>228526</v>
      </c>
      <c r="E2967" s="12">
        <f t="shared" si="613"/>
        <v>0.18806147063716519</v>
      </c>
      <c r="F2967" s="1">
        <v>225175</v>
      </c>
      <c r="G2967" s="11">
        <f t="shared" si="614"/>
        <v>0.18033568867548697</v>
      </c>
      <c r="H2967">
        <v>758492</v>
      </c>
      <c r="I2967" s="12">
        <f t="shared" si="610"/>
        <v>0.29687195118735599</v>
      </c>
      <c r="J2967" s="12"/>
      <c r="K2967" s="1">
        <v>743569</v>
      </c>
      <c r="L2967">
        <v>11410</v>
      </c>
      <c r="M2967" s="12">
        <f t="shared" si="611"/>
        <v>1.5344910828719326E-2</v>
      </c>
      <c r="N2967">
        <v>4814</v>
      </c>
      <c r="O2967">
        <v>6596</v>
      </c>
      <c r="P2967" s="12">
        <f t="shared" si="615"/>
        <v>8.8707302214051428E-3</v>
      </c>
      <c r="Q2967" s="12">
        <f t="shared" si="616"/>
        <v>0.5780893952673094</v>
      </c>
      <c r="R2967">
        <v>1553</v>
      </c>
      <c r="S2967">
        <v>1024</v>
      </c>
      <c r="T2967">
        <v>2454</v>
      </c>
      <c r="U2967" s="30">
        <v>2454</v>
      </c>
      <c r="V2967">
        <f t="shared" si="609"/>
        <v>2454000</v>
      </c>
      <c r="W2967">
        <v>6127</v>
      </c>
      <c r="AA2967" s="1">
        <f t="shared" si="618"/>
        <v>4138</v>
      </c>
    </row>
    <row r="2968" spans="2:28">
      <c r="B2968" t="s">
        <v>286</v>
      </c>
      <c r="C2968">
        <v>1967</v>
      </c>
      <c r="D2968" s="1">
        <v>268006</v>
      </c>
      <c r="E2968" s="12">
        <f t="shared" si="613"/>
        <v>0.17275933591801371</v>
      </c>
      <c r="F2968" s="1">
        <v>264112</v>
      </c>
      <c r="G2968" s="11">
        <f t="shared" si="614"/>
        <v>0.17291884090152104</v>
      </c>
      <c r="H2968">
        <v>827688</v>
      </c>
      <c r="I2968" s="12">
        <f t="shared" si="610"/>
        <v>0.31909608451493798</v>
      </c>
      <c r="J2968" s="12"/>
      <c r="K2968" s="1">
        <v>837249</v>
      </c>
      <c r="L2968">
        <v>10849</v>
      </c>
      <c r="M2968" s="12">
        <f t="shared" si="611"/>
        <v>1.2957913356719447E-2</v>
      </c>
      <c r="N2968">
        <v>4858</v>
      </c>
      <c r="O2968">
        <v>5991</v>
      </c>
      <c r="P2968" s="12">
        <f t="shared" si="615"/>
        <v>7.1555773730395617E-3</v>
      </c>
      <c r="Q2968" s="12">
        <f t="shared" si="616"/>
        <v>0.55221679417457825</v>
      </c>
      <c r="R2968">
        <v>1652</v>
      </c>
      <c r="S2968">
        <v>1834</v>
      </c>
      <c r="T2968">
        <v>2489</v>
      </c>
      <c r="U2968" s="30">
        <v>2489</v>
      </c>
      <c r="V2968">
        <f t="shared" si="609"/>
        <v>2489000</v>
      </c>
      <c r="W2968">
        <v>6680</v>
      </c>
      <c r="AA2968" s="1">
        <f t="shared" si="618"/>
        <v>4147</v>
      </c>
    </row>
    <row r="2969" spans="2:28">
      <c r="B2969" t="s">
        <v>286</v>
      </c>
      <c r="C2969">
        <v>1968</v>
      </c>
      <c r="D2969" s="1">
        <v>315818</v>
      </c>
      <c r="E2969" s="12">
        <f t="shared" si="613"/>
        <v>0.17839899106736418</v>
      </c>
      <c r="F2969" s="1">
        <v>312267</v>
      </c>
      <c r="G2969" s="11">
        <f t="shared" si="614"/>
        <v>0.18232795177803357</v>
      </c>
      <c r="H2969">
        <v>929953</v>
      </c>
      <c r="I2969" s="12">
        <f t="shared" si="610"/>
        <v>0.33578793766996828</v>
      </c>
      <c r="J2969" s="12"/>
      <c r="K2969" s="1">
        <v>949299</v>
      </c>
      <c r="L2969">
        <v>12485</v>
      </c>
      <c r="M2969" s="12">
        <f t="shared" si="611"/>
        <v>1.3151809914473733E-2</v>
      </c>
      <c r="N2969">
        <v>5554</v>
      </c>
      <c r="O2969">
        <v>6931</v>
      </c>
      <c r="P2969" s="12">
        <f t="shared" si="615"/>
        <v>7.3011769737458907E-3</v>
      </c>
      <c r="Q2969" s="12">
        <f t="shared" si="616"/>
        <v>0.5551461754104926</v>
      </c>
      <c r="R2969">
        <v>1820</v>
      </c>
      <c r="S2969">
        <v>2138</v>
      </c>
      <c r="T2969">
        <v>2503</v>
      </c>
      <c r="U2969" s="30">
        <v>2503</v>
      </c>
      <c r="V2969">
        <f t="shared" si="609"/>
        <v>2503000</v>
      </c>
      <c r="W2969">
        <v>7326</v>
      </c>
      <c r="AA2969" s="1">
        <f t="shared" si="618"/>
        <v>4156</v>
      </c>
    </row>
    <row r="2970" spans="2:28">
      <c r="B2970" t="s">
        <v>286</v>
      </c>
      <c r="C2970">
        <v>1969</v>
      </c>
      <c r="D2970" s="1">
        <v>327927</v>
      </c>
      <c r="E2970" s="12">
        <f t="shared" si="613"/>
        <v>3.8341703132817005E-2</v>
      </c>
      <c r="F2970" s="1">
        <v>321012</v>
      </c>
      <c r="G2970" s="11">
        <f t="shared" si="614"/>
        <v>2.8004880438855212E-2</v>
      </c>
      <c r="H2970">
        <v>1004268</v>
      </c>
      <c r="I2970" s="12">
        <f t="shared" si="610"/>
        <v>0.31964774343103636</v>
      </c>
      <c r="J2970" s="12"/>
      <c r="K2970" s="1">
        <v>982933</v>
      </c>
      <c r="L2970">
        <v>15235</v>
      </c>
      <c r="M2970" s="12">
        <f t="shared" si="611"/>
        <v>1.5499530486818533E-2</v>
      </c>
      <c r="N2970">
        <v>7128</v>
      </c>
      <c r="O2970">
        <v>8107</v>
      </c>
      <c r="P2970" s="12">
        <f t="shared" si="615"/>
        <v>8.2477645984009081E-3</v>
      </c>
      <c r="Q2970" s="12">
        <f t="shared" si="616"/>
        <v>0.53212996389891698</v>
      </c>
      <c r="R2970">
        <v>3105</v>
      </c>
      <c r="S2970">
        <v>2511</v>
      </c>
      <c r="T2970">
        <v>2535</v>
      </c>
      <c r="U2970" s="30">
        <v>2535</v>
      </c>
      <c r="V2970">
        <f t="shared" si="609"/>
        <v>2535000</v>
      </c>
      <c r="W2970">
        <v>8121</v>
      </c>
      <c r="AA2970" s="1">
        <f t="shared" si="618"/>
        <v>4165</v>
      </c>
    </row>
    <row r="2971" spans="2:28">
      <c r="B2971" t="s">
        <v>286</v>
      </c>
      <c r="C2971">
        <v>1970</v>
      </c>
      <c r="D2971" s="1">
        <v>343590</v>
      </c>
      <c r="E2971" s="12">
        <f t="shared" si="613"/>
        <v>4.7763679111509576E-2</v>
      </c>
      <c r="F2971" s="1">
        <v>335474</v>
      </c>
      <c r="G2971" s="11">
        <f t="shared" si="614"/>
        <v>4.5051275341731777E-2</v>
      </c>
      <c r="H2971">
        <v>1078285</v>
      </c>
      <c r="I2971" s="12">
        <f t="shared" si="610"/>
        <v>0.31111811812275975</v>
      </c>
      <c r="J2971" s="12"/>
      <c r="K2971" s="1">
        <v>1081600</v>
      </c>
      <c r="L2971">
        <v>16527</v>
      </c>
      <c r="M2971" s="12">
        <f t="shared" si="611"/>
        <v>1.5280140532544379E-2</v>
      </c>
      <c r="N2971">
        <v>8096</v>
      </c>
      <c r="O2971">
        <v>8431</v>
      </c>
      <c r="P2971" s="12">
        <f t="shared" si="615"/>
        <v>7.7949334319526624E-3</v>
      </c>
      <c r="Q2971" s="12">
        <f t="shared" si="616"/>
        <v>0.51013493071942884</v>
      </c>
      <c r="R2971">
        <v>4486</v>
      </c>
      <c r="S2971">
        <v>3209</v>
      </c>
      <c r="T2971">
        <v>2559</v>
      </c>
      <c r="U2971" s="30">
        <v>2559.4630000000002</v>
      </c>
      <c r="V2971">
        <f t="shared" si="609"/>
        <v>2559463</v>
      </c>
      <c r="W2971">
        <v>8919</v>
      </c>
      <c r="X2971" s="16">
        <v>4180</v>
      </c>
      <c r="Z2971" s="16">
        <v>4180</v>
      </c>
      <c r="AA2971" s="16">
        <v>4180</v>
      </c>
      <c r="AB2971">
        <f>(4180-3955)</f>
        <v>225</v>
      </c>
    </row>
    <row r="2972" spans="2:28">
      <c r="B2972" t="s">
        <v>286</v>
      </c>
      <c r="C2972">
        <v>1971</v>
      </c>
      <c r="D2972" s="1">
        <v>359580</v>
      </c>
      <c r="E2972" s="12">
        <f t="shared" si="613"/>
        <v>4.6538024971623154E-2</v>
      </c>
      <c r="F2972" s="1">
        <v>352827</v>
      </c>
      <c r="G2972" s="11">
        <f t="shared" si="614"/>
        <v>5.1726810423460536E-2</v>
      </c>
      <c r="H2972">
        <v>1145695</v>
      </c>
      <c r="I2972" s="12">
        <f t="shared" si="610"/>
        <v>0.30795892449561185</v>
      </c>
      <c r="J2972" s="12"/>
      <c r="K2972" s="1">
        <v>1205506</v>
      </c>
      <c r="L2972">
        <v>25396</v>
      </c>
      <c r="M2972" s="12">
        <f t="shared" si="611"/>
        <v>2.1066672418055158E-2</v>
      </c>
      <c r="N2972">
        <v>14403</v>
      </c>
      <c r="O2972">
        <v>10993</v>
      </c>
      <c r="P2972" s="12">
        <f t="shared" si="615"/>
        <v>9.1189923567365078E-3</v>
      </c>
      <c r="Q2972" s="12">
        <f t="shared" si="616"/>
        <v>0.4328634430618995</v>
      </c>
      <c r="R2972">
        <v>4752</v>
      </c>
      <c r="S2972">
        <v>3622</v>
      </c>
      <c r="T2972">
        <v>2619</v>
      </c>
      <c r="U2972" s="30">
        <v>2618.6010000000001</v>
      </c>
      <c r="V2972">
        <f t="shared" si="609"/>
        <v>2618601</v>
      </c>
      <c r="W2972">
        <v>9712</v>
      </c>
      <c r="AA2972" s="1">
        <f>AA2971-225</f>
        <v>3955</v>
      </c>
    </row>
    <row r="2973" spans="2:28">
      <c r="B2973" t="s">
        <v>286</v>
      </c>
      <c r="C2973">
        <v>1972</v>
      </c>
      <c r="D2973" s="1">
        <v>413840</v>
      </c>
      <c r="E2973" s="12">
        <f t="shared" si="613"/>
        <v>0.15089827020412705</v>
      </c>
      <c r="F2973" s="1">
        <v>406383</v>
      </c>
      <c r="G2973" s="11">
        <f t="shared" si="614"/>
        <v>0.15179110442228061</v>
      </c>
      <c r="H2973">
        <v>1331461</v>
      </c>
      <c r="I2973" s="12">
        <f t="shared" si="610"/>
        <v>0.30521584935645879</v>
      </c>
      <c r="J2973" s="12"/>
      <c r="K2973" s="1">
        <v>1317488</v>
      </c>
      <c r="L2973">
        <v>29119</v>
      </c>
      <c r="M2973" s="12">
        <f t="shared" si="611"/>
        <v>2.2101909087597002E-2</v>
      </c>
      <c r="N2973">
        <v>17375</v>
      </c>
      <c r="O2973">
        <v>11744</v>
      </c>
      <c r="P2973" s="12">
        <f t="shared" si="615"/>
        <v>8.9139331819341056E-3</v>
      </c>
      <c r="Q2973" s="12">
        <f t="shared" si="616"/>
        <v>0.40331055324702086</v>
      </c>
      <c r="R2973">
        <v>5132</v>
      </c>
      <c r="S2973">
        <v>3318</v>
      </c>
      <c r="T2973">
        <v>2659</v>
      </c>
      <c r="U2973" s="30">
        <v>2658.6460000000002</v>
      </c>
      <c r="V2973">
        <f t="shared" si="609"/>
        <v>2658646</v>
      </c>
      <c r="W2973">
        <v>10672</v>
      </c>
      <c r="AA2973" s="1">
        <f t="shared" ref="AA2973:AA2977" si="619">AA2972-225</f>
        <v>3730</v>
      </c>
    </row>
    <row r="2974" spans="2:28">
      <c r="B2974" t="s">
        <v>286</v>
      </c>
      <c r="C2974">
        <v>1973</v>
      </c>
      <c r="D2974" s="1">
        <v>450834</v>
      </c>
      <c r="E2974" s="12">
        <f t="shared" si="613"/>
        <v>8.9392035569302142E-2</v>
      </c>
      <c r="F2974" s="1">
        <v>441074</v>
      </c>
      <c r="G2974" s="11">
        <f t="shared" si="614"/>
        <v>8.5365283488728613E-2</v>
      </c>
      <c r="H2974">
        <v>1442432</v>
      </c>
      <c r="I2974" s="12">
        <f t="shared" si="610"/>
        <v>0.30578495208092998</v>
      </c>
      <c r="J2974" s="12"/>
      <c r="K2974" s="1">
        <v>1416147</v>
      </c>
      <c r="L2974">
        <v>31742</v>
      </c>
      <c r="M2974" s="12">
        <f t="shared" si="611"/>
        <v>2.2414339754276921E-2</v>
      </c>
      <c r="N2974">
        <v>18570</v>
      </c>
      <c r="O2974">
        <v>13172</v>
      </c>
      <c r="P2974" s="12">
        <f t="shared" si="615"/>
        <v>9.3012942865394622E-3</v>
      </c>
      <c r="Q2974" s="12">
        <f t="shared" si="616"/>
        <v>0.41497070127906244</v>
      </c>
      <c r="R2974">
        <v>5368</v>
      </c>
      <c r="S2974">
        <v>3464</v>
      </c>
      <c r="T2974">
        <v>2696</v>
      </c>
      <c r="U2974" s="30">
        <v>2695.931</v>
      </c>
      <c r="V2974">
        <f t="shared" si="609"/>
        <v>2695931</v>
      </c>
      <c r="W2974">
        <v>12164</v>
      </c>
      <c r="AA2974" s="1">
        <f t="shared" si="619"/>
        <v>3505</v>
      </c>
    </row>
    <row r="2975" spans="2:28">
      <c r="B2975" t="s">
        <v>286</v>
      </c>
      <c r="C2975">
        <v>1974</v>
      </c>
      <c r="D2975" s="1">
        <v>443558</v>
      </c>
      <c r="E2975" s="12">
        <f t="shared" si="613"/>
        <v>-1.6138977983027013E-2</v>
      </c>
      <c r="F2975" s="1">
        <v>435162</v>
      </c>
      <c r="G2975" s="11">
        <f t="shared" si="614"/>
        <v>-1.3403646553639525E-2</v>
      </c>
      <c r="H2975">
        <v>1566069</v>
      </c>
      <c r="I2975" s="12">
        <f t="shared" si="610"/>
        <v>0.27786898278428346</v>
      </c>
      <c r="J2975" s="12"/>
      <c r="K2975" s="1">
        <v>1479637</v>
      </c>
      <c r="L2975">
        <v>36959</v>
      </c>
      <c r="M2975" s="12">
        <f t="shared" si="611"/>
        <v>2.497842376204434E-2</v>
      </c>
      <c r="N2975">
        <v>20472</v>
      </c>
      <c r="O2975">
        <v>16487</v>
      </c>
      <c r="P2975" s="12">
        <f t="shared" si="615"/>
        <v>1.1142597812841933E-2</v>
      </c>
      <c r="Q2975" s="12">
        <f t="shared" si="616"/>
        <v>0.44608890933196244</v>
      </c>
      <c r="R2975">
        <v>5746</v>
      </c>
      <c r="S2975">
        <v>3550</v>
      </c>
      <c r="T2975">
        <v>2735</v>
      </c>
      <c r="U2975" s="30">
        <v>2734.768</v>
      </c>
      <c r="V2975">
        <f t="shared" si="609"/>
        <v>2734768</v>
      </c>
      <c r="W2975">
        <v>13597</v>
      </c>
      <c r="AA2975" s="1">
        <f t="shared" si="619"/>
        <v>3280</v>
      </c>
    </row>
    <row r="2976" spans="2:28">
      <c r="B2976" t="s">
        <v>286</v>
      </c>
      <c r="C2976">
        <v>1975</v>
      </c>
      <c r="D2976" s="1">
        <v>514228</v>
      </c>
      <c r="E2976" s="12">
        <f t="shared" si="613"/>
        <v>0.1593252742595106</v>
      </c>
      <c r="F2976" s="1">
        <v>499782</v>
      </c>
      <c r="G2976" s="11">
        <f t="shared" si="614"/>
        <v>0.14849642202214347</v>
      </c>
      <c r="H2976">
        <v>1747090</v>
      </c>
      <c r="I2976" s="12">
        <f t="shared" si="610"/>
        <v>0.28606540017972742</v>
      </c>
      <c r="J2976" s="12"/>
      <c r="K2976" s="1">
        <v>1637444</v>
      </c>
      <c r="L2976">
        <v>44410</v>
      </c>
      <c r="M2976" s="12">
        <f t="shared" si="611"/>
        <v>2.7121538202222489E-2</v>
      </c>
      <c r="N2976">
        <v>21927</v>
      </c>
      <c r="O2976">
        <v>22483</v>
      </c>
      <c r="P2976" s="12">
        <f t="shared" si="615"/>
        <v>1.3730545899584962E-2</v>
      </c>
      <c r="Q2976" s="12">
        <f t="shared" si="616"/>
        <v>0.50625985138482321</v>
      </c>
      <c r="R2976">
        <v>6718</v>
      </c>
      <c r="S2976">
        <v>4200</v>
      </c>
      <c r="T2976">
        <v>2775</v>
      </c>
      <c r="U2976" s="30">
        <v>2774.683</v>
      </c>
      <c r="V2976">
        <f t="shared" si="609"/>
        <v>2774683</v>
      </c>
      <c r="W2976">
        <v>15227</v>
      </c>
      <c r="AA2976" s="1">
        <f t="shared" si="619"/>
        <v>3055</v>
      </c>
    </row>
    <row r="2977" spans="2:27">
      <c r="B2977" t="s">
        <v>286</v>
      </c>
      <c r="C2977">
        <v>1976</v>
      </c>
      <c r="D2977" s="1">
        <v>548972</v>
      </c>
      <c r="E2977" s="12">
        <f t="shared" si="613"/>
        <v>6.7565360112634865E-2</v>
      </c>
      <c r="F2977" s="1">
        <v>533397</v>
      </c>
      <c r="G2977" s="11">
        <f t="shared" si="614"/>
        <v>6.7259325065728653E-2</v>
      </c>
      <c r="H2977">
        <v>2032489</v>
      </c>
      <c r="I2977" s="12">
        <f t="shared" si="610"/>
        <v>0.26243536865390171</v>
      </c>
      <c r="J2977" s="12"/>
      <c r="K2977" s="1">
        <v>1968534</v>
      </c>
      <c r="L2977">
        <v>57428</v>
      </c>
      <c r="M2977" s="12">
        <f t="shared" si="611"/>
        <v>2.9172978470272802E-2</v>
      </c>
      <c r="N2977">
        <v>30771</v>
      </c>
      <c r="O2977">
        <v>26657</v>
      </c>
      <c r="P2977" s="12">
        <f t="shared" si="615"/>
        <v>1.3541549193460718E-2</v>
      </c>
      <c r="Q2977" s="12">
        <f t="shared" si="616"/>
        <v>0.4641812356341854</v>
      </c>
      <c r="R2977">
        <v>7312</v>
      </c>
      <c r="S2977">
        <v>5044</v>
      </c>
      <c r="T2977">
        <v>2827</v>
      </c>
      <c r="U2977" s="30">
        <v>2826.8150000000001</v>
      </c>
      <c r="V2977">
        <f t="shared" si="609"/>
        <v>2826815</v>
      </c>
      <c r="W2977">
        <v>16868</v>
      </c>
      <c r="AA2977" s="1">
        <f t="shared" si="619"/>
        <v>2830</v>
      </c>
    </row>
    <row r="2978" spans="2:27">
      <c r="B2978" t="s">
        <v>286</v>
      </c>
      <c r="C2978">
        <v>1977</v>
      </c>
      <c r="D2978" s="1">
        <v>606314</v>
      </c>
      <c r="E2978" s="12">
        <f t="shared" si="613"/>
        <v>0.10445341474610727</v>
      </c>
      <c r="F2978" s="1">
        <v>584541</v>
      </c>
      <c r="G2978" s="11">
        <f t="shared" si="614"/>
        <v>9.5883553900753093E-2</v>
      </c>
      <c r="H2978">
        <v>2283116</v>
      </c>
      <c r="I2978" s="12">
        <f t="shared" si="610"/>
        <v>0.25602772701868848</v>
      </c>
      <c r="J2978" s="12"/>
      <c r="K2978" s="1">
        <v>2138132</v>
      </c>
      <c r="L2978">
        <v>76070</v>
      </c>
      <c r="M2978" s="12">
        <f t="shared" si="611"/>
        <v>3.5577784720494339E-2</v>
      </c>
      <c r="N2978">
        <v>33494</v>
      </c>
      <c r="O2978">
        <v>42576</v>
      </c>
      <c r="P2978" s="12">
        <f t="shared" si="615"/>
        <v>1.9912708850529339E-2</v>
      </c>
      <c r="Q2978" s="12">
        <f t="shared" si="616"/>
        <v>0.55969501774681218</v>
      </c>
      <c r="R2978">
        <v>9058</v>
      </c>
      <c r="S2978">
        <v>5908</v>
      </c>
      <c r="T2978">
        <v>2870</v>
      </c>
      <c r="U2978" s="30">
        <v>2870.0140000000001</v>
      </c>
      <c r="V2978">
        <f t="shared" si="609"/>
        <v>2870014</v>
      </c>
      <c r="W2978">
        <v>18829</v>
      </c>
      <c r="X2978" s="16">
        <v>3955</v>
      </c>
      <c r="Z2978" s="16">
        <v>3955</v>
      </c>
      <c r="AA2978" s="16">
        <v>3955</v>
      </c>
    </row>
    <row r="2979" spans="2:27">
      <c r="B2979" t="s">
        <v>286</v>
      </c>
      <c r="C2979">
        <v>1978</v>
      </c>
      <c r="D2979" s="1">
        <v>661085</v>
      </c>
      <c r="E2979" s="12">
        <f t="shared" si="613"/>
        <v>9.0334381195222274E-2</v>
      </c>
      <c r="F2979" s="1">
        <v>643359</v>
      </c>
      <c r="G2979" s="11">
        <f t="shared" si="614"/>
        <v>0.10062253973630592</v>
      </c>
      <c r="H2979">
        <v>2625828</v>
      </c>
      <c r="I2979" s="12">
        <f t="shared" ref="I2979:I3009" si="620">(F2979/H2979)</f>
        <v>0.24501185911643869</v>
      </c>
      <c r="J2979" s="12"/>
      <c r="K2979" s="1">
        <v>2315434</v>
      </c>
      <c r="L2979">
        <v>78213</v>
      </c>
      <c r="M2979" s="12">
        <f t="shared" si="611"/>
        <v>3.3778980528056508E-2</v>
      </c>
      <c r="N2979">
        <v>24724</v>
      </c>
      <c r="O2979">
        <v>53489</v>
      </c>
      <c r="P2979" s="12">
        <f t="shared" si="615"/>
        <v>2.3101068741324522E-2</v>
      </c>
      <c r="Q2979" s="12">
        <f t="shared" si="616"/>
        <v>0.68388886757955836</v>
      </c>
      <c r="R2979">
        <v>9058</v>
      </c>
      <c r="S2979">
        <v>5916</v>
      </c>
      <c r="T2979">
        <v>2917</v>
      </c>
      <c r="U2979" s="30">
        <v>2917.3359999999998</v>
      </c>
      <c r="V2979">
        <f t="shared" si="609"/>
        <v>2917336</v>
      </c>
      <c r="W2979">
        <v>21391</v>
      </c>
      <c r="X2979" s="16">
        <v>4186</v>
      </c>
      <c r="Z2979" s="16">
        <v>4186</v>
      </c>
      <c r="AA2979" s="16">
        <v>4186</v>
      </c>
    </row>
    <row r="2980" spans="2:27">
      <c r="B2980" t="s">
        <v>286</v>
      </c>
      <c r="C2980">
        <v>1979</v>
      </c>
      <c r="D2980" s="1">
        <v>696494</v>
      </c>
      <c r="E2980" s="12">
        <f t="shared" si="613"/>
        <v>5.3561947404645392E-2</v>
      </c>
      <c r="F2980" s="1">
        <v>680380</v>
      </c>
      <c r="G2980" s="11">
        <f t="shared" si="614"/>
        <v>5.7543300085955117E-2</v>
      </c>
      <c r="H2980">
        <v>2966195</v>
      </c>
      <c r="I2980" s="12">
        <f t="shared" si="620"/>
        <v>0.22937804156503533</v>
      </c>
      <c r="J2980" s="12"/>
      <c r="K2980" s="1">
        <v>2732959</v>
      </c>
      <c r="L2980">
        <v>75946</v>
      </c>
      <c r="M2980" s="12">
        <f t="shared" si="611"/>
        <v>2.7788927678754054E-2</v>
      </c>
      <c r="N2980">
        <v>27362</v>
      </c>
      <c r="O2980">
        <v>48584</v>
      </c>
      <c r="P2980" s="12">
        <f t="shared" si="615"/>
        <v>1.7777068737584428E-2</v>
      </c>
      <c r="Q2980" s="12">
        <f t="shared" si="616"/>
        <v>0.63971769415110735</v>
      </c>
      <c r="R2980">
        <v>9744</v>
      </c>
      <c r="S2980">
        <v>6862</v>
      </c>
      <c r="T2980">
        <v>2975</v>
      </c>
      <c r="U2980" s="30">
        <v>2975.31</v>
      </c>
      <c r="V2980">
        <f t="shared" si="609"/>
        <v>2975310</v>
      </c>
      <c r="W2980">
        <v>24933</v>
      </c>
      <c r="X2980" s="16">
        <v>4250</v>
      </c>
      <c r="Z2980" s="16">
        <v>4250</v>
      </c>
      <c r="AA2980" s="16">
        <v>4250</v>
      </c>
    </row>
    <row r="2981" spans="2:27">
      <c r="B2981" t="s">
        <v>286</v>
      </c>
      <c r="C2981">
        <v>1980</v>
      </c>
      <c r="D2981" s="1">
        <v>797599</v>
      </c>
      <c r="E2981" s="12">
        <f t="shared" si="613"/>
        <v>0.14516277240004938</v>
      </c>
      <c r="F2981" s="1">
        <v>775742</v>
      </c>
      <c r="G2981" s="11">
        <f t="shared" si="614"/>
        <v>0.14015991063817279</v>
      </c>
      <c r="H2981">
        <v>3433128</v>
      </c>
      <c r="I2981" s="12">
        <f t="shared" si="620"/>
        <v>0.22595778543648823</v>
      </c>
      <c r="J2981" s="12"/>
      <c r="K2981" s="1">
        <v>3248998</v>
      </c>
      <c r="L2981">
        <v>86416</v>
      </c>
      <c r="M2981" s="12">
        <f t="shared" si="611"/>
        <v>2.6597738748992766E-2</v>
      </c>
      <c r="N2981">
        <v>33176</v>
      </c>
      <c r="O2981">
        <v>53240</v>
      </c>
      <c r="P2981" s="12">
        <f t="shared" si="615"/>
        <v>1.6386590573462957E-2</v>
      </c>
      <c r="Q2981" s="12">
        <f t="shared" si="616"/>
        <v>0.61608961303462317</v>
      </c>
      <c r="R2981">
        <v>10792</v>
      </c>
      <c r="S2981">
        <v>7612</v>
      </c>
      <c r="T2981">
        <v>3025</v>
      </c>
      <c r="U2981" s="30">
        <v>3040.7579999999998</v>
      </c>
      <c r="V2981">
        <f t="shared" si="609"/>
        <v>3040758</v>
      </c>
      <c r="W2981">
        <v>28847</v>
      </c>
      <c r="X2981" s="16">
        <v>4544</v>
      </c>
      <c r="Y2981">
        <v>5141</v>
      </c>
      <c r="Z2981" s="1">
        <f>(Y2981+X2981)/2</f>
        <v>4842.5</v>
      </c>
      <c r="AA2981" s="16">
        <v>4843</v>
      </c>
    </row>
    <row r="2982" spans="2:27">
      <c r="B2982" t="s">
        <v>286</v>
      </c>
      <c r="C2982">
        <v>1981</v>
      </c>
      <c r="D2982" s="1">
        <v>840452</v>
      </c>
      <c r="E2982" s="12">
        <f t="shared" si="613"/>
        <v>5.3727499658349623E-2</v>
      </c>
      <c r="F2982" s="1">
        <v>815008</v>
      </c>
      <c r="G2982" s="11">
        <f t="shared" si="614"/>
        <v>5.061734442636856E-2</v>
      </c>
      <c r="H2982">
        <v>4093606</v>
      </c>
      <c r="I2982" s="12">
        <f t="shared" si="620"/>
        <v>0.19909292687180935</v>
      </c>
      <c r="J2982" s="12"/>
      <c r="K2982" s="1">
        <v>3790528</v>
      </c>
      <c r="L2982">
        <v>105051</v>
      </c>
      <c r="M2982" s="12">
        <f t="shared" si="611"/>
        <v>2.7714080993465819E-2</v>
      </c>
      <c r="N2982">
        <v>38732</v>
      </c>
      <c r="O2982">
        <v>66319</v>
      </c>
      <c r="P2982" s="12">
        <f t="shared" si="615"/>
        <v>1.7495979451939151E-2</v>
      </c>
      <c r="Q2982" s="12">
        <f t="shared" si="616"/>
        <v>0.63130289097676362</v>
      </c>
      <c r="R2982">
        <v>12986</v>
      </c>
      <c r="S2982">
        <v>9348</v>
      </c>
      <c r="T2982">
        <v>3096</v>
      </c>
      <c r="U2982" s="30">
        <v>3096.1640000000002</v>
      </c>
      <c r="V2982">
        <f t="shared" si="609"/>
        <v>3096164</v>
      </c>
      <c r="W2982">
        <v>33881</v>
      </c>
      <c r="X2982" s="16">
        <v>4950</v>
      </c>
      <c r="Z2982" s="16">
        <v>4950</v>
      </c>
      <c r="AA2982" s="16">
        <v>4950</v>
      </c>
    </row>
    <row r="2983" spans="2:27">
      <c r="B2983" t="s">
        <v>286</v>
      </c>
      <c r="C2983">
        <v>1982</v>
      </c>
      <c r="D2983" s="1">
        <v>794874</v>
      </c>
      <c r="E2983" s="12">
        <f t="shared" si="613"/>
        <v>-5.4230342720345721E-2</v>
      </c>
      <c r="F2983" s="1">
        <v>763556</v>
      </c>
      <c r="G2983" s="11">
        <f t="shared" si="614"/>
        <v>-6.3130668656013189E-2</v>
      </c>
      <c r="H2983">
        <v>4691981</v>
      </c>
      <c r="I2983" s="12">
        <f t="shared" si="620"/>
        <v>0.16273637936726512</v>
      </c>
      <c r="J2983" s="12"/>
      <c r="K2983" s="1">
        <v>4162348</v>
      </c>
      <c r="L2983">
        <v>114553</v>
      </c>
      <c r="M2983" s="12">
        <f t="shared" si="611"/>
        <v>2.752124522024588E-2</v>
      </c>
      <c r="N2983">
        <v>35656</v>
      </c>
      <c r="O2983">
        <v>78897</v>
      </c>
      <c r="P2983" s="12">
        <f t="shared" si="615"/>
        <v>1.8954926402117267E-2</v>
      </c>
      <c r="Q2983" s="12">
        <f t="shared" si="616"/>
        <v>0.68873796408649268</v>
      </c>
      <c r="R2983">
        <v>15079</v>
      </c>
      <c r="S2983">
        <v>10582</v>
      </c>
      <c r="T2983">
        <v>3206</v>
      </c>
      <c r="U2983" s="30">
        <v>3206.123</v>
      </c>
      <c r="V2983">
        <f t="shared" si="609"/>
        <v>3206123</v>
      </c>
      <c r="W2983">
        <v>37885</v>
      </c>
      <c r="X2983" s="16">
        <v>6054</v>
      </c>
      <c r="Z2983" s="16">
        <v>6054</v>
      </c>
      <c r="AA2983" s="16">
        <v>6054</v>
      </c>
    </row>
    <row r="2984" spans="2:27">
      <c r="B2984" t="s">
        <v>286</v>
      </c>
      <c r="C2984">
        <v>1983</v>
      </c>
      <c r="D2984" s="1">
        <v>908415</v>
      </c>
      <c r="E2984" s="12">
        <f t="shared" si="613"/>
        <v>0.1428415069558194</v>
      </c>
      <c r="F2984" s="1">
        <v>888886</v>
      </c>
      <c r="G2984" s="11">
        <f t="shared" si="614"/>
        <v>0.16413989281729172</v>
      </c>
      <c r="H2984">
        <v>4805124</v>
      </c>
      <c r="I2984" s="12">
        <f t="shared" si="620"/>
        <v>0.1849871095938419</v>
      </c>
      <c r="J2984" s="12"/>
      <c r="K2984" s="1">
        <v>4772191</v>
      </c>
      <c r="L2984">
        <v>152628</v>
      </c>
      <c r="M2984" s="12">
        <f t="shared" si="611"/>
        <v>3.1982793647613854E-2</v>
      </c>
      <c r="N2984">
        <v>44884</v>
      </c>
      <c r="O2984">
        <v>107744</v>
      </c>
      <c r="P2984" s="12">
        <f t="shared" si="615"/>
        <v>2.2577470180887564E-2</v>
      </c>
      <c r="Q2984" s="12">
        <f t="shared" si="616"/>
        <v>0.70592551825353145</v>
      </c>
      <c r="R2984">
        <v>36023</v>
      </c>
      <c r="S2984">
        <v>11346</v>
      </c>
      <c r="T2984">
        <v>3290</v>
      </c>
      <c r="U2984" s="30">
        <v>3290.402</v>
      </c>
      <c r="V2984">
        <f t="shared" si="609"/>
        <v>3290402</v>
      </c>
      <c r="W2984">
        <v>38619</v>
      </c>
      <c r="X2984" s="16">
        <v>7025</v>
      </c>
      <c r="Z2984" s="16">
        <v>7025</v>
      </c>
      <c r="AA2984" s="16">
        <v>7025</v>
      </c>
    </row>
    <row r="2985" spans="2:27">
      <c r="B2985" t="s">
        <v>286</v>
      </c>
      <c r="C2985">
        <v>1984</v>
      </c>
      <c r="D2985" s="1">
        <v>901373</v>
      </c>
      <c r="E2985" s="12">
        <f t="shared" si="613"/>
        <v>-7.7519635849253917E-3</v>
      </c>
      <c r="F2985" s="1">
        <v>882400</v>
      </c>
      <c r="G2985" s="11">
        <f t="shared" si="614"/>
        <v>-7.296773714514572E-3</v>
      </c>
      <c r="H2985">
        <v>5063658</v>
      </c>
      <c r="I2985" s="12">
        <f t="shared" si="620"/>
        <v>0.17426137389215465</v>
      </c>
      <c r="J2985" s="12"/>
      <c r="K2985" s="1">
        <v>4708399</v>
      </c>
      <c r="L2985">
        <v>151962</v>
      </c>
      <c r="M2985" s="12">
        <f t="shared" si="611"/>
        <v>3.2274664912638029E-2</v>
      </c>
      <c r="N2985">
        <v>37389</v>
      </c>
      <c r="O2985">
        <v>114573</v>
      </c>
      <c r="P2985" s="12">
        <f t="shared" si="615"/>
        <v>2.4333749115145083E-2</v>
      </c>
      <c r="Q2985" s="12">
        <f t="shared" si="616"/>
        <v>0.75395822639870491</v>
      </c>
      <c r="R2985">
        <v>40020</v>
      </c>
      <c r="S2985">
        <v>11120</v>
      </c>
      <c r="T2985">
        <v>3286</v>
      </c>
      <c r="U2985" s="30">
        <v>3285.5329999999999</v>
      </c>
      <c r="V2985">
        <f t="shared" si="609"/>
        <v>3285533</v>
      </c>
      <c r="W2985">
        <v>41456</v>
      </c>
      <c r="X2985" s="16">
        <v>6960</v>
      </c>
      <c r="Z2985" s="16">
        <v>6960</v>
      </c>
      <c r="AA2985" s="16">
        <v>6960</v>
      </c>
    </row>
    <row r="2986" spans="2:27">
      <c r="B2986" t="s">
        <v>286</v>
      </c>
      <c r="C2986">
        <v>1985</v>
      </c>
      <c r="D2986" s="1">
        <v>964834</v>
      </c>
      <c r="E2986" s="12">
        <f t="shared" si="613"/>
        <v>7.0404815764394987E-2</v>
      </c>
      <c r="F2986" s="1">
        <v>942074</v>
      </c>
      <c r="G2986" s="11">
        <f t="shared" si="614"/>
        <v>6.7626926563916598E-2</v>
      </c>
      <c r="H2986">
        <v>5672035</v>
      </c>
      <c r="I2986" s="12">
        <f t="shared" si="620"/>
        <v>0.16609100613800867</v>
      </c>
      <c r="J2986" s="12"/>
      <c r="K2986" s="1">
        <v>5077154</v>
      </c>
      <c r="L2986">
        <v>175484</v>
      </c>
      <c r="M2986" s="12">
        <f t="shared" si="611"/>
        <v>3.4563458189371447E-2</v>
      </c>
      <c r="N2986">
        <v>39380</v>
      </c>
      <c r="O2986">
        <v>136104</v>
      </c>
      <c r="P2986" s="12">
        <f t="shared" si="615"/>
        <v>2.6807144317466045E-2</v>
      </c>
      <c r="Q2986" s="12">
        <f t="shared" si="616"/>
        <v>0.77559207677053177</v>
      </c>
      <c r="R2986">
        <v>40405</v>
      </c>
      <c r="S2986">
        <v>11423</v>
      </c>
      <c r="T2986">
        <v>3271</v>
      </c>
      <c r="U2986" s="30">
        <v>3271.3319999999999</v>
      </c>
      <c r="V2986">
        <f t="shared" si="609"/>
        <v>3271332</v>
      </c>
      <c r="W2986">
        <v>43085</v>
      </c>
      <c r="X2986" s="16">
        <v>7108</v>
      </c>
      <c r="Z2986" s="16">
        <v>7108</v>
      </c>
      <c r="AA2986" s="16">
        <v>7108</v>
      </c>
    </row>
    <row r="2987" spans="2:27">
      <c r="B2987" t="s">
        <v>286</v>
      </c>
      <c r="C2987">
        <v>1986</v>
      </c>
      <c r="D2987" s="1">
        <v>1073996</v>
      </c>
      <c r="E2987" s="12">
        <f t="shared" si="613"/>
        <v>0.11314070606964514</v>
      </c>
      <c r="F2987" s="1">
        <v>1055119</v>
      </c>
      <c r="G2987" s="11">
        <f t="shared" si="614"/>
        <v>0.11999588142757363</v>
      </c>
      <c r="H2987">
        <v>5905230</v>
      </c>
      <c r="I2987" s="12">
        <f t="shared" si="620"/>
        <v>0.17867534372073568</v>
      </c>
      <c r="J2987" s="12"/>
      <c r="K2987" s="1">
        <v>5629075</v>
      </c>
      <c r="L2987">
        <v>178237</v>
      </c>
      <c r="M2987" s="12">
        <f t="shared" si="611"/>
        <v>3.1663639230246531E-2</v>
      </c>
      <c r="N2987">
        <v>40565</v>
      </c>
      <c r="O2987">
        <v>137672</v>
      </c>
      <c r="P2987" s="12">
        <f t="shared" si="615"/>
        <v>2.4457304264022064E-2</v>
      </c>
      <c r="Q2987" s="12">
        <f t="shared" si="616"/>
        <v>0.77240976901541203</v>
      </c>
      <c r="R2987">
        <v>46455</v>
      </c>
      <c r="S2987">
        <v>13038</v>
      </c>
      <c r="T2987">
        <v>3253</v>
      </c>
      <c r="U2987" s="30">
        <v>3252.7350000000001</v>
      </c>
      <c r="V2987">
        <f t="shared" si="609"/>
        <v>3252735</v>
      </c>
      <c r="W2987">
        <v>43301</v>
      </c>
      <c r="X2987" s="16">
        <v>7604</v>
      </c>
      <c r="Z2987" s="16">
        <v>7604</v>
      </c>
      <c r="AA2987" s="16">
        <v>7604</v>
      </c>
    </row>
    <row r="2988" spans="2:27">
      <c r="B2988" t="s">
        <v>286</v>
      </c>
      <c r="C2988">
        <v>1987</v>
      </c>
      <c r="D2988" s="1">
        <v>1134466</v>
      </c>
      <c r="E2988" s="12">
        <f t="shared" si="613"/>
        <v>5.6303747872431552E-2</v>
      </c>
      <c r="F2988" s="1">
        <v>1107083</v>
      </c>
      <c r="G2988" s="11">
        <f t="shared" si="614"/>
        <v>4.9249421155338875E-2</v>
      </c>
      <c r="H2988">
        <v>5746327</v>
      </c>
      <c r="I2988" s="12">
        <f t="shared" si="620"/>
        <v>0.19265924128578132</v>
      </c>
      <c r="J2988" s="12"/>
      <c r="K2988" s="1">
        <v>5509891</v>
      </c>
      <c r="L2988">
        <v>170112</v>
      </c>
      <c r="M2988" s="12">
        <f t="shared" si="611"/>
        <v>3.0873931988854224E-2</v>
      </c>
      <c r="N2988">
        <v>37340</v>
      </c>
      <c r="O2988">
        <v>132772</v>
      </c>
      <c r="P2988" s="12">
        <f t="shared" si="615"/>
        <v>2.4097028416714596E-2</v>
      </c>
      <c r="Q2988" s="12">
        <f t="shared" si="616"/>
        <v>0.78049755455229497</v>
      </c>
      <c r="R2988">
        <v>46829</v>
      </c>
      <c r="S2988">
        <v>13004</v>
      </c>
      <c r="T2988">
        <v>3210</v>
      </c>
      <c r="U2988" s="30">
        <v>3210.1219999999998</v>
      </c>
      <c r="V2988">
        <f t="shared" si="609"/>
        <v>3210122</v>
      </c>
      <c r="W2988">
        <v>43194</v>
      </c>
      <c r="X2988" s="16">
        <v>8381</v>
      </c>
      <c r="Z2988" s="16">
        <v>8381</v>
      </c>
      <c r="AA2988" s="16">
        <v>8381</v>
      </c>
    </row>
    <row r="2989" spans="2:27">
      <c r="B2989" t="s">
        <v>286</v>
      </c>
      <c r="C2989">
        <v>1988</v>
      </c>
      <c r="D2989" s="1">
        <v>1188269</v>
      </c>
      <c r="E2989" s="12">
        <f t="shared" si="613"/>
        <v>4.7425837354314715E-2</v>
      </c>
      <c r="F2989" s="1">
        <v>1165464</v>
      </c>
      <c r="G2989" s="11">
        <f t="shared" si="614"/>
        <v>5.2734076848799952E-2</v>
      </c>
      <c r="H2989">
        <v>6424611</v>
      </c>
      <c r="I2989" s="12">
        <f t="shared" si="620"/>
        <v>0.18140615828724882</v>
      </c>
      <c r="J2989" s="12"/>
      <c r="K2989" s="1">
        <v>5781220</v>
      </c>
      <c r="L2989">
        <v>183165</v>
      </c>
      <c r="M2989" s="12">
        <f t="shared" si="611"/>
        <v>3.1682759002425093E-2</v>
      </c>
      <c r="N2989">
        <v>40761</v>
      </c>
      <c r="O2989">
        <v>142404</v>
      </c>
      <c r="P2989" s="12">
        <f t="shared" si="615"/>
        <v>2.4632171064239036E-2</v>
      </c>
      <c r="Q2989" s="12">
        <f t="shared" si="616"/>
        <v>0.77746294324789122</v>
      </c>
      <c r="R2989">
        <v>49489</v>
      </c>
      <c r="S2989">
        <v>14142</v>
      </c>
      <c r="T2989">
        <v>3167</v>
      </c>
      <c r="U2989" s="30">
        <v>3167.0569999999998</v>
      </c>
      <c r="V2989">
        <f t="shared" si="609"/>
        <v>3167057</v>
      </c>
      <c r="W2989">
        <v>44864</v>
      </c>
      <c r="X2989" s="16">
        <v>8921</v>
      </c>
      <c r="Z2989" s="16">
        <v>8921</v>
      </c>
      <c r="AA2989" s="16">
        <v>8921</v>
      </c>
    </row>
    <row r="2990" spans="2:27">
      <c r="B2990" t="s">
        <v>286</v>
      </c>
      <c r="C2990">
        <v>1989</v>
      </c>
      <c r="D2990" s="1">
        <v>1469633</v>
      </c>
      <c r="E2990" s="12">
        <f t="shared" si="613"/>
        <v>0.23678476843206378</v>
      </c>
      <c r="F2990" s="1">
        <v>1439050</v>
      </c>
      <c r="G2990" s="11">
        <f t="shared" si="614"/>
        <v>0.23474427352539418</v>
      </c>
      <c r="H2990">
        <v>7011041</v>
      </c>
      <c r="I2990" s="12">
        <f t="shared" si="620"/>
        <v>0.20525482592385352</v>
      </c>
      <c r="J2990" s="12"/>
      <c r="K2990" s="1">
        <v>6212227</v>
      </c>
      <c r="L2990">
        <v>202985</v>
      </c>
      <c r="M2990" s="12">
        <f t="shared" si="611"/>
        <v>3.2675077713676594E-2</v>
      </c>
      <c r="N2990">
        <v>44740</v>
      </c>
      <c r="O2990">
        <v>158245</v>
      </c>
      <c r="P2990" s="12">
        <f t="shared" si="615"/>
        <v>2.5473151576721198E-2</v>
      </c>
      <c r="Q2990" s="12">
        <f t="shared" si="616"/>
        <v>0.77958962484912675</v>
      </c>
      <c r="R2990">
        <v>55223</v>
      </c>
      <c r="S2990">
        <v>17099</v>
      </c>
      <c r="T2990">
        <v>3150</v>
      </c>
      <c r="U2990" s="30">
        <v>3150.3069999999998</v>
      </c>
      <c r="V2990">
        <f t="shared" si="609"/>
        <v>3150307</v>
      </c>
      <c r="W2990">
        <v>47860</v>
      </c>
      <c r="X2990" s="16">
        <v>9818</v>
      </c>
      <c r="Z2990" s="16">
        <v>9818</v>
      </c>
      <c r="AA2990" s="16">
        <v>9818</v>
      </c>
    </row>
    <row r="2991" spans="2:27">
      <c r="B2991" t="s">
        <v>286</v>
      </c>
      <c r="C2991">
        <v>1990</v>
      </c>
      <c r="D2991" s="1">
        <v>1386656</v>
      </c>
      <c r="E2991" s="12">
        <f t="shared" si="613"/>
        <v>-5.6461034829784033E-2</v>
      </c>
      <c r="F2991" s="1">
        <v>1345219</v>
      </c>
      <c r="G2991" s="11">
        <f t="shared" si="614"/>
        <v>-6.5203432820263363E-2</v>
      </c>
      <c r="H2991">
        <v>7223144</v>
      </c>
      <c r="I2991" s="12">
        <f t="shared" si="620"/>
        <v>0.18623732269493729</v>
      </c>
      <c r="J2991" s="12"/>
      <c r="K2991" s="1">
        <v>6514532</v>
      </c>
      <c r="L2991">
        <v>218975</v>
      </c>
      <c r="M2991" s="12">
        <f t="shared" si="611"/>
        <v>3.3613312514237402E-2</v>
      </c>
      <c r="N2991">
        <v>40474</v>
      </c>
      <c r="O2991">
        <v>178501</v>
      </c>
      <c r="P2991" s="12">
        <f t="shared" si="615"/>
        <v>2.74004333695805E-2</v>
      </c>
      <c r="Q2991" s="12">
        <f t="shared" si="616"/>
        <v>0.81516611485329371</v>
      </c>
      <c r="R2991">
        <v>61710</v>
      </c>
      <c r="S2991">
        <v>20465</v>
      </c>
      <c r="T2991">
        <v>3146</v>
      </c>
      <c r="U2991" s="30">
        <v>3147.105</v>
      </c>
      <c r="V2991">
        <f t="shared" si="609"/>
        <v>3147105</v>
      </c>
      <c r="W2991">
        <v>50623</v>
      </c>
      <c r="X2991" s="16">
        <v>10502</v>
      </c>
      <c r="Z2991" s="16">
        <v>10502</v>
      </c>
      <c r="AA2991" s="16">
        <v>10502</v>
      </c>
    </row>
    <row r="2992" spans="2:27">
      <c r="B2992" t="s">
        <v>286</v>
      </c>
      <c r="C2992">
        <v>1991</v>
      </c>
      <c r="D2992" s="1">
        <v>1555232</v>
      </c>
      <c r="E2992" s="12">
        <f t="shared" si="613"/>
        <v>0.12157016592435327</v>
      </c>
      <c r="F2992" s="1">
        <v>1508944</v>
      </c>
      <c r="G2992" s="11">
        <f t="shared" si="614"/>
        <v>0.1217088072648394</v>
      </c>
      <c r="H2992">
        <v>7819349</v>
      </c>
      <c r="I2992" s="12">
        <f t="shared" si="620"/>
        <v>0.19297565564601349</v>
      </c>
      <c r="J2992" s="12"/>
      <c r="K2992" s="1">
        <v>7266779</v>
      </c>
      <c r="L2992">
        <v>243776</v>
      </c>
      <c r="M2992" s="12">
        <f t="shared" si="611"/>
        <v>3.3546637375376352E-2</v>
      </c>
      <c r="N2992">
        <v>41969</v>
      </c>
      <c r="O2992">
        <v>201807</v>
      </c>
      <c r="P2992" s="12">
        <f t="shared" si="615"/>
        <v>2.7771176197872536E-2</v>
      </c>
      <c r="Q2992" s="12">
        <f t="shared" si="616"/>
        <v>0.82783785114203201</v>
      </c>
      <c r="R2992">
        <v>74961</v>
      </c>
      <c r="S2992">
        <v>20052</v>
      </c>
      <c r="T2992">
        <v>3166</v>
      </c>
      <c r="U2992" s="30">
        <v>3166.471</v>
      </c>
      <c r="V2992">
        <f t="shared" si="609"/>
        <v>3166471</v>
      </c>
      <c r="W2992">
        <v>52187</v>
      </c>
      <c r="X2992" s="16">
        <v>11107</v>
      </c>
      <c r="Z2992" s="16">
        <v>11107</v>
      </c>
      <c r="AA2992" s="16">
        <v>11107</v>
      </c>
    </row>
    <row r="2993" spans="2:27">
      <c r="B2993" t="s">
        <v>286</v>
      </c>
      <c r="C2993">
        <v>1992</v>
      </c>
      <c r="D2993" s="1">
        <v>1779458</v>
      </c>
      <c r="E2993" s="12">
        <f t="shared" si="613"/>
        <v>0.14417527417131334</v>
      </c>
      <c r="F2993" s="1">
        <v>1736419</v>
      </c>
      <c r="G2993" s="11">
        <f t="shared" si="614"/>
        <v>0.15075112131397853</v>
      </c>
      <c r="H2993">
        <v>8269729</v>
      </c>
      <c r="I2993" s="12">
        <f t="shared" si="620"/>
        <v>0.20997290237684935</v>
      </c>
      <c r="J2993" s="12"/>
      <c r="K2993" s="1">
        <v>8183213</v>
      </c>
      <c r="L2993">
        <v>245030</v>
      </c>
      <c r="M2993" s="12">
        <f t="shared" si="611"/>
        <v>2.9943006493904044E-2</v>
      </c>
      <c r="N2993">
        <v>44241</v>
      </c>
      <c r="O2993">
        <v>200789</v>
      </c>
      <c r="P2993" s="12">
        <f t="shared" si="615"/>
        <v>2.4536694816571437E-2</v>
      </c>
      <c r="Q2993" s="12">
        <f t="shared" si="616"/>
        <v>0.8194465983757091</v>
      </c>
      <c r="R2993">
        <v>84357</v>
      </c>
      <c r="S2993">
        <v>21274</v>
      </c>
      <c r="T2993">
        <v>3204</v>
      </c>
      <c r="U2993" s="30">
        <v>3204.174</v>
      </c>
      <c r="V2993">
        <f t="shared" si="609"/>
        <v>3204174</v>
      </c>
      <c r="W2993">
        <v>55614</v>
      </c>
      <c r="X2993" s="16">
        <v>12211</v>
      </c>
      <c r="Z2993" s="16">
        <v>12211</v>
      </c>
      <c r="AA2993" s="16">
        <v>12211</v>
      </c>
    </row>
    <row r="2994" spans="2:27">
      <c r="B2994" t="s">
        <v>286</v>
      </c>
      <c r="C2994">
        <v>1993</v>
      </c>
      <c r="D2994" s="1">
        <v>1861921</v>
      </c>
      <c r="E2994" s="12">
        <f t="shared" si="613"/>
        <v>4.6341638858573793E-2</v>
      </c>
      <c r="F2994" s="1">
        <v>1816973</v>
      </c>
      <c r="G2994" s="11">
        <f t="shared" si="614"/>
        <v>4.6390876856334792E-2</v>
      </c>
      <c r="H2994">
        <v>8609971</v>
      </c>
      <c r="I2994" s="12">
        <f t="shared" si="620"/>
        <v>0.21103125666741501</v>
      </c>
      <c r="J2994" s="12"/>
      <c r="K2994" s="1">
        <v>8272337</v>
      </c>
      <c r="L2994">
        <v>249133</v>
      </c>
      <c r="M2994" s="12">
        <f t="shared" si="611"/>
        <v>3.0116398787912051E-2</v>
      </c>
      <c r="N2994">
        <v>47065</v>
      </c>
      <c r="O2994">
        <v>202068</v>
      </c>
      <c r="P2994" s="12">
        <f t="shared" si="615"/>
        <v>2.442695455951565E-2</v>
      </c>
      <c r="Q2994" s="12">
        <f t="shared" si="616"/>
        <v>0.81108484223286359</v>
      </c>
      <c r="R2994">
        <v>100961</v>
      </c>
      <c r="S2994">
        <v>21074</v>
      </c>
      <c r="T2994">
        <v>3229</v>
      </c>
      <c r="U2994" s="30">
        <v>3228.8290000000002</v>
      </c>
      <c r="V2994">
        <f t="shared" si="609"/>
        <v>3228829</v>
      </c>
      <c r="W2994">
        <v>57801</v>
      </c>
      <c r="X2994" s="16">
        <v>12108</v>
      </c>
      <c r="Z2994" s="16">
        <v>12108</v>
      </c>
      <c r="AA2994" s="16">
        <v>12108</v>
      </c>
    </row>
    <row r="2995" spans="2:27">
      <c r="B2995" t="s">
        <v>286</v>
      </c>
      <c r="C2995">
        <v>1994</v>
      </c>
      <c r="D2995" s="1">
        <v>1978006</v>
      </c>
      <c r="E2995" s="12">
        <f t="shared" si="613"/>
        <v>6.2346898713747788E-2</v>
      </c>
      <c r="F2995" s="1">
        <v>1918922</v>
      </c>
      <c r="G2995" s="11">
        <f t="shared" si="614"/>
        <v>5.6109254237679922E-2</v>
      </c>
      <c r="H2995">
        <v>9184296</v>
      </c>
      <c r="I2995" s="12">
        <f t="shared" si="620"/>
        <v>0.20893512142901319</v>
      </c>
      <c r="J2995" s="12"/>
      <c r="K2995" s="1">
        <v>8492554</v>
      </c>
      <c r="L2995">
        <v>259999</v>
      </c>
      <c r="M2995" s="12">
        <f t="shared" si="611"/>
        <v>3.061493633128503E-2</v>
      </c>
      <c r="N2995">
        <v>47825</v>
      </c>
      <c r="O2995">
        <v>212174</v>
      </c>
      <c r="P2995" s="12">
        <f t="shared" si="615"/>
        <v>2.4983532633410396E-2</v>
      </c>
      <c r="Q2995" s="12">
        <f t="shared" si="616"/>
        <v>0.81605698483455702</v>
      </c>
      <c r="R2995">
        <v>104472</v>
      </c>
      <c r="S2995">
        <v>22087</v>
      </c>
      <c r="T2995">
        <v>3246</v>
      </c>
      <c r="U2995" s="30">
        <v>3246.1190000000001</v>
      </c>
      <c r="V2995">
        <f t="shared" si="609"/>
        <v>3246119</v>
      </c>
      <c r="W2995">
        <v>60458</v>
      </c>
      <c r="X2995" s="16">
        <v>16631</v>
      </c>
      <c r="Y2995">
        <v>13386</v>
      </c>
      <c r="Z2995" s="1">
        <f>(X2995+Y2995)/2</f>
        <v>15008.5</v>
      </c>
      <c r="AA2995" s="16">
        <v>15009</v>
      </c>
    </row>
    <row r="2996" spans="2:27">
      <c r="B2996" t="s">
        <v>286</v>
      </c>
      <c r="C2996">
        <v>1995</v>
      </c>
      <c r="D2996" s="1">
        <v>2050805</v>
      </c>
      <c r="E2996" s="12">
        <f t="shared" si="613"/>
        <v>3.6804236185330075E-2</v>
      </c>
      <c r="F2996" s="1">
        <v>1981946</v>
      </c>
      <c r="G2996" s="11">
        <f t="shared" si="614"/>
        <v>3.2843440223208654E-2</v>
      </c>
      <c r="H2996">
        <v>9334061</v>
      </c>
      <c r="I2996" s="12">
        <f t="shared" si="620"/>
        <v>0.21233480261163926</v>
      </c>
      <c r="J2996" s="12"/>
      <c r="K2996" s="1">
        <v>8989785</v>
      </c>
      <c r="L2996">
        <v>294659</v>
      </c>
      <c r="M2996" s="12">
        <f t="shared" si="611"/>
        <v>3.2777090887045689E-2</v>
      </c>
      <c r="N2996">
        <v>47745</v>
      </c>
      <c r="O2996">
        <v>246914</v>
      </c>
      <c r="P2996" s="12">
        <f t="shared" si="615"/>
        <v>2.7466062870246617E-2</v>
      </c>
      <c r="Q2996" s="12">
        <f t="shared" si="616"/>
        <v>0.83796524117708948</v>
      </c>
      <c r="R2996">
        <v>108851</v>
      </c>
      <c r="S2996">
        <v>22382</v>
      </c>
      <c r="T2996">
        <v>3266</v>
      </c>
      <c r="U2996" s="30">
        <v>3265.547</v>
      </c>
      <c r="V2996">
        <f t="shared" si="609"/>
        <v>3265547</v>
      </c>
      <c r="W2996">
        <v>62768</v>
      </c>
      <c r="X2996" s="17">
        <v>18151</v>
      </c>
      <c r="Y2996">
        <v>14568</v>
      </c>
      <c r="Z2996" s="1">
        <f t="shared" ref="Z2996:Z2999" si="621">(X2996+Y2996)/2</f>
        <v>16359.5</v>
      </c>
      <c r="AA2996" s="16">
        <v>16360</v>
      </c>
    </row>
    <row r="2997" spans="2:27">
      <c r="B2997" t="s">
        <v>286</v>
      </c>
      <c r="C2997">
        <v>1996</v>
      </c>
      <c r="D2997" s="1">
        <v>2197345</v>
      </c>
      <c r="E2997" s="12">
        <f t="shared" si="613"/>
        <v>7.1454867722674759E-2</v>
      </c>
      <c r="F2997" s="1">
        <v>2119474</v>
      </c>
      <c r="G2997" s="11">
        <f t="shared" si="614"/>
        <v>6.9390387023662597E-2</v>
      </c>
      <c r="H2997">
        <v>10609104</v>
      </c>
      <c r="I2997" s="12">
        <f t="shared" si="620"/>
        <v>0.19977879376052871</v>
      </c>
      <c r="J2997" s="12"/>
      <c r="K2997" s="1">
        <v>9265486</v>
      </c>
      <c r="L2997">
        <v>347319</v>
      </c>
      <c r="M2997" s="12">
        <f t="shared" si="611"/>
        <v>3.7485243623486132E-2</v>
      </c>
      <c r="N2997">
        <v>51211</v>
      </c>
      <c r="O2997">
        <v>296108</v>
      </c>
      <c r="P2997" s="12">
        <f t="shared" si="615"/>
        <v>3.1958172512483424E-2</v>
      </c>
      <c r="Q2997" s="12">
        <f t="shared" si="616"/>
        <v>0.85255341631180559</v>
      </c>
      <c r="R2997">
        <v>113537</v>
      </c>
      <c r="S2997">
        <v>22824</v>
      </c>
      <c r="T2997">
        <v>3290</v>
      </c>
      <c r="U2997" s="30">
        <v>3289.634</v>
      </c>
      <c r="V2997">
        <f t="shared" si="609"/>
        <v>3289634</v>
      </c>
      <c r="W2997">
        <v>66590</v>
      </c>
      <c r="X2997" s="17">
        <v>19593</v>
      </c>
      <c r="Y2997">
        <v>15130</v>
      </c>
      <c r="Z2997" s="1">
        <f t="shared" si="621"/>
        <v>17361.5</v>
      </c>
      <c r="AA2997" s="16">
        <v>17362</v>
      </c>
    </row>
    <row r="2998" spans="2:27">
      <c r="B2998" t="s">
        <v>286</v>
      </c>
      <c r="C2998">
        <v>1997</v>
      </c>
      <c r="D2998" s="1">
        <v>2169755</v>
      </c>
      <c r="E2998" s="12">
        <f t="shared" si="613"/>
        <v>-1.2556061974792306E-2</v>
      </c>
      <c r="F2998" s="1">
        <v>2094825</v>
      </c>
      <c r="G2998" s="11">
        <f t="shared" si="614"/>
        <v>-1.162977229255938E-2</v>
      </c>
      <c r="H2998">
        <v>11327842</v>
      </c>
      <c r="I2998" s="12">
        <f t="shared" si="620"/>
        <v>0.18492710262025194</v>
      </c>
      <c r="J2998" s="12"/>
      <c r="K2998" s="1">
        <v>9592711</v>
      </c>
      <c r="L2998">
        <v>404534</v>
      </c>
      <c r="M2998" s="12">
        <f t="shared" si="611"/>
        <v>4.2170977526582422E-2</v>
      </c>
      <c r="N2998">
        <v>52558</v>
      </c>
      <c r="O2998">
        <v>351976</v>
      </c>
      <c r="P2998" s="12">
        <f t="shared" si="615"/>
        <v>3.6692025851711788E-2</v>
      </c>
      <c r="Q2998" s="12">
        <f t="shared" si="616"/>
        <v>0.87007766961491495</v>
      </c>
      <c r="R2998">
        <v>124236</v>
      </c>
      <c r="S2998">
        <v>24486</v>
      </c>
      <c r="T2998">
        <v>3314</v>
      </c>
      <c r="U2998" s="30">
        <v>3314.259</v>
      </c>
      <c r="V2998">
        <f t="shared" si="609"/>
        <v>3314259</v>
      </c>
      <c r="W2998">
        <v>70491</v>
      </c>
      <c r="X2998" s="16">
        <v>20542</v>
      </c>
      <c r="Y2998">
        <v>14893</v>
      </c>
      <c r="Z2998" s="1">
        <f t="shared" si="621"/>
        <v>17717.5</v>
      </c>
      <c r="AA2998" s="16">
        <v>17718</v>
      </c>
    </row>
    <row r="2999" spans="2:27">
      <c r="B2999" t="s">
        <v>286</v>
      </c>
      <c r="C2999">
        <v>1998</v>
      </c>
      <c r="D2999" s="1">
        <v>2516285</v>
      </c>
      <c r="E2999" s="12">
        <f t="shared" si="613"/>
        <v>0.15970927593207529</v>
      </c>
      <c r="F2999" s="1">
        <v>2436190</v>
      </c>
      <c r="G2999" s="11">
        <f t="shared" si="614"/>
        <v>0.16295633286790065</v>
      </c>
      <c r="H2999">
        <v>12409544</v>
      </c>
      <c r="I2999" s="12">
        <f t="shared" si="620"/>
        <v>0.19631583561813393</v>
      </c>
      <c r="J2999" s="12"/>
      <c r="K2999" s="1">
        <v>9968557</v>
      </c>
      <c r="L2999">
        <v>443357</v>
      </c>
      <c r="M2999" s="12">
        <f t="shared" si="611"/>
        <v>4.4475544454428056E-2</v>
      </c>
      <c r="N2999">
        <v>27361</v>
      </c>
      <c r="O2999">
        <v>415996</v>
      </c>
      <c r="P2999" s="12">
        <f t="shared" si="615"/>
        <v>4.173081419908619E-2</v>
      </c>
      <c r="Q2999" s="12">
        <f t="shared" si="616"/>
        <v>0.93828675311317966</v>
      </c>
      <c r="R2999">
        <v>138420</v>
      </c>
      <c r="S2999">
        <v>26337</v>
      </c>
      <c r="T2999">
        <v>3339</v>
      </c>
      <c r="U2999" s="30">
        <v>3339.4780000000001</v>
      </c>
      <c r="V2999">
        <f t="shared" si="609"/>
        <v>3339478</v>
      </c>
      <c r="W2999">
        <v>74741</v>
      </c>
      <c r="X2999" s="16">
        <v>20892</v>
      </c>
      <c r="Y2999">
        <v>14765</v>
      </c>
      <c r="Z2999" s="1">
        <f t="shared" si="621"/>
        <v>17828.5</v>
      </c>
      <c r="AA2999" s="16">
        <v>17829</v>
      </c>
    </row>
    <row r="3000" spans="2:27">
      <c r="B3000" t="s">
        <v>52</v>
      </c>
      <c r="C3000">
        <v>1999</v>
      </c>
      <c r="D3000" s="1">
        <v>2795879</v>
      </c>
      <c r="E3000" s="12">
        <f t="shared" si="613"/>
        <v>0.11111380467633833</v>
      </c>
      <c r="F3000" s="1">
        <v>2717283</v>
      </c>
      <c r="G3000" s="11">
        <f t="shared" si="614"/>
        <v>0.1153822156728334</v>
      </c>
      <c r="H3000">
        <v>11935084</v>
      </c>
      <c r="I3000" s="12">
        <f t="shared" si="620"/>
        <v>0.2276718789746264</v>
      </c>
      <c r="J3000" s="12"/>
      <c r="K3000" s="1">
        <v>10655464</v>
      </c>
      <c r="L3000">
        <v>481956</v>
      </c>
      <c r="M3000" s="12">
        <f t="shared" si="611"/>
        <v>4.5230878730386587E-2</v>
      </c>
      <c r="N3000">
        <v>30738</v>
      </c>
      <c r="O3000">
        <v>451218</v>
      </c>
      <c r="P3000" s="12">
        <f t="shared" si="615"/>
        <v>4.2346161556174371E-2</v>
      </c>
      <c r="Q3000" s="12">
        <f t="shared" si="616"/>
        <v>0.9362223937454871</v>
      </c>
      <c r="R3000">
        <v>153921</v>
      </c>
      <c r="S3000">
        <v>30513</v>
      </c>
      <c r="T3000">
        <v>3358</v>
      </c>
      <c r="U3000" s="30">
        <v>3358.0439999999999</v>
      </c>
      <c r="V3000">
        <f t="shared" si="609"/>
        <v>3358044</v>
      </c>
      <c r="W3000">
        <v>78220</v>
      </c>
      <c r="X3000" s="16">
        <v>22393</v>
      </c>
      <c r="Z3000" s="16">
        <v>22393</v>
      </c>
      <c r="AA3000" s="16">
        <v>22393</v>
      </c>
    </row>
    <row r="3001" spans="2:27">
      <c r="B3001" t="s">
        <v>85</v>
      </c>
      <c r="C3001">
        <v>2000</v>
      </c>
      <c r="D3001" s="1">
        <v>3047293</v>
      </c>
      <c r="E3001" s="12">
        <f t="shared" si="613"/>
        <v>8.9923061763402493E-2</v>
      </c>
      <c r="F3001" s="1">
        <v>2962393</v>
      </c>
      <c r="G3001" s="11">
        <f t="shared" si="614"/>
        <v>9.0204075173620113E-2</v>
      </c>
      <c r="H3001">
        <v>13116156</v>
      </c>
      <c r="I3001" s="12">
        <f t="shared" si="620"/>
        <v>0.22585832312454959</v>
      </c>
      <c r="J3001" s="12"/>
      <c r="K3001" s="1">
        <v>10629560</v>
      </c>
      <c r="L3001">
        <v>543105</v>
      </c>
      <c r="M3001" s="12">
        <f t="shared" si="611"/>
        <v>5.1093836433493016E-2</v>
      </c>
      <c r="N3001">
        <v>75488</v>
      </c>
      <c r="O3001">
        <v>467617</v>
      </c>
      <c r="P3001" s="12">
        <f t="shared" si="615"/>
        <v>4.3992131377027836E-2</v>
      </c>
      <c r="Q3001" s="12">
        <f t="shared" si="616"/>
        <v>0.86100661934616696</v>
      </c>
      <c r="R3001">
        <v>162542</v>
      </c>
      <c r="S3001">
        <v>34544</v>
      </c>
      <c r="T3001">
        <v>3451</v>
      </c>
      <c r="U3001" s="30">
        <v>3454.3649999999998</v>
      </c>
      <c r="V3001">
        <f t="shared" si="609"/>
        <v>3454365</v>
      </c>
      <c r="W3001">
        <v>84985</v>
      </c>
      <c r="X3001" s="16">
        <v>23181</v>
      </c>
      <c r="Z3001" s="16">
        <v>23181</v>
      </c>
      <c r="AA3001" s="16">
        <v>23181</v>
      </c>
    </row>
    <row r="3002" spans="2:27">
      <c r="B3002" t="s">
        <v>200</v>
      </c>
      <c r="C3002">
        <v>2001</v>
      </c>
      <c r="D3002" s="1">
        <v>3539625</v>
      </c>
      <c r="E3002" s="12">
        <f t="shared" si="613"/>
        <v>0.16156372229385227</v>
      </c>
      <c r="F3002" s="1">
        <v>3443124</v>
      </c>
      <c r="G3002" s="11">
        <f t="shared" si="614"/>
        <v>0.16227792868805727</v>
      </c>
      <c r="H3002">
        <v>12745926</v>
      </c>
      <c r="I3002" s="12">
        <f t="shared" si="620"/>
        <v>0.27013525733634419</v>
      </c>
      <c r="J3002" s="12"/>
      <c r="K3002" s="1">
        <v>13467982</v>
      </c>
      <c r="L3002">
        <v>567536</v>
      </c>
      <c r="M3002" s="12">
        <f t="shared" si="611"/>
        <v>4.2139646459283954E-2</v>
      </c>
      <c r="N3002">
        <v>81281</v>
      </c>
      <c r="O3002">
        <v>486255</v>
      </c>
      <c r="P3002" s="12">
        <f t="shared" si="615"/>
        <v>3.6104518108206557E-2</v>
      </c>
      <c r="Q3002" s="12">
        <f t="shared" si="616"/>
        <v>0.85678265343520055</v>
      </c>
      <c r="R3002">
        <v>164550</v>
      </c>
      <c r="S3002">
        <v>31754</v>
      </c>
      <c r="T3002">
        <v>3465</v>
      </c>
      <c r="U3002" s="30">
        <v>3467.1</v>
      </c>
      <c r="V3002">
        <f t="shared" si="609"/>
        <v>3467100</v>
      </c>
      <c r="W3002">
        <v>90838</v>
      </c>
      <c r="X3002" s="16">
        <v>22780</v>
      </c>
      <c r="Z3002" s="16">
        <v>22780</v>
      </c>
      <c r="AA3002" s="16">
        <v>22780</v>
      </c>
    </row>
    <row r="3003" spans="2:27">
      <c r="B3003" t="s">
        <v>85</v>
      </c>
      <c r="C3003">
        <v>2002</v>
      </c>
      <c r="D3003" s="1">
        <v>4120431</v>
      </c>
      <c r="E3003" s="12">
        <f t="shared" si="613"/>
        <v>0.16408687360949253</v>
      </c>
      <c r="F3003" s="1">
        <v>4043825</v>
      </c>
      <c r="G3003" s="11">
        <f t="shared" si="614"/>
        <v>0.17446394611405225</v>
      </c>
      <c r="H3003">
        <v>13133991</v>
      </c>
      <c r="I3003" s="12">
        <f t="shared" si="620"/>
        <v>0.30789003890744254</v>
      </c>
      <c r="J3003" s="12"/>
      <c r="K3003" s="1">
        <v>14727332</v>
      </c>
      <c r="L3003">
        <v>612548</v>
      </c>
      <c r="M3003" s="12">
        <f t="shared" si="611"/>
        <v>4.1592598034728895E-2</v>
      </c>
      <c r="N3003">
        <v>91636</v>
      </c>
      <c r="O3003">
        <v>520912</v>
      </c>
      <c r="P3003" s="12">
        <f t="shared" si="615"/>
        <v>3.5370425546188543E-2</v>
      </c>
      <c r="Q3003" s="12">
        <f t="shared" si="616"/>
        <v>0.85040192768566714</v>
      </c>
      <c r="R3003">
        <v>189610</v>
      </c>
      <c r="S3003">
        <v>32576</v>
      </c>
      <c r="T3003">
        <v>3485</v>
      </c>
      <c r="U3003" s="30">
        <v>3489.08</v>
      </c>
      <c r="V3003">
        <f t="shared" si="609"/>
        <v>3489080</v>
      </c>
      <c r="W3003">
        <v>91364</v>
      </c>
      <c r="X3003" s="16">
        <v>22802</v>
      </c>
      <c r="Z3003" s="16">
        <v>22802</v>
      </c>
      <c r="AA3003" s="16">
        <v>22802</v>
      </c>
    </row>
    <row r="3004" spans="2:27">
      <c r="B3004" t="s">
        <v>286</v>
      </c>
      <c r="C3004">
        <v>2003</v>
      </c>
      <c r="D3004" s="1">
        <v>4255172</v>
      </c>
      <c r="E3004" s="12">
        <f t="shared" si="613"/>
        <v>3.27007053388347E-2</v>
      </c>
      <c r="F3004" s="1">
        <v>4179832</v>
      </c>
      <c r="G3004" s="11">
        <f t="shared" si="614"/>
        <v>3.3633255642862882E-2</v>
      </c>
      <c r="H3004">
        <v>14918730</v>
      </c>
      <c r="I3004" s="12">
        <f t="shared" si="620"/>
        <v>0.28017344639925784</v>
      </c>
      <c r="J3004" s="12"/>
      <c r="K3004" s="1">
        <v>15125090</v>
      </c>
      <c r="L3004">
        <v>578821</v>
      </c>
      <c r="M3004" s="12">
        <f t="shared" si="611"/>
        <v>3.8268929308850397E-2</v>
      </c>
      <c r="N3004">
        <v>92508</v>
      </c>
      <c r="O3004">
        <v>486313</v>
      </c>
      <c r="P3004" s="12">
        <f t="shared" si="615"/>
        <v>3.2152734297779387E-2</v>
      </c>
      <c r="Q3004" s="12">
        <f t="shared" si="616"/>
        <v>0.8401785698860269</v>
      </c>
      <c r="R3004">
        <v>187648</v>
      </c>
      <c r="S3004">
        <v>32115</v>
      </c>
      <c r="T3004">
        <v>3499</v>
      </c>
      <c r="U3004" s="30">
        <v>3504.8919999999998</v>
      </c>
      <c r="V3004">
        <f t="shared" si="609"/>
        <v>3504892</v>
      </c>
      <c r="W3004">
        <v>94148</v>
      </c>
      <c r="X3004" s="16">
        <v>22821</v>
      </c>
      <c r="Z3004" s="16">
        <v>22821</v>
      </c>
      <c r="AA3004" s="16">
        <v>22821</v>
      </c>
    </row>
    <row r="3005" spans="2:27">
      <c r="B3005" t="s">
        <v>286</v>
      </c>
      <c r="C3005">
        <v>2004</v>
      </c>
      <c r="D3005" s="1">
        <v>4565639</v>
      </c>
      <c r="E3005" s="12">
        <f t="shared" si="613"/>
        <v>7.2962268035228664E-2</v>
      </c>
      <c r="F3005" s="1">
        <v>4482696</v>
      </c>
      <c r="G3005" s="11">
        <f t="shared" si="614"/>
        <v>7.2458414596567516E-2</v>
      </c>
      <c r="H3005">
        <v>17663835</v>
      </c>
      <c r="I3005" s="12">
        <f t="shared" si="620"/>
        <v>0.25377818576769995</v>
      </c>
      <c r="J3005" s="12"/>
      <c r="K3005" s="1">
        <v>14959183</v>
      </c>
      <c r="L3005">
        <v>603791</v>
      </c>
      <c r="M3005" s="12">
        <f t="shared" si="611"/>
        <v>4.0362565255067741E-2</v>
      </c>
      <c r="N3005">
        <v>102790</v>
      </c>
      <c r="O3005">
        <v>501001</v>
      </c>
      <c r="P3005" s="12">
        <f t="shared" si="615"/>
        <v>3.3491200689235501E-2</v>
      </c>
      <c r="Q3005" s="12">
        <f t="shared" si="616"/>
        <v>0.82975897288962575</v>
      </c>
      <c r="R3005">
        <v>195671</v>
      </c>
      <c r="S3005">
        <v>33013</v>
      </c>
      <c r="T3005">
        <v>3514</v>
      </c>
      <c r="U3005" s="30">
        <v>3525.2330000000002</v>
      </c>
      <c r="V3005">
        <f t="shared" si="609"/>
        <v>3525233</v>
      </c>
      <c r="W3005">
        <v>101179</v>
      </c>
      <c r="X3005" s="16">
        <v>24508</v>
      </c>
      <c r="Z3005" s="16">
        <v>24508</v>
      </c>
      <c r="AA3005" s="16">
        <v>24508</v>
      </c>
    </row>
    <row r="3006" spans="2:27">
      <c r="B3006" t="s">
        <v>286</v>
      </c>
      <c r="C3006">
        <v>2005</v>
      </c>
      <c r="D3006" s="1">
        <v>4909074</v>
      </c>
      <c r="E3006" s="12">
        <f t="shared" si="613"/>
        <v>7.5221672147097046E-2</v>
      </c>
      <c r="F3006" s="1">
        <v>4814917</v>
      </c>
      <c r="G3006" s="11">
        <f t="shared" si="614"/>
        <v>7.4111873747405577E-2</v>
      </c>
      <c r="H3006">
        <v>17873970</v>
      </c>
      <c r="I3006" s="12">
        <f t="shared" si="620"/>
        <v>0.26938150841698849</v>
      </c>
      <c r="J3006" s="12"/>
      <c r="K3006" s="1">
        <v>15711643</v>
      </c>
      <c r="L3006">
        <v>653435</v>
      </c>
      <c r="M3006" s="12">
        <f t="shared" si="611"/>
        <v>4.1589221445522913E-2</v>
      </c>
      <c r="N3006">
        <v>132634</v>
      </c>
      <c r="O3006">
        <v>520801</v>
      </c>
      <c r="P3006" s="12">
        <f t="shared" si="615"/>
        <v>3.3147456316312683E-2</v>
      </c>
      <c r="Q3006" s="12">
        <f t="shared" si="616"/>
        <v>0.79702036162739986</v>
      </c>
      <c r="R3006">
        <v>208171</v>
      </c>
      <c r="S3006">
        <v>34218</v>
      </c>
      <c r="T3006">
        <v>3536</v>
      </c>
      <c r="U3006" s="30">
        <v>3548.5970000000002</v>
      </c>
      <c r="V3006">
        <f t="shared" si="609"/>
        <v>3548597</v>
      </c>
      <c r="W3006">
        <v>106458</v>
      </c>
      <c r="X3006" s="16">
        <v>26676</v>
      </c>
      <c r="Z3006" s="16">
        <v>26676</v>
      </c>
      <c r="AA3006" s="16">
        <v>26676</v>
      </c>
    </row>
    <row r="3007" spans="2:27">
      <c r="B3007" t="s">
        <v>286</v>
      </c>
      <c r="C3007">
        <v>2006</v>
      </c>
      <c r="D3007" s="1">
        <v>5150393</v>
      </c>
      <c r="E3007" s="12">
        <f t="shared" si="613"/>
        <v>4.9157743395190211E-2</v>
      </c>
      <c r="F3007" s="1">
        <v>5044898</v>
      </c>
      <c r="G3007" s="11">
        <f t="shared" si="614"/>
        <v>4.7764270910588907E-2</v>
      </c>
      <c r="H3007">
        <v>19651006</v>
      </c>
      <c r="I3007" s="12">
        <f t="shared" si="620"/>
        <v>0.25672466844699959</v>
      </c>
      <c r="J3007" s="12"/>
      <c r="K3007" s="1">
        <v>16937494</v>
      </c>
      <c r="L3007">
        <v>704926</v>
      </c>
      <c r="M3007" s="12">
        <f t="shared" si="611"/>
        <v>4.1619261975827118E-2</v>
      </c>
      <c r="N3007">
        <v>145686</v>
      </c>
      <c r="O3007">
        <v>559240</v>
      </c>
      <c r="P3007" s="12">
        <f t="shared" si="615"/>
        <v>3.3017871474965543E-2</v>
      </c>
      <c r="Q3007" s="12">
        <f t="shared" si="616"/>
        <v>0.79333149862538765</v>
      </c>
      <c r="R3007">
        <v>221505</v>
      </c>
      <c r="S3007">
        <v>33841</v>
      </c>
      <c r="T3007">
        <v>3574</v>
      </c>
      <c r="U3007" s="30">
        <v>3594.09</v>
      </c>
      <c r="V3007">
        <f t="shared" ref="V3007:V3017" si="622">(U3007*1000)</f>
        <v>3594090</v>
      </c>
      <c r="W3007">
        <v>118747</v>
      </c>
      <c r="X3007" s="16">
        <v>26243</v>
      </c>
      <c r="Z3007" s="16">
        <v>26243</v>
      </c>
      <c r="AA3007" s="16">
        <v>26243</v>
      </c>
    </row>
    <row r="3008" spans="2:27">
      <c r="B3008" t="s">
        <v>145</v>
      </c>
      <c r="C3008">
        <v>2007</v>
      </c>
      <c r="D3008" s="1">
        <v>5406356</v>
      </c>
      <c r="E3008" s="12">
        <f t="shared" si="613"/>
        <v>4.969776092814665E-2</v>
      </c>
      <c r="F3008" s="1">
        <v>5279021</v>
      </c>
      <c r="G3008" s="11">
        <f t="shared" si="614"/>
        <v>4.6407875838123981E-2</v>
      </c>
      <c r="H3008">
        <v>22202900</v>
      </c>
      <c r="I3008" s="12">
        <f t="shared" si="620"/>
        <v>0.23776267964995565</v>
      </c>
      <c r="J3008" s="12"/>
      <c r="K3008" s="1">
        <v>18051875</v>
      </c>
      <c r="L3008">
        <v>732637</v>
      </c>
      <c r="M3008" s="12">
        <f t="shared" si="611"/>
        <v>4.0585091576359797E-2</v>
      </c>
      <c r="N3008">
        <v>145801</v>
      </c>
      <c r="O3008">
        <v>586836</v>
      </c>
      <c r="P3008" s="12">
        <f t="shared" si="615"/>
        <v>3.2508312848388322E-2</v>
      </c>
      <c r="Q3008" s="12">
        <f t="shared" si="616"/>
        <v>0.80099148691644018</v>
      </c>
      <c r="R3008">
        <v>242484</v>
      </c>
      <c r="S3008">
        <v>34259</v>
      </c>
      <c r="T3008">
        <v>3612</v>
      </c>
      <c r="U3008" s="30">
        <v>3634.3490000000002</v>
      </c>
      <c r="V3008">
        <f t="shared" si="622"/>
        <v>3634349</v>
      </c>
      <c r="W3008">
        <v>123889</v>
      </c>
      <c r="X3008" s="16">
        <v>25849</v>
      </c>
      <c r="Z3008" s="16">
        <v>25849</v>
      </c>
      <c r="AA3008" s="16">
        <v>25849</v>
      </c>
    </row>
    <row r="3009" spans="1:27">
      <c r="B3009" t="s">
        <v>118</v>
      </c>
      <c r="C3009">
        <v>2008</v>
      </c>
      <c r="D3009" s="1">
        <v>5705546</v>
      </c>
      <c r="E3009" s="12">
        <f t="shared" si="613"/>
        <v>5.5340417834119693E-2</v>
      </c>
      <c r="F3009" s="1">
        <v>5581072</v>
      </c>
      <c r="G3009" s="11">
        <f t="shared" si="614"/>
        <v>5.7217237817390763E-2</v>
      </c>
      <c r="H3009">
        <v>18656746</v>
      </c>
      <c r="I3009" s="12">
        <f t="shared" si="620"/>
        <v>0.29914498487571201</v>
      </c>
      <c r="J3009" s="12"/>
      <c r="K3009" s="1">
        <v>19517639</v>
      </c>
      <c r="L3009">
        <v>778146</v>
      </c>
      <c r="M3009" s="12">
        <f t="shared" si="611"/>
        <v>3.9868859138136536E-2</v>
      </c>
      <c r="N3009">
        <v>161213</v>
      </c>
      <c r="O3009">
        <v>616933</v>
      </c>
      <c r="P3009" s="12">
        <f t="shared" si="615"/>
        <v>3.1608997379242436E-2</v>
      </c>
      <c r="Q3009" s="12">
        <f t="shared" si="616"/>
        <v>0.79282422578796263</v>
      </c>
      <c r="R3009">
        <v>249624</v>
      </c>
      <c r="S3009">
        <v>37790</v>
      </c>
      <c r="T3009">
        <v>3644</v>
      </c>
      <c r="U3009" s="30">
        <v>3668.9760000000001</v>
      </c>
      <c r="V3009">
        <f t="shared" si="622"/>
        <v>3668976</v>
      </c>
      <c r="W3009">
        <v>131070</v>
      </c>
      <c r="X3009" s="16">
        <v>25864</v>
      </c>
      <c r="Z3009" s="16">
        <v>25864</v>
      </c>
      <c r="AA3009" s="16">
        <v>25864</v>
      </c>
    </row>
    <row r="3010" spans="1:27">
      <c r="A3010">
        <v>36</v>
      </c>
      <c r="B3010" t="s">
        <v>188</v>
      </c>
      <c r="C3010">
        <v>2009</v>
      </c>
      <c r="D3010" s="10">
        <v>6553620</v>
      </c>
      <c r="E3010" s="12">
        <f t="shared" si="613"/>
        <v>0.14864028788831077</v>
      </c>
      <c r="F3010" s="4"/>
      <c r="G3010" s="4"/>
      <c r="H3010" s="10">
        <v>17433201</v>
      </c>
      <c r="I3010" s="3"/>
      <c r="J3010" s="3"/>
      <c r="K3010" s="10">
        <v>21365899</v>
      </c>
      <c r="L3010" s="3"/>
      <c r="M3010" s="3"/>
      <c r="N3010" s="10">
        <v>165575</v>
      </c>
      <c r="O3010" s="10">
        <v>629731</v>
      </c>
      <c r="P3010" s="12">
        <f t="shared" si="615"/>
        <v>2.9473648639825545E-2</v>
      </c>
      <c r="Q3010" s="3"/>
      <c r="R3010" s="3"/>
      <c r="U3010" s="30">
        <v>3717.5720000000001</v>
      </c>
      <c r="V3010">
        <f t="shared" si="622"/>
        <v>3717572</v>
      </c>
      <c r="X3010" s="16">
        <v>24803</v>
      </c>
      <c r="Z3010" s="16">
        <v>24803</v>
      </c>
      <c r="AA3010" s="16">
        <v>24803</v>
      </c>
    </row>
    <row r="3011" spans="1:27">
      <c r="B3011" t="s">
        <v>188</v>
      </c>
      <c r="C3011">
        <v>2010</v>
      </c>
      <c r="D3011" s="10">
        <v>8133133</v>
      </c>
      <c r="E3011" s="12">
        <f t="shared" si="613"/>
        <v>0.24101382136895333</v>
      </c>
      <c r="F3011" s="4"/>
      <c r="G3011" s="4"/>
      <c r="H3011" s="10">
        <v>23820301</v>
      </c>
      <c r="I3011" s="3"/>
      <c r="J3011" s="3"/>
      <c r="K3011" s="10">
        <v>22766045</v>
      </c>
      <c r="L3011" s="3"/>
      <c r="M3011" s="3"/>
      <c r="N3011" s="10">
        <v>175579</v>
      </c>
      <c r="O3011" s="10">
        <v>587482</v>
      </c>
      <c r="P3011" s="12">
        <f t="shared" si="615"/>
        <v>2.5805184870714259E-2</v>
      </c>
      <c r="Q3011" s="3"/>
      <c r="R3011" s="3"/>
      <c r="U3011" s="30">
        <v>3759.529</v>
      </c>
      <c r="V3011">
        <f t="shared" si="622"/>
        <v>3759529</v>
      </c>
      <c r="X3011" s="16">
        <v>26252</v>
      </c>
      <c r="Z3011" s="16">
        <v>26252</v>
      </c>
      <c r="AA3011" s="16">
        <v>26252</v>
      </c>
    </row>
    <row r="3012" spans="1:27">
      <c r="B3012" t="s">
        <v>188</v>
      </c>
      <c r="C3012">
        <v>2011</v>
      </c>
      <c r="D3012" s="10">
        <v>8019599</v>
      </c>
      <c r="E3012" s="12">
        <f t="shared" si="613"/>
        <v>-1.3959442197736101E-2</v>
      </c>
      <c r="F3012" s="4"/>
      <c r="G3012" s="4"/>
      <c r="H3012" s="10">
        <v>26380631</v>
      </c>
      <c r="I3012" s="3"/>
      <c r="J3012" s="3"/>
      <c r="K3012" s="10">
        <v>22523491</v>
      </c>
      <c r="L3012" s="3"/>
      <c r="M3012" s="3"/>
      <c r="N3012" s="10">
        <v>217134</v>
      </c>
      <c r="O3012" s="10">
        <v>530853</v>
      </c>
      <c r="P3012" s="12">
        <f t="shared" si="615"/>
        <v>2.3568859729604083E-2</v>
      </c>
      <c r="Q3012" s="3"/>
      <c r="R3012" s="3"/>
      <c r="U3012" s="30">
        <v>3785.232</v>
      </c>
      <c r="V3012">
        <f t="shared" si="622"/>
        <v>3785232</v>
      </c>
      <c r="X3012" s="16">
        <v>25977</v>
      </c>
      <c r="Z3012" s="16">
        <v>25977</v>
      </c>
      <c r="AA3012" s="16">
        <v>25977</v>
      </c>
    </row>
    <row r="3013" spans="1:27">
      <c r="B3013" t="s">
        <v>188</v>
      </c>
      <c r="C3013">
        <v>2012</v>
      </c>
      <c r="D3013" s="21"/>
      <c r="E3013" s="12"/>
      <c r="F3013" s="4"/>
      <c r="G3013" s="4"/>
      <c r="H3013" s="21"/>
      <c r="I3013" s="4"/>
      <c r="J3013" s="4"/>
      <c r="K3013" s="21"/>
      <c r="L3013" s="4"/>
      <c r="M3013" s="4"/>
      <c r="N3013" s="21"/>
      <c r="O3013" s="21"/>
      <c r="P3013" s="12"/>
      <c r="Q3013" s="4"/>
      <c r="R3013" s="4"/>
      <c r="U3013" s="30">
        <v>3815.2979999999998</v>
      </c>
      <c r="V3013">
        <f t="shared" si="622"/>
        <v>3815298</v>
      </c>
      <c r="X3013" s="16">
        <v>25225</v>
      </c>
      <c r="Z3013" s="16">
        <v>25225</v>
      </c>
      <c r="AA3013" s="16">
        <v>25225</v>
      </c>
    </row>
    <row r="3014" spans="1:27">
      <c r="B3014" t="s">
        <v>188</v>
      </c>
      <c r="C3014">
        <v>2013</v>
      </c>
      <c r="D3014" s="21">
        <v>7159511</v>
      </c>
      <c r="E3014" s="12"/>
      <c r="F3014" s="21">
        <v>7028733</v>
      </c>
      <c r="G3014" s="4"/>
      <c r="H3014" s="21">
        <v>26344587</v>
      </c>
      <c r="I3014" s="4"/>
      <c r="J3014" s="4"/>
      <c r="K3014" s="21">
        <v>22920374</v>
      </c>
      <c r="L3014" s="4"/>
      <c r="M3014" s="4"/>
      <c r="N3014" s="21">
        <v>233623</v>
      </c>
      <c r="O3014" s="21">
        <v>569140</v>
      </c>
      <c r="P3014" s="12">
        <f t="shared" si="615"/>
        <v>2.4831182946665704E-2</v>
      </c>
      <c r="Q3014" s="4"/>
      <c r="R3014" s="4"/>
      <c r="U3014" s="30">
        <v>3849.84</v>
      </c>
      <c r="V3014">
        <f t="shared" si="622"/>
        <v>3849840</v>
      </c>
      <c r="X3014" s="16">
        <v>27547</v>
      </c>
      <c r="Z3014" s="16">
        <v>27547</v>
      </c>
      <c r="AA3014" s="16">
        <v>27547</v>
      </c>
    </row>
    <row r="3015" spans="1:27">
      <c r="B3015" t="s">
        <v>188</v>
      </c>
      <c r="C3015">
        <v>2014</v>
      </c>
      <c r="D3015" s="21">
        <v>7409652</v>
      </c>
      <c r="E3015" s="12">
        <f t="shared" ref="E3015:E3017" si="623">(D3015-D3014)/(D3014)</f>
        <v>3.4938280002642638E-2</v>
      </c>
      <c r="F3015" s="21">
        <v>7290039</v>
      </c>
      <c r="G3015" s="4"/>
      <c r="H3015" s="21">
        <v>28534050</v>
      </c>
      <c r="I3015" s="4"/>
      <c r="J3015" s="4"/>
      <c r="K3015" s="21">
        <v>23377996</v>
      </c>
      <c r="L3015" s="4"/>
      <c r="M3015" s="4"/>
      <c r="N3015" s="21">
        <v>198656</v>
      </c>
      <c r="O3015" s="21">
        <v>585519</v>
      </c>
      <c r="P3015" s="12">
        <f t="shared" si="615"/>
        <v>2.5045731036997355E-2</v>
      </c>
      <c r="Q3015" s="4"/>
      <c r="R3015" s="4"/>
      <c r="U3015" s="30">
        <v>3875.0079999999998</v>
      </c>
      <c r="V3015">
        <f t="shared" si="622"/>
        <v>3875008</v>
      </c>
      <c r="X3015" s="16">
        <v>27650</v>
      </c>
      <c r="Z3015" s="16">
        <v>27650</v>
      </c>
      <c r="AA3015" s="16">
        <v>27650</v>
      </c>
    </row>
    <row r="3016" spans="1:27">
      <c r="B3016" t="s">
        <v>188</v>
      </c>
      <c r="C3016">
        <v>2015</v>
      </c>
      <c r="D3016" s="10">
        <v>7169356</v>
      </c>
      <c r="E3016" s="12">
        <f t="shared" si="623"/>
        <v>-3.2430133021091948E-2</v>
      </c>
      <c r="F3016" s="3"/>
      <c r="G3016" s="3"/>
      <c r="H3016" s="10">
        <v>24938838</v>
      </c>
      <c r="I3016" s="3"/>
      <c r="J3016" s="3"/>
      <c r="K3016" s="10">
        <v>24069520</v>
      </c>
      <c r="L3016" s="3"/>
      <c r="M3016" s="3"/>
      <c r="N3016" s="10">
        <v>230542</v>
      </c>
      <c r="O3016" s="10">
        <v>571220</v>
      </c>
      <c r="P3016" s="12">
        <f t="shared" si="615"/>
        <v>2.3732089381092766E-2</v>
      </c>
      <c r="Q3016" s="3"/>
      <c r="R3016" s="3"/>
      <c r="U3016" s="30">
        <v>3904.3530000000001</v>
      </c>
      <c r="V3016">
        <f t="shared" si="622"/>
        <v>3904353</v>
      </c>
      <c r="X3016" s="16">
        <v>28547</v>
      </c>
      <c r="Z3016" s="16">
        <v>28547</v>
      </c>
      <c r="AA3016" s="16">
        <v>28547</v>
      </c>
    </row>
    <row r="3017" spans="1:27">
      <c r="B3017" t="s">
        <v>286</v>
      </c>
      <c r="C3017">
        <v>2016</v>
      </c>
      <c r="D3017" s="1">
        <v>7246312</v>
      </c>
      <c r="E3017" s="12">
        <f t="shared" si="623"/>
        <v>1.0734018508775405E-2</v>
      </c>
      <c r="F3017" s="3"/>
      <c r="G3017" s="3"/>
      <c r="H3017" s="1">
        <v>22862875</v>
      </c>
      <c r="I3017" s="3"/>
      <c r="J3017" s="3"/>
      <c r="K3017" s="1">
        <v>24950729</v>
      </c>
      <c r="L3017" s="3"/>
      <c r="M3017" s="3"/>
      <c r="N3017" s="1">
        <v>232745</v>
      </c>
      <c r="O3017" s="1">
        <v>571005</v>
      </c>
      <c r="P3017" s="12">
        <f t="shared" ref="P3017" si="624">(O3017/K3017)</f>
        <v>2.2885303271098813E-2</v>
      </c>
      <c r="Q3017" s="3"/>
      <c r="R3017" s="3"/>
      <c r="U3017" s="30">
        <v>3921.2069999999999</v>
      </c>
      <c r="V3017">
        <f t="shared" si="622"/>
        <v>3921207</v>
      </c>
      <c r="X3017" s="16">
        <v>26871</v>
      </c>
      <c r="Z3017" s="16">
        <v>26871</v>
      </c>
      <c r="AA3017" s="16">
        <v>26871</v>
      </c>
    </row>
    <row r="3018" spans="1:27"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U3018" s="30"/>
    </row>
    <row r="3019" spans="1:27"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</row>
    <row r="3020" spans="1:27">
      <c r="B3020" t="s">
        <v>287</v>
      </c>
      <c r="C3020">
        <v>1880</v>
      </c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X3020" s="16">
        <v>180</v>
      </c>
      <c r="Z3020" s="16">
        <v>180</v>
      </c>
      <c r="AA3020" s="16">
        <v>180</v>
      </c>
    </row>
    <row r="3021" spans="1:27">
      <c r="B3021" t="s">
        <v>287</v>
      </c>
      <c r="C3021">
        <v>1890</v>
      </c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X3021" s="16">
        <v>362</v>
      </c>
      <c r="Z3021" s="16">
        <v>362</v>
      </c>
      <c r="AA3021" s="16">
        <v>362</v>
      </c>
    </row>
    <row r="3022" spans="1:27">
      <c r="B3022" t="s">
        <v>287</v>
      </c>
      <c r="C3022">
        <v>1904</v>
      </c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U3022" s="30">
        <v>504</v>
      </c>
      <c r="V3022">
        <f>(U3022*1000)</f>
        <v>504000</v>
      </c>
      <c r="X3022" s="16">
        <v>334</v>
      </c>
      <c r="Z3022" s="16">
        <v>334</v>
      </c>
      <c r="AA3022" s="16">
        <v>334</v>
      </c>
    </row>
    <row r="3023" spans="1:27">
      <c r="B3023" t="s">
        <v>287</v>
      </c>
      <c r="C3023">
        <v>1910</v>
      </c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U3023" s="30">
        <v>677</v>
      </c>
      <c r="V3023">
        <f t="shared" ref="V3023:V3091" si="625">(U3023*1000)</f>
        <v>677000</v>
      </c>
      <c r="X3023" s="16">
        <v>399</v>
      </c>
      <c r="Z3023" s="16">
        <v>399</v>
      </c>
      <c r="AA3023" s="16">
        <v>399</v>
      </c>
    </row>
    <row r="3024" spans="1:27">
      <c r="B3024" t="s">
        <v>287</v>
      </c>
      <c r="C3024">
        <v>1923</v>
      </c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U3024" s="30">
        <v>833</v>
      </c>
      <c r="V3024">
        <f t="shared" si="625"/>
        <v>833000</v>
      </c>
      <c r="X3024" s="16">
        <v>406</v>
      </c>
      <c r="Z3024" s="16">
        <v>406</v>
      </c>
      <c r="AA3024" s="16">
        <v>406</v>
      </c>
    </row>
    <row r="3025" spans="2:28">
      <c r="B3025" t="s">
        <v>287</v>
      </c>
      <c r="C3025">
        <v>1930</v>
      </c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U3025" s="30">
        <v>956</v>
      </c>
      <c r="V3025">
        <f t="shared" si="625"/>
        <v>956000</v>
      </c>
      <c r="X3025" s="16">
        <v>817</v>
      </c>
      <c r="Z3025" s="16">
        <v>817</v>
      </c>
      <c r="AA3025" s="16">
        <v>817</v>
      </c>
    </row>
    <row r="3026" spans="2:28">
      <c r="B3026" t="s">
        <v>287</v>
      </c>
      <c r="C3026">
        <v>1940</v>
      </c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U3026" s="30">
        <v>1086</v>
      </c>
      <c r="V3026">
        <f t="shared" si="625"/>
        <v>1086000</v>
      </c>
      <c r="X3026" s="16">
        <v>1038</v>
      </c>
      <c r="Z3026" s="16">
        <v>1038</v>
      </c>
      <c r="AA3026" s="16">
        <v>1038</v>
      </c>
      <c r="AB3026">
        <f>(1471-1038)/5</f>
        <v>86.6</v>
      </c>
    </row>
    <row r="3027" spans="2:28">
      <c r="B3027" t="s">
        <v>287</v>
      </c>
      <c r="C3027">
        <v>1941</v>
      </c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U3027" s="30">
        <v>1071</v>
      </c>
      <c r="V3027">
        <f t="shared" si="625"/>
        <v>1071000</v>
      </c>
      <c r="Z3027" s="16"/>
      <c r="AA3027" s="16">
        <f>AA3026+(AA3028-AA3026)/2</f>
        <v>1081</v>
      </c>
    </row>
    <row r="3028" spans="2:28">
      <c r="B3028" t="s">
        <v>287</v>
      </c>
      <c r="C3028">
        <v>1942</v>
      </c>
      <c r="D3028" s="1">
        <v>13742</v>
      </c>
      <c r="E3028" s="1"/>
      <c r="F3028" s="1">
        <v>11498</v>
      </c>
      <c r="G3028" s="1"/>
      <c r="H3028">
        <v>87930</v>
      </c>
      <c r="I3028" s="12">
        <f t="shared" ref="I3028:I3063" si="626">(F3028/H3028)</f>
        <v>0.1307631070169453</v>
      </c>
      <c r="J3028" s="12"/>
      <c r="K3028" s="1">
        <v>65489</v>
      </c>
      <c r="L3028">
        <v>2045</v>
      </c>
      <c r="M3028" s="12">
        <f>(L3028/K3028)</f>
        <v>3.1226618210691871E-2</v>
      </c>
      <c r="N3028" s="3"/>
      <c r="O3028" s="3"/>
      <c r="P3028" s="3"/>
      <c r="Q3028" s="3"/>
      <c r="R3028" s="3"/>
      <c r="T3028">
        <v>1107</v>
      </c>
      <c r="U3028" s="30">
        <v>1107</v>
      </c>
      <c r="V3028">
        <f t="shared" si="625"/>
        <v>1107000</v>
      </c>
      <c r="W3028">
        <v>1255</v>
      </c>
      <c r="AA3028" s="1">
        <f>AA3026+86</f>
        <v>1124</v>
      </c>
    </row>
    <row r="3029" spans="2:28">
      <c r="B3029" t="s">
        <v>287</v>
      </c>
      <c r="C3029">
        <v>1943</v>
      </c>
      <c r="D3029" s="1"/>
      <c r="E3029" s="1"/>
      <c r="F3029" s="1"/>
      <c r="G3029" s="1"/>
      <c r="I3029" s="12"/>
      <c r="J3029" s="12"/>
      <c r="K3029" s="1"/>
      <c r="M3029" s="12"/>
      <c r="N3029" s="3"/>
      <c r="O3029" s="3"/>
      <c r="P3029" s="3"/>
      <c r="Q3029" s="3"/>
      <c r="R3029" s="3"/>
      <c r="U3029" s="30">
        <v>1221</v>
      </c>
      <c r="V3029">
        <f t="shared" si="625"/>
        <v>1221000</v>
      </c>
      <c r="AA3029" s="1">
        <f>AA3028+(AA3030-AA3028)/2</f>
        <v>1167</v>
      </c>
    </row>
    <row r="3030" spans="2:28">
      <c r="B3030" t="s">
        <v>287</v>
      </c>
      <c r="C3030">
        <v>1944</v>
      </c>
      <c r="D3030" s="1">
        <v>16363</v>
      </c>
      <c r="E3030" s="12">
        <f>(D3030-D3028)/(D3028)</f>
        <v>0.19072915150633096</v>
      </c>
      <c r="F3030" s="1">
        <v>13958</v>
      </c>
      <c r="G3030" s="11">
        <f>(F3030-F3028)/(F3028)</f>
        <v>0.213950252217777</v>
      </c>
      <c r="H3030">
        <v>118418</v>
      </c>
      <c r="I3030" s="12">
        <f t="shared" si="626"/>
        <v>0.11787059399753416</v>
      </c>
      <c r="J3030" s="12"/>
      <c r="K3030" s="1">
        <v>83638</v>
      </c>
      <c r="L3030">
        <v>1732</v>
      </c>
      <c r="M3030" s="12">
        <f t="shared" ref="M3030:M3094" si="627">(L3030/K3030)</f>
        <v>2.0708290489968674E-2</v>
      </c>
      <c r="N3030" s="3"/>
      <c r="O3030" s="3"/>
      <c r="P3030" s="3"/>
      <c r="Q3030" s="3"/>
      <c r="R3030" s="3"/>
      <c r="T3030">
        <v>1233</v>
      </c>
      <c r="U3030" s="30">
        <v>1233</v>
      </c>
      <c r="V3030">
        <f t="shared" si="625"/>
        <v>1233000</v>
      </c>
      <c r="W3030">
        <v>1729</v>
      </c>
      <c r="AA3030" s="1">
        <f>AA3028+86</f>
        <v>1210</v>
      </c>
    </row>
    <row r="3031" spans="2:28">
      <c r="B3031" t="s">
        <v>287</v>
      </c>
      <c r="C3031">
        <v>1945</v>
      </c>
      <c r="D3031" s="1"/>
      <c r="E3031" s="12"/>
      <c r="F3031" s="1"/>
      <c r="G3031" s="11"/>
      <c r="I3031" s="12"/>
      <c r="J3031" s="12"/>
      <c r="K3031" s="1"/>
      <c r="M3031" s="12"/>
      <c r="N3031" s="3"/>
      <c r="O3031" s="3"/>
      <c r="P3031" s="3"/>
      <c r="Q3031" s="3"/>
      <c r="R3031" s="3"/>
      <c r="U3031" s="30">
        <v>1250</v>
      </c>
      <c r="V3031">
        <f t="shared" si="625"/>
        <v>1250000</v>
      </c>
      <c r="AA3031" s="1">
        <f>AA3030+(AA3032-AA3030)/2</f>
        <v>1253</v>
      </c>
    </row>
    <row r="3032" spans="2:28">
      <c r="B3032" t="s">
        <v>287</v>
      </c>
      <c r="C3032">
        <v>1946</v>
      </c>
      <c r="D3032" s="1">
        <v>13590</v>
      </c>
      <c r="E3032" s="12">
        <f>(D3032-D3030)/(D3030)</f>
        <v>-0.16946770152172586</v>
      </c>
      <c r="F3032" s="1">
        <v>10589</v>
      </c>
      <c r="G3032" s="11">
        <f>(F3032-F3030)/(F3030)</f>
        <v>-0.24136695801690786</v>
      </c>
      <c r="H3032">
        <v>137996</v>
      </c>
      <c r="I3032" s="12">
        <f t="shared" si="626"/>
        <v>7.6734108235021303E-2</v>
      </c>
      <c r="J3032" s="12"/>
      <c r="K3032" s="1">
        <v>119423</v>
      </c>
      <c r="L3032">
        <v>2227</v>
      </c>
      <c r="M3032" s="12">
        <f t="shared" si="627"/>
        <v>1.8647999129145977E-2</v>
      </c>
      <c r="N3032" s="3"/>
      <c r="O3032" s="3"/>
      <c r="P3032" s="3"/>
      <c r="Q3032" s="3"/>
      <c r="R3032" s="3"/>
      <c r="T3032">
        <v>1338</v>
      </c>
      <c r="U3032" s="30">
        <v>1338</v>
      </c>
      <c r="V3032">
        <f t="shared" si="625"/>
        <v>1338000</v>
      </c>
      <c r="W3032">
        <v>1839</v>
      </c>
      <c r="AA3032" s="1">
        <f>AA3030+86</f>
        <v>1296</v>
      </c>
    </row>
    <row r="3033" spans="2:28">
      <c r="B3033" t="s">
        <v>287</v>
      </c>
      <c r="C3033">
        <v>1947</v>
      </c>
      <c r="D3033" s="1"/>
      <c r="E3033" s="12"/>
      <c r="F3033" s="1"/>
      <c r="G3033" s="11"/>
      <c r="I3033" s="12"/>
      <c r="J3033" s="12"/>
      <c r="K3033" s="1"/>
      <c r="M3033" s="12"/>
      <c r="N3033" s="3"/>
      <c r="O3033" s="3"/>
      <c r="P3033" s="3"/>
      <c r="Q3033" s="3"/>
      <c r="R3033" s="3"/>
      <c r="U3033" s="30">
        <v>1361</v>
      </c>
      <c r="V3033">
        <f t="shared" si="625"/>
        <v>1361000</v>
      </c>
      <c r="AA3033" s="1">
        <f>AA3032+(AA3034-AA3032)/2</f>
        <v>1339</v>
      </c>
    </row>
    <row r="3034" spans="2:28">
      <c r="B3034" t="s">
        <v>287</v>
      </c>
      <c r="C3034">
        <v>1948</v>
      </c>
      <c r="D3034" s="1">
        <v>26955</v>
      </c>
      <c r="E3034" s="12">
        <f>(D3034-D3032)/(D3032)</f>
        <v>0.98344370860927155</v>
      </c>
      <c r="F3034" s="1">
        <v>22324</v>
      </c>
      <c r="G3034" s="11">
        <f>(F3034-F3032)/(F3032)</f>
        <v>1.1082255170459911</v>
      </c>
      <c r="H3034">
        <v>195448</v>
      </c>
      <c r="I3034" s="12">
        <f t="shared" si="626"/>
        <v>0.11421963898325897</v>
      </c>
      <c r="J3034" s="12"/>
      <c r="K3034" s="1">
        <v>169141</v>
      </c>
      <c r="L3034">
        <v>3926</v>
      </c>
      <c r="M3034" s="12">
        <f t="shared" si="627"/>
        <v>2.3211403503585765E-2</v>
      </c>
      <c r="N3034" s="3"/>
      <c r="O3034" s="3"/>
      <c r="P3034" s="3"/>
      <c r="Q3034" s="3"/>
      <c r="R3034" s="3"/>
      <c r="T3034">
        <v>1405</v>
      </c>
      <c r="U3034" s="30">
        <v>1405</v>
      </c>
      <c r="V3034">
        <f t="shared" si="625"/>
        <v>1405000</v>
      </c>
      <c r="W3034">
        <v>2296</v>
      </c>
      <c r="AA3034" s="1">
        <f t="shared" ref="AA3034" si="628">AA3032+86</f>
        <v>1382</v>
      </c>
    </row>
    <row r="3035" spans="2:28">
      <c r="B3035" t="s">
        <v>287</v>
      </c>
      <c r="C3035">
        <v>1949</v>
      </c>
      <c r="D3035" s="1"/>
      <c r="E3035" s="12"/>
      <c r="F3035" s="1"/>
      <c r="G3035" s="11"/>
      <c r="I3035" s="12"/>
      <c r="J3035" s="12"/>
      <c r="K3035" s="1"/>
      <c r="M3035" s="12"/>
      <c r="N3035" s="3"/>
      <c r="O3035" s="3"/>
      <c r="P3035" s="3"/>
      <c r="Q3035" s="3"/>
      <c r="R3035" s="3"/>
      <c r="U3035" s="30">
        <v>1431</v>
      </c>
      <c r="V3035">
        <f t="shared" si="625"/>
        <v>1431000</v>
      </c>
      <c r="AA3035" s="1">
        <f>AA3034+(AA3036-AA3034)/2</f>
        <v>1426.5</v>
      </c>
    </row>
    <row r="3036" spans="2:28">
      <c r="B3036" t="s">
        <v>287</v>
      </c>
      <c r="C3036">
        <v>1950</v>
      </c>
      <c r="D3036" s="1">
        <v>32454</v>
      </c>
      <c r="E3036" s="12">
        <f>(D3036-D3034)/(D3034)</f>
        <v>0.20400667779632722</v>
      </c>
      <c r="F3036" s="1">
        <v>26612</v>
      </c>
      <c r="G3036" s="11">
        <f>(F3036-F3034)/(F3034)</f>
        <v>0.19208027235262498</v>
      </c>
      <c r="H3036">
        <v>215316</v>
      </c>
      <c r="I3036" s="12">
        <f t="shared" si="626"/>
        <v>0.12359508814951049</v>
      </c>
      <c r="J3036" s="12"/>
      <c r="K3036" s="1">
        <v>221144</v>
      </c>
      <c r="L3036">
        <v>5930</v>
      </c>
      <c r="M3036" s="12">
        <f t="shared" si="627"/>
        <v>2.6815106898672357E-2</v>
      </c>
      <c r="N3036" s="3"/>
      <c r="O3036" s="3"/>
      <c r="P3036" s="3"/>
      <c r="Q3036" s="3"/>
      <c r="R3036" s="3"/>
      <c r="T3036">
        <v>1532</v>
      </c>
      <c r="U3036" s="30">
        <v>1532</v>
      </c>
      <c r="V3036">
        <f t="shared" si="625"/>
        <v>1532000</v>
      </c>
      <c r="W3036">
        <v>2522</v>
      </c>
      <c r="X3036" s="16">
        <v>1471</v>
      </c>
      <c r="Z3036" s="16">
        <v>1471</v>
      </c>
      <c r="AA3036" s="16">
        <v>1471</v>
      </c>
      <c r="AB3036">
        <f>(AA3036-AA3046)/10</f>
        <v>11.9</v>
      </c>
    </row>
    <row r="3037" spans="2:28">
      <c r="B3037" t="s">
        <v>287</v>
      </c>
      <c r="C3037">
        <v>1951</v>
      </c>
      <c r="D3037" s="1">
        <v>33043</v>
      </c>
      <c r="E3037" s="12">
        <f t="shared" ref="E3037:E3097" si="629">(D3037-D3036)/(D3036)</f>
        <v>1.8148764405004007E-2</v>
      </c>
      <c r="F3037" s="1">
        <v>27372</v>
      </c>
      <c r="G3037" s="11">
        <f t="shared" ref="G3037:G3094" si="630">(F3037-F3036)/(F3036)</f>
        <v>2.8558545017285435E-2</v>
      </c>
      <c r="H3037">
        <v>232668</v>
      </c>
      <c r="I3037" s="12">
        <f t="shared" si="626"/>
        <v>0.11764402496260766</v>
      </c>
      <c r="J3037" s="12"/>
      <c r="K3037" s="1">
        <v>222363</v>
      </c>
      <c r="L3037">
        <v>4449</v>
      </c>
      <c r="M3037" s="12">
        <f t="shared" si="627"/>
        <v>2.0007825042835364E-2</v>
      </c>
      <c r="N3037">
        <v>1324</v>
      </c>
      <c r="O3037">
        <v>2540</v>
      </c>
      <c r="P3037" s="12">
        <f>(O3037/K3037)</f>
        <v>1.1422763679209221E-2</v>
      </c>
      <c r="Q3037" s="12">
        <f>(O3037/L3037)</f>
        <v>0.57091481231737473</v>
      </c>
      <c r="R3037" s="2">
        <v>624</v>
      </c>
      <c r="S3037" s="2">
        <v>533</v>
      </c>
      <c r="T3037">
        <v>1556</v>
      </c>
      <c r="U3037" s="30">
        <v>1556</v>
      </c>
      <c r="V3037">
        <f t="shared" si="625"/>
        <v>1556000</v>
      </c>
      <c r="W3037">
        <v>2832</v>
      </c>
      <c r="AA3037" s="1">
        <f>AA3036-11</f>
        <v>1460</v>
      </c>
    </row>
    <row r="3038" spans="2:28">
      <c r="B3038" t="s">
        <v>287</v>
      </c>
      <c r="C3038">
        <v>1952</v>
      </c>
      <c r="D3038" s="1">
        <v>36399</v>
      </c>
      <c r="E3038" s="12">
        <f t="shared" si="629"/>
        <v>0.10156462790908816</v>
      </c>
      <c r="F3038" s="1">
        <v>30328</v>
      </c>
      <c r="G3038" s="11">
        <f t="shared" si="630"/>
        <v>0.10799357007160602</v>
      </c>
      <c r="H3038">
        <v>260783</v>
      </c>
      <c r="I3038" s="12">
        <f t="shared" si="626"/>
        <v>0.11629592419751288</v>
      </c>
      <c r="J3038" s="12"/>
      <c r="K3038" s="1">
        <v>271396</v>
      </c>
      <c r="L3038">
        <v>4819</v>
      </c>
      <c r="M3038" s="12">
        <f t="shared" si="627"/>
        <v>1.7756341287270262E-2</v>
      </c>
      <c r="N3038">
        <v>1417</v>
      </c>
      <c r="O3038">
        <v>2665</v>
      </c>
      <c r="P3038" s="12">
        <f t="shared" ref="P3038:P3101" si="631">(O3038/K3038)</f>
        <v>9.8195994045601268E-3</v>
      </c>
      <c r="Q3038" s="12">
        <f t="shared" ref="Q3038:Q3094" si="632">(O3038/L3038)</f>
        <v>0.55301929860967003</v>
      </c>
      <c r="R3038" s="2">
        <v>683</v>
      </c>
      <c r="S3038" s="2">
        <v>137</v>
      </c>
      <c r="T3038">
        <v>1582</v>
      </c>
      <c r="U3038" s="30">
        <v>1582</v>
      </c>
      <c r="V3038">
        <f t="shared" si="625"/>
        <v>1582000</v>
      </c>
      <c r="W3038">
        <v>3007</v>
      </c>
      <c r="AA3038" s="1">
        <f t="shared" ref="AA3038:AA3045" si="633">AA3037-11</f>
        <v>1449</v>
      </c>
    </row>
    <row r="3039" spans="2:28">
      <c r="B3039" t="s">
        <v>287</v>
      </c>
      <c r="C3039">
        <v>1953</v>
      </c>
      <c r="D3039" s="1">
        <v>40044</v>
      </c>
      <c r="E3039" s="12">
        <f t="shared" si="629"/>
        <v>0.10014011373938844</v>
      </c>
      <c r="F3039" s="1">
        <v>33613</v>
      </c>
      <c r="G3039" s="11">
        <f t="shared" si="630"/>
        <v>0.10831574782379319</v>
      </c>
      <c r="H3039">
        <v>268032</v>
      </c>
      <c r="I3039" s="12">
        <f t="shared" si="626"/>
        <v>0.12540666786055396</v>
      </c>
      <c r="J3039" s="12"/>
      <c r="K3039" s="1">
        <v>303443</v>
      </c>
      <c r="L3039">
        <v>5294</v>
      </c>
      <c r="M3039" s="12">
        <f t="shared" si="627"/>
        <v>1.7446439693781041E-2</v>
      </c>
      <c r="N3039">
        <v>1484</v>
      </c>
      <c r="O3039">
        <v>3000</v>
      </c>
      <c r="P3039" s="12">
        <f t="shared" si="631"/>
        <v>9.8865355272654172E-3</v>
      </c>
      <c r="Q3039" s="12">
        <f t="shared" si="632"/>
        <v>0.56667925953910092</v>
      </c>
      <c r="R3039" s="2">
        <v>706</v>
      </c>
      <c r="S3039" s="2">
        <v>662</v>
      </c>
      <c r="T3039">
        <v>1601</v>
      </c>
      <c r="U3039" s="30">
        <v>1601</v>
      </c>
      <c r="V3039">
        <f t="shared" si="625"/>
        <v>1601000</v>
      </c>
      <c r="W3039">
        <v>3047</v>
      </c>
      <c r="AA3039" s="1">
        <f t="shared" si="633"/>
        <v>1438</v>
      </c>
    </row>
    <row r="3040" spans="2:28">
      <c r="B3040" t="s">
        <v>287</v>
      </c>
      <c r="C3040">
        <v>1954</v>
      </c>
      <c r="D3040" s="1">
        <v>42493</v>
      </c>
      <c r="E3040" s="12">
        <f t="shared" si="629"/>
        <v>6.1157726500849066E-2</v>
      </c>
      <c r="F3040" s="1">
        <v>35988</v>
      </c>
      <c r="G3040" s="11">
        <f t="shared" si="630"/>
        <v>7.0657186207717257E-2</v>
      </c>
      <c r="H3040">
        <v>266392</v>
      </c>
      <c r="I3040" s="12">
        <f t="shared" si="626"/>
        <v>0.13509414697138053</v>
      </c>
      <c r="J3040" s="12"/>
      <c r="K3040" s="1">
        <v>298201</v>
      </c>
      <c r="L3040">
        <v>6956</v>
      </c>
      <c r="M3040" s="12">
        <f t="shared" si="627"/>
        <v>2.332654820071026E-2</v>
      </c>
      <c r="N3040">
        <v>2001</v>
      </c>
      <c r="O3040">
        <v>3727</v>
      </c>
      <c r="P3040" s="12">
        <f t="shared" si="631"/>
        <v>1.2498281360558817E-2</v>
      </c>
      <c r="Q3040" s="12">
        <f t="shared" si="632"/>
        <v>0.53579643473260496</v>
      </c>
      <c r="R3040" s="2">
        <v>842</v>
      </c>
      <c r="S3040" s="2">
        <v>268</v>
      </c>
      <c r="T3040">
        <v>1626</v>
      </c>
      <c r="U3040" s="30">
        <v>1626</v>
      </c>
      <c r="V3040">
        <f t="shared" si="625"/>
        <v>1626000</v>
      </c>
      <c r="W3040">
        <v>3016</v>
      </c>
      <c r="AA3040" s="1">
        <f t="shared" si="633"/>
        <v>1427</v>
      </c>
    </row>
    <row r="3041" spans="2:28">
      <c r="B3041" t="s">
        <v>287</v>
      </c>
      <c r="C3041">
        <v>1955</v>
      </c>
      <c r="D3041" s="1">
        <v>42691</v>
      </c>
      <c r="E3041" s="12">
        <f t="shared" si="629"/>
        <v>4.6595909914574169E-3</v>
      </c>
      <c r="F3041" s="1">
        <v>35549</v>
      </c>
      <c r="G3041" s="11">
        <f t="shared" si="630"/>
        <v>-1.2198510614649327E-2</v>
      </c>
      <c r="H3041">
        <v>273561</v>
      </c>
      <c r="I3041" s="12">
        <f t="shared" si="626"/>
        <v>0.1299490789988339</v>
      </c>
      <c r="J3041" s="12"/>
      <c r="K3041" s="1">
        <v>300297</v>
      </c>
      <c r="L3041">
        <v>6680</v>
      </c>
      <c r="M3041" s="12">
        <f t="shared" si="627"/>
        <v>2.2244644468642709E-2</v>
      </c>
      <c r="N3041">
        <v>1848</v>
      </c>
      <c r="O3041">
        <v>3380</v>
      </c>
      <c r="P3041" s="12">
        <f t="shared" si="631"/>
        <v>1.1255523698205443E-2</v>
      </c>
      <c r="Q3041" s="12">
        <f t="shared" si="632"/>
        <v>0.50598802395209586</v>
      </c>
      <c r="R3041" s="2">
        <v>878</v>
      </c>
      <c r="S3041" s="2">
        <v>655</v>
      </c>
      <c r="T3041">
        <v>1659</v>
      </c>
      <c r="U3041" s="30">
        <v>1659</v>
      </c>
      <c r="V3041">
        <f t="shared" si="625"/>
        <v>1659000</v>
      </c>
      <c r="W3041">
        <v>3264</v>
      </c>
      <c r="AA3041" s="1">
        <f t="shared" si="633"/>
        <v>1416</v>
      </c>
    </row>
    <row r="3042" spans="2:28">
      <c r="B3042" t="s">
        <v>287</v>
      </c>
      <c r="C3042">
        <v>1956</v>
      </c>
      <c r="D3042" s="1">
        <v>47513</v>
      </c>
      <c r="E3042" s="12">
        <f t="shared" si="629"/>
        <v>0.11295120751446441</v>
      </c>
      <c r="F3042" s="1">
        <v>39998</v>
      </c>
      <c r="G3042" s="11">
        <f t="shared" si="630"/>
        <v>0.12515119975245437</v>
      </c>
      <c r="H3042">
        <v>313796</v>
      </c>
      <c r="I3042" s="12">
        <f t="shared" si="626"/>
        <v>0.12746497724636388</v>
      </c>
      <c r="J3042" s="12"/>
      <c r="K3042" s="1">
        <v>301834</v>
      </c>
      <c r="L3042">
        <v>7764</v>
      </c>
      <c r="M3042" s="12">
        <f t="shared" si="627"/>
        <v>2.5722748265602946E-2</v>
      </c>
      <c r="N3042">
        <v>2125</v>
      </c>
      <c r="O3042" s="2">
        <v>3762</v>
      </c>
      <c r="P3042" s="12">
        <f t="shared" si="631"/>
        <v>1.2463804607830795E-2</v>
      </c>
      <c r="Q3042" s="12">
        <f t="shared" si="632"/>
        <v>0.48454404945904173</v>
      </c>
      <c r="R3042" s="2">
        <v>943</v>
      </c>
      <c r="S3042" s="2">
        <v>193</v>
      </c>
      <c r="T3042">
        <v>1698</v>
      </c>
      <c r="U3042" s="30">
        <v>1698</v>
      </c>
      <c r="V3042">
        <f t="shared" si="625"/>
        <v>1698000</v>
      </c>
      <c r="W3042">
        <v>3501</v>
      </c>
      <c r="AA3042" s="1">
        <f t="shared" si="633"/>
        <v>1405</v>
      </c>
    </row>
    <row r="3043" spans="2:28">
      <c r="B3043" t="s">
        <v>287</v>
      </c>
      <c r="C3043">
        <v>1957</v>
      </c>
      <c r="D3043" s="1">
        <v>60510</v>
      </c>
      <c r="E3043" s="12">
        <f t="shared" si="629"/>
        <v>0.27354618735924907</v>
      </c>
      <c r="F3043" s="1">
        <v>52358</v>
      </c>
      <c r="G3043" s="11">
        <f t="shared" si="630"/>
        <v>0.30901545077253861</v>
      </c>
      <c r="H3043">
        <v>373095</v>
      </c>
      <c r="I3043" s="12">
        <f t="shared" si="626"/>
        <v>0.14033423122797142</v>
      </c>
      <c r="J3043" s="12"/>
      <c r="K3043" s="1">
        <v>340875</v>
      </c>
      <c r="L3043">
        <v>8011</v>
      </c>
      <c r="M3043" s="12">
        <f t="shared" si="627"/>
        <v>2.3501283461679501E-2</v>
      </c>
      <c r="N3043">
        <v>2084</v>
      </c>
      <c r="O3043" s="2">
        <v>4040</v>
      </c>
      <c r="P3043" s="12">
        <f t="shared" si="631"/>
        <v>1.1851851851851851E-2</v>
      </c>
      <c r="Q3043" s="12">
        <f t="shared" si="632"/>
        <v>0.5043065784546249</v>
      </c>
      <c r="R3043" s="2">
        <v>961</v>
      </c>
      <c r="S3043" s="2">
        <v>813</v>
      </c>
      <c r="T3043">
        <v>1712</v>
      </c>
      <c r="U3043" s="30">
        <v>1712</v>
      </c>
      <c r="V3043">
        <f t="shared" si="625"/>
        <v>1712000</v>
      </c>
      <c r="W3043">
        <v>3500</v>
      </c>
      <c r="AA3043" s="1">
        <f t="shared" si="633"/>
        <v>1394</v>
      </c>
    </row>
    <row r="3044" spans="2:28">
      <c r="B3044" t="s">
        <v>287</v>
      </c>
      <c r="C3044">
        <v>1958</v>
      </c>
      <c r="D3044" s="1">
        <v>73962</v>
      </c>
      <c r="E3044" s="12">
        <f t="shared" si="629"/>
        <v>0.22231036192364897</v>
      </c>
      <c r="F3044" s="1">
        <v>65588</v>
      </c>
      <c r="G3044" s="11">
        <f t="shared" si="630"/>
        <v>0.25268344856564423</v>
      </c>
      <c r="H3044">
        <v>386655</v>
      </c>
      <c r="I3044" s="12">
        <f t="shared" si="626"/>
        <v>0.16962925605513959</v>
      </c>
      <c r="J3044" s="12"/>
      <c r="K3044" s="1">
        <v>398483</v>
      </c>
      <c r="L3044">
        <v>10251</v>
      </c>
      <c r="M3044" s="12">
        <f t="shared" si="627"/>
        <v>2.572506229876808E-2</v>
      </c>
      <c r="N3044">
        <v>2587</v>
      </c>
      <c r="O3044">
        <v>5822</v>
      </c>
      <c r="P3044" s="12">
        <f t="shared" si="631"/>
        <v>1.4610409979848575E-2</v>
      </c>
      <c r="Q3044" s="12">
        <f t="shared" si="632"/>
        <v>0.56794459077163206</v>
      </c>
      <c r="R3044">
        <v>1147</v>
      </c>
      <c r="S3044">
        <v>255</v>
      </c>
      <c r="T3044">
        <v>1718</v>
      </c>
      <c r="U3044" s="30">
        <v>1718</v>
      </c>
      <c r="V3044">
        <f t="shared" si="625"/>
        <v>1718000</v>
      </c>
      <c r="W3044">
        <v>3595</v>
      </c>
      <c r="AA3044" s="1">
        <f t="shared" si="633"/>
        <v>1383</v>
      </c>
    </row>
    <row r="3045" spans="2:28">
      <c r="B3045" t="s">
        <v>287</v>
      </c>
      <c r="C3045">
        <v>1959</v>
      </c>
      <c r="D3045" s="1">
        <v>89839</v>
      </c>
      <c r="E3045" s="12">
        <f t="shared" si="629"/>
        <v>0.21466428706633137</v>
      </c>
      <c r="F3045" s="1">
        <v>80439</v>
      </c>
      <c r="G3045" s="11">
        <f t="shared" si="630"/>
        <v>0.22642861499054706</v>
      </c>
      <c r="H3045">
        <v>418189</v>
      </c>
      <c r="I3045" s="12">
        <f t="shared" si="626"/>
        <v>0.19235082701840556</v>
      </c>
      <c r="J3045" s="12"/>
      <c r="K3045" s="1">
        <v>428929</v>
      </c>
      <c r="L3045">
        <v>12084</v>
      </c>
      <c r="M3045" s="12">
        <f t="shared" si="627"/>
        <v>2.8172494748548129E-2</v>
      </c>
      <c r="N3045">
        <v>2634</v>
      </c>
      <c r="O3045">
        <v>7730</v>
      </c>
      <c r="P3045" s="12">
        <f t="shared" si="631"/>
        <v>1.802163061951978E-2</v>
      </c>
      <c r="Q3045" s="12">
        <f t="shared" si="632"/>
        <v>0.63968884475339294</v>
      </c>
      <c r="R3045">
        <v>1169</v>
      </c>
      <c r="S3045">
        <v>864</v>
      </c>
      <c r="T3045">
        <v>1746</v>
      </c>
      <c r="U3045" s="30">
        <v>1746</v>
      </c>
      <c r="V3045">
        <f t="shared" si="625"/>
        <v>1746000</v>
      </c>
      <c r="W3045">
        <v>3891</v>
      </c>
      <c r="AA3045" s="1">
        <f t="shared" si="633"/>
        <v>1372</v>
      </c>
    </row>
    <row r="3046" spans="2:28">
      <c r="B3046" t="s">
        <v>287</v>
      </c>
      <c r="C3046">
        <v>1960</v>
      </c>
      <c r="D3046" s="1">
        <v>106050</v>
      </c>
      <c r="E3046" s="12">
        <f t="shared" si="629"/>
        <v>0.18044501831053328</v>
      </c>
      <c r="F3046" s="1">
        <v>96841</v>
      </c>
      <c r="G3046" s="11">
        <f t="shared" si="630"/>
        <v>0.20390606546575665</v>
      </c>
      <c r="H3046">
        <v>485498</v>
      </c>
      <c r="I3046" s="12">
        <f t="shared" si="626"/>
        <v>0.19946735104984983</v>
      </c>
      <c r="J3046" s="12"/>
      <c r="K3046" s="1">
        <v>443697</v>
      </c>
      <c r="L3046">
        <v>9156</v>
      </c>
      <c r="M3046" s="12">
        <f t="shared" si="627"/>
        <v>2.0635704095362375E-2</v>
      </c>
      <c r="N3046">
        <v>3138</v>
      </c>
      <c r="O3046">
        <v>6018</v>
      </c>
      <c r="P3046" s="12">
        <f t="shared" si="631"/>
        <v>1.3563310096755219E-2</v>
      </c>
      <c r="Q3046" s="12">
        <f t="shared" si="632"/>
        <v>0.65727391874180863</v>
      </c>
      <c r="R3046">
        <v>1255</v>
      </c>
      <c r="S3046">
        <v>170</v>
      </c>
      <c r="T3046">
        <v>1772</v>
      </c>
      <c r="U3046" s="30">
        <v>1772</v>
      </c>
      <c r="V3046">
        <f t="shared" si="625"/>
        <v>1772000</v>
      </c>
      <c r="W3046">
        <v>4019</v>
      </c>
      <c r="X3046" s="16">
        <v>1352</v>
      </c>
      <c r="Z3046" s="16">
        <v>1352</v>
      </c>
      <c r="AA3046" s="16">
        <v>1352</v>
      </c>
      <c r="AB3046">
        <f>(1500-1352)/10</f>
        <v>14.8</v>
      </c>
    </row>
    <row r="3047" spans="2:28">
      <c r="B3047" t="s">
        <v>287</v>
      </c>
      <c r="C3047">
        <v>1961</v>
      </c>
      <c r="D3047" s="1">
        <v>95677</v>
      </c>
      <c r="E3047" s="12">
        <f t="shared" si="629"/>
        <v>-9.7812352663837809E-2</v>
      </c>
      <c r="F3047" s="1">
        <v>86463</v>
      </c>
      <c r="G3047" s="11">
        <f t="shared" si="630"/>
        <v>-0.10716535351762167</v>
      </c>
      <c r="H3047">
        <v>478423</v>
      </c>
      <c r="I3047" s="12">
        <f t="shared" si="626"/>
        <v>0.18072500694991669</v>
      </c>
      <c r="J3047" s="12"/>
      <c r="K3047" s="1">
        <v>485081</v>
      </c>
      <c r="L3047">
        <v>9778</v>
      </c>
      <c r="M3047" s="12">
        <f t="shared" si="627"/>
        <v>2.0157458238933293E-2</v>
      </c>
      <c r="N3047">
        <v>3122</v>
      </c>
      <c r="O3047">
        <v>6656</v>
      </c>
      <c r="P3047" s="12">
        <f t="shared" si="631"/>
        <v>1.3721419721654735E-2</v>
      </c>
      <c r="Q3047" s="12">
        <f t="shared" si="632"/>
        <v>0.68071180200449988</v>
      </c>
      <c r="R3047">
        <v>1460</v>
      </c>
      <c r="S3047">
        <v>1183</v>
      </c>
      <c r="T3047">
        <v>1787</v>
      </c>
      <c r="U3047" s="30">
        <v>1787</v>
      </c>
      <c r="V3047">
        <f t="shared" si="625"/>
        <v>1787000</v>
      </c>
      <c r="W3047">
        <v>4167</v>
      </c>
      <c r="AA3047" s="1">
        <f>AA3046+14</f>
        <v>1366</v>
      </c>
    </row>
    <row r="3048" spans="2:28">
      <c r="B3048" t="s">
        <v>287</v>
      </c>
      <c r="C3048">
        <v>1962</v>
      </c>
      <c r="D3048" s="1">
        <v>114444</v>
      </c>
      <c r="E3048" s="12">
        <f t="shared" si="629"/>
        <v>0.19614954482268465</v>
      </c>
      <c r="F3048" s="1">
        <v>104939</v>
      </c>
      <c r="G3048" s="11">
        <f t="shared" si="630"/>
        <v>0.21368677931600799</v>
      </c>
      <c r="H3048">
        <v>521444</v>
      </c>
      <c r="I3048" s="12">
        <f t="shared" si="626"/>
        <v>0.20124692200888303</v>
      </c>
      <c r="J3048" s="12"/>
      <c r="K3048" s="1">
        <v>508730</v>
      </c>
      <c r="L3048">
        <v>12383</v>
      </c>
      <c r="M3048" s="12">
        <f t="shared" si="627"/>
        <v>2.4341006034635269E-2</v>
      </c>
      <c r="N3048">
        <v>4485</v>
      </c>
      <c r="O3048">
        <v>7898</v>
      </c>
      <c r="P3048" s="12">
        <f t="shared" si="631"/>
        <v>1.5524934641165255E-2</v>
      </c>
      <c r="Q3048" s="12">
        <f t="shared" si="632"/>
        <v>0.63780990067027377</v>
      </c>
      <c r="R3048">
        <v>1933</v>
      </c>
      <c r="S3048">
        <v>439</v>
      </c>
      <c r="T3048">
        <v>1818</v>
      </c>
      <c r="U3048" s="30">
        <v>1818</v>
      </c>
      <c r="V3048">
        <f t="shared" si="625"/>
        <v>1818000</v>
      </c>
      <c r="W3048">
        <v>4438</v>
      </c>
      <c r="AA3048" s="1">
        <f t="shared" ref="AA3048:AA3055" si="634">AA3047+14</f>
        <v>1380</v>
      </c>
    </row>
    <row r="3049" spans="2:28">
      <c r="B3049" t="s">
        <v>287</v>
      </c>
      <c r="C3049">
        <v>1963</v>
      </c>
      <c r="D3049" s="1">
        <v>129222</v>
      </c>
      <c r="E3049" s="12">
        <f t="shared" si="629"/>
        <v>0.12912865681031771</v>
      </c>
      <c r="F3049" s="1">
        <v>120444</v>
      </c>
      <c r="G3049" s="11">
        <f t="shared" si="630"/>
        <v>0.1477525038355616</v>
      </c>
      <c r="H3049">
        <v>569104</v>
      </c>
      <c r="I3049" s="12">
        <f t="shared" si="626"/>
        <v>0.21163794315274537</v>
      </c>
      <c r="J3049" s="12"/>
      <c r="K3049" s="1">
        <v>543191</v>
      </c>
      <c r="L3049">
        <v>10837</v>
      </c>
      <c r="M3049" s="12">
        <f t="shared" si="627"/>
        <v>1.9950625102404126E-2</v>
      </c>
      <c r="N3049">
        <v>3741</v>
      </c>
      <c r="O3049">
        <v>7096</v>
      </c>
      <c r="P3049" s="12">
        <f t="shared" si="631"/>
        <v>1.3063544867275047E-2</v>
      </c>
      <c r="Q3049" s="12">
        <f t="shared" si="632"/>
        <v>0.65479376211128537</v>
      </c>
      <c r="R3049">
        <v>1834</v>
      </c>
      <c r="S3049">
        <v>1538</v>
      </c>
      <c r="T3049">
        <v>1853</v>
      </c>
      <c r="U3049" s="30">
        <v>1853</v>
      </c>
      <c r="V3049">
        <f t="shared" si="625"/>
        <v>1853000</v>
      </c>
      <c r="W3049">
        <v>4676</v>
      </c>
      <c r="AA3049" s="1">
        <f t="shared" si="634"/>
        <v>1394</v>
      </c>
    </row>
    <row r="3050" spans="2:28">
      <c r="B3050" t="s">
        <v>287</v>
      </c>
      <c r="C3050">
        <v>1964</v>
      </c>
      <c r="D3050" s="1">
        <v>155800</v>
      </c>
      <c r="E3050" s="12">
        <f t="shared" si="629"/>
        <v>0.20567705189518812</v>
      </c>
      <c r="F3050" s="1">
        <v>147451</v>
      </c>
      <c r="G3050" s="11">
        <f t="shared" si="630"/>
        <v>0.22422868719072764</v>
      </c>
      <c r="H3050">
        <v>638879</v>
      </c>
      <c r="I3050" s="12">
        <f t="shared" si="626"/>
        <v>0.23079644189275278</v>
      </c>
      <c r="J3050" s="12"/>
      <c r="K3050" s="1">
        <v>577969</v>
      </c>
      <c r="L3050">
        <v>11947</v>
      </c>
      <c r="M3050" s="12">
        <f t="shared" si="627"/>
        <v>2.0670658806960236E-2</v>
      </c>
      <c r="N3050">
        <v>4186</v>
      </c>
      <c r="O3050">
        <v>7761</v>
      </c>
      <c r="P3050" s="12">
        <f t="shared" si="631"/>
        <v>1.3428055829983961E-2</v>
      </c>
      <c r="Q3050" s="12">
        <f t="shared" si="632"/>
        <v>0.64961915125136016</v>
      </c>
      <c r="R3050">
        <v>1883</v>
      </c>
      <c r="S3050">
        <v>753</v>
      </c>
      <c r="T3050">
        <v>1888</v>
      </c>
      <c r="U3050" s="30">
        <v>1888</v>
      </c>
      <c r="V3050">
        <f t="shared" si="625"/>
        <v>1888000</v>
      </c>
      <c r="W3050">
        <v>5038</v>
      </c>
      <c r="AA3050" s="1">
        <f t="shared" si="634"/>
        <v>1408</v>
      </c>
    </row>
    <row r="3051" spans="2:28">
      <c r="B3051" t="s">
        <v>287</v>
      </c>
      <c r="C3051">
        <v>1965</v>
      </c>
      <c r="D3051" s="1">
        <v>169641</v>
      </c>
      <c r="E3051" s="12">
        <f t="shared" si="629"/>
        <v>8.8838254172015407E-2</v>
      </c>
      <c r="F3051" s="1">
        <v>160596</v>
      </c>
      <c r="G3051" s="11">
        <f t="shared" si="630"/>
        <v>8.9148259421774012E-2</v>
      </c>
      <c r="H3051">
        <v>686757</v>
      </c>
      <c r="I3051" s="12">
        <f t="shared" si="626"/>
        <v>0.23384690654773085</v>
      </c>
      <c r="J3051" s="12"/>
      <c r="K3051" s="1">
        <v>623788</v>
      </c>
      <c r="L3051">
        <v>12726</v>
      </c>
      <c r="M3051" s="12">
        <f t="shared" si="627"/>
        <v>2.0401161933220901E-2</v>
      </c>
      <c r="N3051">
        <v>4225</v>
      </c>
      <c r="O3051">
        <v>8501</v>
      </c>
      <c r="P3051" s="12">
        <f t="shared" si="631"/>
        <v>1.3628027470871515E-2</v>
      </c>
      <c r="Q3051" s="12">
        <f t="shared" si="632"/>
        <v>0.66800251453716797</v>
      </c>
      <c r="R3051">
        <v>1915</v>
      </c>
      <c r="S3051">
        <v>1486</v>
      </c>
      <c r="T3051" s="2">
        <v>1937</v>
      </c>
      <c r="U3051" s="30">
        <v>1937</v>
      </c>
      <c r="V3051">
        <f t="shared" si="625"/>
        <v>1937000</v>
      </c>
      <c r="W3051">
        <v>5488</v>
      </c>
      <c r="AA3051" s="1">
        <f t="shared" si="634"/>
        <v>1422</v>
      </c>
    </row>
    <row r="3052" spans="2:28">
      <c r="B3052" t="s">
        <v>287</v>
      </c>
      <c r="C3052">
        <v>1966</v>
      </c>
      <c r="D3052" s="1">
        <v>202964</v>
      </c>
      <c r="E3052" s="12">
        <f t="shared" si="629"/>
        <v>0.19643246620805113</v>
      </c>
      <c r="F3052" s="1">
        <v>192777</v>
      </c>
      <c r="G3052" s="11">
        <f t="shared" si="630"/>
        <v>0.20038481655832024</v>
      </c>
      <c r="H3052">
        <v>757019</v>
      </c>
      <c r="I3052" s="12">
        <f t="shared" si="626"/>
        <v>0.25465278942800645</v>
      </c>
      <c r="J3052" s="12"/>
      <c r="K3052" s="1">
        <v>689632</v>
      </c>
      <c r="L3052">
        <v>14248</v>
      </c>
      <c r="M3052" s="12">
        <f t="shared" si="627"/>
        <v>2.0660294185884647E-2</v>
      </c>
      <c r="N3052">
        <v>5029</v>
      </c>
      <c r="O3052">
        <v>9219</v>
      </c>
      <c r="P3052" s="12">
        <f t="shared" si="631"/>
        <v>1.3367999164771936E-2</v>
      </c>
      <c r="Q3052" s="12">
        <f t="shared" si="632"/>
        <v>0.64703818079730491</v>
      </c>
      <c r="R3052">
        <v>2313</v>
      </c>
      <c r="S3052">
        <v>725</v>
      </c>
      <c r="T3052">
        <v>1969</v>
      </c>
      <c r="U3052" s="30">
        <v>1969</v>
      </c>
      <c r="V3052">
        <f t="shared" si="625"/>
        <v>1969000</v>
      </c>
      <c r="W3052">
        <v>5925</v>
      </c>
      <c r="AA3052" s="1">
        <f t="shared" si="634"/>
        <v>1436</v>
      </c>
    </row>
    <row r="3053" spans="2:28">
      <c r="B3053" t="s">
        <v>287</v>
      </c>
      <c r="C3053">
        <v>1967</v>
      </c>
      <c r="D3053" s="1">
        <v>181654</v>
      </c>
      <c r="E3053" s="12">
        <f t="shared" si="629"/>
        <v>-0.10499398908180761</v>
      </c>
      <c r="F3053" s="1">
        <v>171543</v>
      </c>
      <c r="G3053" s="11">
        <f t="shared" si="630"/>
        <v>-0.11014799483340855</v>
      </c>
      <c r="H3053">
        <v>767347</v>
      </c>
      <c r="I3053" s="12">
        <f t="shared" si="626"/>
        <v>0.22355335982287022</v>
      </c>
      <c r="J3053" s="12"/>
      <c r="K3053" s="1">
        <v>770485</v>
      </c>
      <c r="L3053">
        <v>14240</v>
      </c>
      <c r="M3053" s="12">
        <f t="shared" si="627"/>
        <v>1.8481865318598027E-2</v>
      </c>
      <c r="N3053">
        <v>5084</v>
      </c>
      <c r="O3053">
        <v>9156</v>
      </c>
      <c r="P3053" s="12">
        <f t="shared" si="631"/>
        <v>1.1883424077042383E-2</v>
      </c>
      <c r="Q3053" s="12">
        <f t="shared" si="632"/>
        <v>0.64297752808988762</v>
      </c>
      <c r="R3053">
        <v>2411</v>
      </c>
      <c r="S3053">
        <v>1941</v>
      </c>
      <c r="T3053">
        <v>1979</v>
      </c>
      <c r="U3053" s="30">
        <v>1979</v>
      </c>
      <c r="V3053">
        <f t="shared" si="625"/>
        <v>1979000</v>
      </c>
      <c r="W3053">
        <v>6290</v>
      </c>
      <c r="AA3053" s="1">
        <f t="shared" si="634"/>
        <v>1450</v>
      </c>
    </row>
    <row r="3054" spans="2:28">
      <c r="B3054" t="s">
        <v>287</v>
      </c>
      <c r="C3054">
        <v>1968</v>
      </c>
      <c r="D3054" s="1">
        <v>200124</v>
      </c>
      <c r="E3054" s="12">
        <f t="shared" si="629"/>
        <v>0.10167681416318936</v>
      </c>
      <c r="F3054" s="1">
        <v>189760</v>
      </c>
      <c r="G3054" s="11">
        <f t="shared" si="630"/>
        <v>0.10619494820540623</v>
      </c>
      <c r="H3054">
        <v>808219</v>
      </c>
      <c r="I3054" s="12">
        <f t="shared" si="626"/>
        <v>0.23478784834308522</v>
      </c>
      <c r="J3054" s="12"/>
      <c r="K3054" s="1">
        <v>812338</v>
      </c>
      <c r="L3054">
        <v>16400</v>
      </c>
      <c r="M3054" s="12">
        <f t="shared" si="627"/>
        <v>2.0188640688974295E-2</v>
      </c>
      <c r="N3054">
        <v>5790</v>
      </c>
      <c r="O3054">
        <v>10610</v>
      </c>
      <c r="P3054" s="12">
        <f t="shared" si="631"/>
        <v>1.3061065714025443E-2</v>
      </c>
      <c r="Q3054" s="12">
        <f t="shared" si="632"/>
        <v>0.64695121951219514</v>
      </c>
      <c r="R3054">
        <v>2263</v>
      </c>
      <c r="S3054">
        <v>1092</v>
      </c>
      <c r="T3054">
        <v>2004</v>
      </c>
      <c r="U3054" s="30">
        <v>2004</v>
      </c>
      <c r="V3054">
        <f t="shared" si="625"/>
        <v>2004000</v>
      </c>
      <c r="W3054">
        <v>6856</v>
      </c>
      <c r="AA3054" s="1">
        <f t="shared" si="634"/>
        <v>1464</v>
      </c>
    </row>
    <row r="3055" spans="2:28">
      <c r="B3055" t="s">
        <v>287</v>
      </c>
      <c r="C3055">
        <v>1969</v>
      </c>
      <c r="D3055" s="1">
        <v>219251</v>
      </c>
      <c r="E3055" s="12">
        <f t="shared" si="629"/>
        <v>9.5575743039315625E-2</v>
      </c>
      <c r="F3055" s="1">
        <v>207773</v>
      </c>
      <c r="G3055" s="11">
        <f t="shared" si="630"/>
        <v>9.4925168634064083E-2</v>
      </c>
      <c r="H3055">
        <v>938935</v>
      </c>
      <c r="I3055" s="12">
        <f t="shared" si="626"/>
        <v>0.22128581850713841</v>
      </c>
      <c r="J3055" s="12"/>
      <c r="K3055" s="1">
        <v>831047</v>
      </c>
      <c r="L3055">
        <v>18113</v>
      </c>
      <c r="M3055" s="12">
        <f t="shared" si="627"/>
        <v>2.1795397853551002E-2</v>
      </c>
      <c r="N3055">
        <v>5966</v>
      </c>
      <c r="O3055">
        <v>12147</v>
      </c>
      <c r="P3055" s="12">
        <f t="shared" si="631"/>
        <v>1.461650183443295E-2</v>
      </c>
      <c r="Q3055" s="12">
        <f t="shared" si="632"/>
        <v>0.67062330922541824</v>
      </c>
      <c r="R3055">
        <v>2342</v>
      </c>
      <c r="S3055">
        <v>1812</v>
      </c>
      <c r="T3055">
        <v>2062</v>
      </c>
      <c r="U3055" s="30">
        <v>2062</v>
      </c>
      <c r="V3055">
        <f t="shared" si="625"/>
        <v>2062000</v>
      </c>
      <c r="W3055">
        <v>7578</v>
      </c>
      <c r="AA3055" s="1">
        <f t="shared" si="634"/>
        <v>1478</v>
      </c>
    </row>
    <row r="3056" spans="2:28">
      <c r="B3056" t="s">
        <v>287</v>
      </c>
      <c r="C3056">
        <v>1970</v>
      </c>
      <c r="D3056" s="1">
        <v>246440</v>
      </c>
      <c r="E3056" s="12">
        <f t="shared" si="629"/>
        <v>0.12400855640339155</v>
      </c>
      <c r="F3056" s="1">
        <v>242561</v>
      </c>
      <c r="G3056" s="11">
        <f t="shared" si="630"/>
        <v>0.16743272706270787</v>
      </c>
      <c r="H3056">
        <v>1035308</v>
      </c>
      <c r="I3056" s="12">
        <f t="shared" si="626"/>
        <v>0.23428873340107484</v>
      </c>
      <c r="J3056" s="12"/>
      <c r="K3056" s="1">
        <v>1018526</v>
      </c>
      <c r="L3056">
        <v>23757</v>
      </c>
      <c r="M3056" s="12">
        <f t="shared" si="627"/>
        <v>2.3324883213585123E-2</v>
      </c>
      <c r="N3056">
        <v>9789</v>
      </c>
      <c r="O3056">
        <v>13968</v>
      </c>
      <c r="P3056" s="12">
        <f t="shared" si="631"/>
        <v>1.3713935628545565E-2</v>
      </c>
      <c r="Q3056" s="12">
        <f t="shared" si="632"/>
        <v>0.58795302437176411</v>
      </c>
      <c r="R3056">
        <v>2987</v>
      </c>
      <c r="S3056">
        <v>1782</v>
      </c>
      <c r="T3056">
        <v>2092</v>
      </c>
      <c r="U3056" s="30">
        <v>2091.5329999999999</v>
      </c>
      <c r="V3056">
        <f t="shared" si="625"/>
        <v>2091533</v>
      </c>
      <c r="W3056">
        <v>8248</v>
      </c>
      <c r="X3056" s="16">
        <v>1500</v>
      </c>
      <c r="Z3056" s="16">
        <v>1500</v>
      </c>
      <c r="AA3056" s="16">
        <v>1500</v>
      </c>
      <c r="AB3056">
        <f>(2935-1500)/7</f>
        <v>205</v>
      </c>
    </row>
    <row r="3057" spans="2:27">
      <c r="B3057" t="s">
        <v>287</v>
      </c>
      <c r="C3057">
        <v>1971</v>
      </c>
      <c r="D3057" s="1">
        <v>343756</v>
      </c>
      <c r="E3057" s="12">
        <f t="shared" si="629"/>
        <v>0.39488719363739655</v>
      </c>
      <c r="F3057" s="1">
        <v>339741</v>
      </c>
      <c r="G3057" s="11">
        <f t="shared" si="630"/>
        <v>0.40064148812051403</v>
      </c>
      <c r="H3057">
        <v>1175953</v>
      </c>
      <c r="I3057" s="12">
        <f t="shared" si="626"/>
        <v>0.28890695461468274</v>
      </c>
      <c r="J3057" s="12"/>
      <c r="K3057" s="1">
        <v>1134508</v>
      </c>
      <c r="L3057">
        <v>26391</v>
      </c>
      <c r="M3057" s="12">
        <f t="shared" si="627"/>
        <v>2.3262066023333462E-2</v>
      </c>
      <c r="N3057">
        <v>11054</v>
      </c>
      <c r="O3057">
        <v>15337</v>
      </c>
      <c r="P3057" s="12">
        <f t="shared" si="631"/>
        <v>1.351863539084784E-2</v>
      </c>
      <c r="Q3057" s="12">
        <f t="shared" si="632"/>
        <v>0.58114508734038117</v>
      </c>
      <c r="R3057">
        <v>3286</v>
      </c>
      <c r="S3057">
        <v>2863</v>
      </c>
      <c r="T3057">
        <v>2151</v>
      </c>
      <c r="U3057" s="30">
        <v>2151.0219999999999</v>
      </c>
      <c r="V3057">
        <f t="shared" si="625"/>
        <v>2151022</v>
      </c>
      <c r="W3057">
        <v>9023</v>
      </c>
      <c r="AA3057" s="1">
        <f>AA3056+205</f>
        <v>1705</v>
      </c>
    </row>
    <row r="3058" spans="2:27">
      <c r="B3058" t="s">
        <v>287</v>
      </c>
      <c r="C3058">
        <v>1972</v>
      </c>
      <c r="D3058" s="1">
        <v>339542</v>
      </c>
      <c r="E3058" s="12">
        <f t="shared" si="629"/>
        <v>-1.225869512095789E-2</v>
      </c>
      <c r="F3058" s="1">
        <v>338390</v>
      </c>
      <c r="G3058" s="11">
        <f t="shared" si="630"/>
        <v>-3.9765586137675462E-3</v>
      </c>
      <c r="H3058">
        <v>1290596</v>
      </c>
      <c r="I3058" s="12">
        <f t="shared" si="626"/>
        <v>0.26219669052127853</v>
      </c>
      <c r="J3058" s="12"/>
      <c r="K3058" s="1">
        <v>1244709</v>
      </c>
      <c r="L3058">
        <v>32038</v>
      </c>
      <c r="M3058" s="12">
        <f t="shared" si="627"/>
        <v>2.5739349518642509E-2</v>
      </c>
      <c r="N3058">
        <v>13464</v>
      </c>
      <c r="O3058">
        <v>18574</v>
      </c>
      <c r="P3058" s="12">
        <f t="shared" si="631"/>
        <v>1.4922363379713652E-2</v>
      </c>
      <c r="Q3058" s="12">
        <f t="shared" si="632"/>
        <v>0.57974904800549343</v>
      </c>
      <c r="R3058">
        <v>3789</v>
      </c>
      <c r="S3058">
        <v>1892</v>
      </c>
      <c r="T3058">
        <v>2197</v>
      </c>
      <c r="U3058" s="30">
        <v>2197.297</v>
      </c>
      <c r="V3058">
        <f t="shared" si="625"/>
        <v>2197297</v>
      </c>
      <c r="W3058">
        <v>10109</v>
      </c>
      <c r="AA3058" s="1">
        <f t="shared" ref="AA3058:AA3062" si="635">AA3057+205</f>
        <v>1910</v>
      </c>
    </row>
    <row r="3059" spans="2:27">
      <c r="B3059" t="s">
        <v>287</v>
      </c>
      <c r="C3059">
        <v>1973</v>
      </c>
      <c r="D3059" s="1">
        <v>409674</v>
      </c>
      <c r="E3059" s="12">
        <f t="shared" si="629"/>
        <v>0.20654882164798463</v>
      </c>
      <c r="F3059" s="1">
        <v>408237</v>
      </c>
      <c r="G3059" s="11">
        <f t="shared" si="630"/>
        <v>0.2064097638819114</v>
      </c>
      <c r="H3059">
        <v>1513963</v>
      </c>
      <c r="I3059" s="12">
        <f t="shared" si="626"/>
        <v>0.26964793723492581</v>
      </c>
      <c r="J3059" s="12"/>
      <c r="K3059" s="1">
        <v>1302693</v>
      </c>
      <c r="L3059">
        <v>32580</v>
      </c>
      <c r="M3059" s="12">
        <f t="shared" si="627"/>
        <v>2.5009729844253405E-2</v>
      </c>
      <c r="N3059">
        <v>15895</v>
      </c>
      <c r="O3059">
        <v>16685</v>
      </c>
      <c r="P3059" s="12">
        <f t="shared" si="631"/>
        <v>1.2808082948169677E-2</v>
      </c>
      <c r="Q3059" s="12">
        <f t="shared" si="632"/>
        <v>0.51212400245549416</v>
      </c>
      <c r="R3059">
        <v>4056</v>
      </c>
      <c r="S3059">
        <v>4001</v>
      </c>
      <c r="T3059">
        <v>2242</v>
      </c>
      <c r="U3059" s="30">
        <v>2241.9319999999998</v>
      </c>
      <c r="V3059">
        <f t="shared" si="625"/>
        <v>2241932</v>
      </c>
      <c r="W3059">
        <v>11437</v>
      </c>
      <c r="AA3059" s="1">
        <f t="shared" si="635"/>
        <v>2115</v>
      </c>
    </row>
    <row r="3060" spans="2:27">
      <c r="B3060" t="s">
        <v>287</v>
      </c>
      <c r="C3060">
        <v>1974</v>
      </c>
      <c r="D3060" s="1">
        <v>404982</v>
      </c>
      <c r="E3060" s="12">
        <f t="shared" si="629"/>
        <v>-1.1453008977870209E-2</v>
      </c>
      <c r="F3060" s="1">
        <v>399733</v>
      </c>
      <c r="G3060" s="11">
        <f t="shared" si="630"/>
        <v>-2.0831036873188859E-2</v>
      </c>
      <c r="H3060">
        <v>1666854</v>
      </c>
      <c r="I3060" s="12">
        <f t="shared" si="626"/>
        <v>0.23981284503621794</v>
      </c>
      <c r="J3060" s="12"/>
      <c r="K3060" s="1">
        <v>1504609</v>
      </c>
      <c r="L3060">
        <v>37831</v>
      </c>
      <c r="M3060" s="12">
        <f t="shared" si="627"/>
        <v>2.5143409350867899E-2</v>
      </c>
      <c r="N3060">
        <v>15450</v>
      </c>
      <c r="O3060">
        <v>22381</v>
      </c>
      <c r="P3060" s="12">
        <f t="shared" si="631"/>
        <v>1.4874960870232731E-2</v>
      </c>
      <c r="Q3060" s="12">
        <f t="shared" si="632"/>
        <v>0.5916047685760355</v>
      </c>
      <c r="R3060">
        <v>4508</v>
      </c>
      <c r="S3060">
        <v>3893</v>
      </c>
      <c r="T3060">
        <v>2285</v>
      </c>
      <c r="U3060" s="30">
        <v>2285.0129999999999</v>
      </c>
      <c r="V3060">
        <f t="shared" si="625"/>
        <v>2285013</v>
      </c>
      <c r="W3060">
        <v>13003</v>
      </c>
      <c r="AA3060" s="1">
        <f t="shared" si="635"/>
        <v>2320</v>
      </c>
    </row>
    <row r="3061" spans="2:27">
      <c r="B3061" t="s">
        <v>287</v>
      </c>
      <c r="C3061">
        <v>1975</v>
      </c>
      <c r="D3061" s="1">
        <v>483104</v>
      </c>
      <c r="E3061" s="12">
        <f t="shared" si="629"/>
        <v>0.19290240060052052</v>
      </c>
      <c r="F3061" s="1">
        <v>476734</v>
      </c>
      <c r="G3061" s="11">
        <f t="shared" si="630"/>
        <v>0.1926310812467322</v>
      </c>
      <c r="H3061">
        <v>1941187</v>
      </c>
      <c r="I3061" s="12">
        <f t="shared" si="626"/>
        <v>0.24558891029045629</v>
      </c>
      <c r="J3061" s="12"/>
      <c r="K3061" s="1">
        <v>1783168</v>
      </c>
      <c r="L3061">
        <v>43540</v>
      </c>
      <c r="M3061" s="12">
        <f t="shared" si="627"/>
        <v>2.4417216998061875E-2</v>
      </c>
      <c r="N3061">
        <v>16589</v>
      </c>
      <c r="O3061">
        <v>26951</v>
      </c>
      <c r="P3061" s="12">
        <f t="shared" si="631"/>
        <v>1.5114111513889885E-2</v>
      </c>
      <c r="Q3061" s="12">
        <f t="shared" si="632"/>
        <v>0.61899402847955898</v>
      </c>
      <c r="R3061">
        <v>5379</v>
      </c>
      <c r="S3061">
        <v>5796</v>
      </c>
      <c r="T3061">
        <v>2330</v>
      </c>
      <c r="U3061" s="30">
        <v>2329.6610000000001</v>
      </c>
      <c r="V3061">
        <f t="shared" si="625"/>
        <v>2329661</v>
      </c>
      <c r="W3061">
        <v>14378</v>
      </c>
      <c r="AA3061" s="1">
        <f t="shared" si="635"/>
        <v>2525</v>
      </c>
    </row>
    <row r="3062" spans="2:27">
      <c r="B3062" t="s">
        <v>287</v>
      </c>
      <c r="C3062">
        <v>1976</v>
      </c>
      <c r="D3062" s="1">
        <v>617564</v>
      </c>
      <c r="E3062" s="12">
        <f t="shared" si="629"/>
        <v>0.27832516393985562</v>
      </c>
      <c r="F3062" s="1">
        <v>614356</v>
      </c>
      <c r="G3062" s="11">
        <f t="shared" si="630"/>
        <v>0.28867670440958687</v>
      </c>
      <c r="H3062">
        <v>2322644</v>
      </c>
      <c r="I3062" s="12">
        <f t="shared" si="626"/>
        <v>0.26450717372098348</v>
      </c>
      <c r="J3062" s="12"/>
      <c r="K3062" s="1">
        <v>2161043</v>
      </c>
      <c r="L3062">
        <v>53946</v>
      </c>
      <c r="M3062" s="12">
        <f t="shared" si="627"/>
        <v>2.4962946132955244E-2</v>
      </c>
      <c r="N3062">
        <v>20700</v>
      </c>
      <c r="O3062">
        <v>33246</v>
      </c>
      <c r="P3062" s="12">
        <f t="shared" si="631"/>
        <v>1.5384238073930042E-2</v>
      </c>
      <c r="Q3062" s="12">
        <f t="shared" si="632"/>
        <v>0.61628294961628294</v>
      </c>
      <c r="R3062">
        <v>6119</v>
      </c>
      <c r="S3062">
        <v>4709</v>
      </c>
      <c r="T3062">
        <v>2378</v>
      </c>
      <c r="U3062" s="30">
        <v>2378.2620000000002</v>
      </c>
      <c r="V3062">
        <f t="shared" si="625"/>
        <v>2378262</v>
      </c>
      <c r="W3062">
        <v>16364</v>
      </c>
      <c r="AA3062" s="1">
        <f t="shared" si="635"/>
        <v>2730</v>
      </c>
    </row>
    <row r="3063" spans="2:27">
      <c r="B3063" t="s">
        <v>287</v>
      </c>
      <c r="C3063">
        <v>1977</v>
      </c>
      <c r="D3063" s="1">
        <v>625042</v>
      </c>
      <c r="E3063" s="12">
        <f t="shared" si="629"/>
        <v>1.2108866449469204E-2</v>
      </c>
      <c r="F3063" s="1">
        <v>615125</v>
      </c>
      <c r="G3063" s="11">
        <f t="shared" si="630"/>
        <v>1.2517172453756454E-3</v>
      </c>
      <c r="H3063">
        <v>2638018</v>
      </c>
      <c r="I3063" s="12">
        <f t="shared" si="626"/>
        <v>0.23317695330357868</v>
      </c>
      <c r="J3063" s="12"/>
      <c r="K3063" s="1">
        <v>2272393</v>
      </c>
      <c r="L3063">
        <v>62176</v>
      </c>
      <c r="M3063" s="12">
        <f t="shared" si="627"/>
        <v>2.7361464324172798E-2</v>
      </c>
      <c r="N3063">
        <v>23189</v>
      </c>
      <c r="O3063">
        <v>38987</v>
      </c>
      <c r="P3063" s="12">
        <f t="shared" si="631"/>
        <v>1.7156803422647401E-2</v>
      </c>
      <c r="Q3063" s="12">
        <f t="shared" si="632"/>
        <v>0.62704258878023678</v>
      </c>
      <c r="R3063">
        <v>7550</v>
      </c>
      <c r="S3063">
        <v>7884</v>
      </c>
      <c r="T3063">
        <v>2447</v>
      </c>
      <c r="U3063" s="30">
        <v>2446.6729999999998</v>
      </c>
      <c r="V3063">
        <f t="shared" si="625"/>
        <v>2446673</v>
      </c>
      <c r="W3063">
        <v>18358</v>
      </c>
      <c r="X3063" s="16">
        <v>2935</v>
      </c>
      <c r="Z3063" s="16">
        <v>2935</v>
      </c>
      <c r="AA3063" s="16">
        <v>2935</v>
      </c>
    </row>
    <row r="3064" spans="2:27">
      <c r="B3064" t="s">
        <v>287</v>
      </c>
      <c r="C3064">
        <v>1978</v>
      </c>
      <c r="D3064" s="1">
        <v>719159</v>
      </c>
      <c r="E3064" s="12">
        <f t="shared" si="629"/>
        <v>0.15057708122014202</v>
      </c>
      <c r="F3064" s="1">
        <v>709683</v>
      </c>
      <c r="G3064" s="11">
        <f t="shared" si="630"/>
        <v>0.15372160130054868</v>
      </c>
      <c r="H3064">
        <v>3052186</v>
      </c>
      <c r="I3064" s="12">
        <f t="shared" ref="I3064:I3094" si="636">(F3064/H3064)</f>
        <v>0.23251630143117097</v>
      </c>
      <c r="J3064" s="12"/>
      <c r="K3064" s="1">
        <v>2593369</v>
      </c>
      <c r="L3064">
        <v>75120</v>
      </c>
      <c r="M3064" s="12">
        <f t="shared" si="627"/>
        <v>2.8966182598774027E-2</v>
      </c>
      <c r="N3064">
        <v>33699</v>
      </c>
      <c r="O3064">
        <v>41421</v>
      </c>
      <c r="P3064" s="12">
        <f t="shared" si="631"/>
        <v>1.5971888304363937E-2</v>
      </c>
      <c r="Q3064" s="12">
        <f t="shared" si="632"/>
        <v>0.55139776357827475</v>
      </c>
      <c r="R3064">
        <v>9887</v>
      </c>
      <c r="S3064">
        <v>6013</v>
      </c>
      <c r="T3064">
        <v>2518</v>
      </c>
      <c r="U3064" s="30">
        <v>2518.2979999999998</v>
      </c>
      <c r="V3064">
        <f t="shared" si="625"/>
        <v>2518298</v>
      </c>
      <c r="W3064">
        <v>21103</v>
      </c>
      <c r="X3064" s="16">
        <v>2844</v>
      </c>
      <c r="Z3064" s="16">
        <v>2844</v>
      </c>
      <c r="AA3064" s="16">
        <v>2844</v>
      </c>
    </row>
    <row r="3065" spans="2:27">
      <c r="B3065" t="s">
        <v>287</v>
      </c>
      <c r="C3065">
        <v>1979</v>
      </c>
      <c r="D3065" s="1">
        <v>778074</v>
      </c>
      <c r="E3065" s="12">
        <f t="shared" si="629"/>
        <v>8.192207842771905E-2</v>
      </c>
      <c r="F3065" s="1">
        <v>758722</v>
      </c>
      <c r="G3065" s="11">
        <f t="shared" si="630"/>
        <v>6.909986571469233E-2</v>
      </c>
      <c r="H3065">
        <v>3499397</v>
      </c>
      <c r="I3065" s="12">
        <f t="shared" si="636"/>
        <v>0.21681506842464573</v>
      </c>
      <c r="J3065" s="12"/>
      <c r="K3065" s="1">
        <v>2906343</v>
      </c>
      <c r="L3065">
        <v>79416</v>
      </c>
      <c r="M3065" s="12">
        <f t="shared" si="627"/>
        <v>2.7325061081916346E-2</v>
      </c>
      <c r="N3065">
        <v>31630</v>
      </c>
      <c r="O3065">
        <v>47786</v>
      </c>
      <c r="P3065" s="12">
        <f t="shared" si="631"/>
        <v>1.6441968480664534E-2</v>
      </c>
      <c r="Q3065" s="12">
        <f t="shared" si="632"/>
        <v>0.60171753802760153</v>
      </c>
      <c r="R3065">
        <v>12651</v>
      </c>
      <c r="S3065">
        <v>9031</v>
      </c>
      <c r="T3065">
        <v>2588</v>
      </c>
      <c r="U3065" s="30">
        <v>2588.0120000000002</v>
      </c>
      <c r="V3065">
        <f t="shared" si="625"/>
        <v>2588012</v>
      </c>
      <c r="W3065">
        <v>23966</v>
      </c>
      <c r="X3065" s="16">
        <v>3255</v>
      </c>
      <c r="Z3065" s="16">
        <v>3255</v>
      </c>
      <c r="AA3065" s="16">
        <v>3255</v>
      </c>
    </row>
    <row r="3066" spans="2:27">
      <c r="B3066" t="s">
        <v>287</v>
      </c>
      <c r="C3066">
        <v>1980</v>
      </c>
      <c r="D3066" s="1">
        <v>952828</v>
      </c>
      <c r="E3066" s="12">
        <f t="shared" si="629"/>
        <v>0.22459817446669597</v>
      </c>
      <c r="F3066" s="1">
        <v>926907</v>
      </c>
      <c r="G3066" s="11">
        <f t="shared" si="630"/>
        <v>0.22166880622942264</v>
      </c>
      <c r="H3066">
        <v>4040741</v>
      </c>
      <c r="I3066" s="12">
        <f t="shared" si="636"/>
        <v>0.2293903519181259</v>
      </c>
      <c r="J3066" s="12"/>
      <c r="K3066" s="1">
        <v>3455956</v>
      </c>
      <c r="L3066">
        <v>94550</v>
      </c>
      <c r="M3066" s="12">
        <f t="shared" si="627"/>
        <v>2.7358565907667807E-2</v>
      </c>
      <c r="N3066">
        <v>36448</v>
      </c>
      <c r="O3066">
        <v>58102</v>
      </c>
      <c r="P3066" s="12">
        <f t="shared" si="631"/>
        <v>1.6812135339686039E-2</v>
      </c>
      <c r="Q3066" s="12">
        <f t="shared" si="632"/>
        <v>0.61451084082496032</v>
      </c>
      <c r="R3066">
        <v>13242</v>
      </c>
      <c r="S3066">
        <v>8107</v>
      </c>
      <c r="T3066">
        <v>2633</v>
      </c>
      <c r="U3066" s="30">
        <v>2641.2179999999998</v>
      </c>
      <c r="V3066">
        <f t="shared" si="625"/>
        <v>2641218</v>
      </c>
      <c r="W3066">
        <v>26640</v>
      </c>
      <c r="X3066" s="16">
        <v>3218</v>
      </c>
      <c r="Y3066">
        <v>2746</v>
      </c>
      <c r="Z3066" s="1">
        <f>(Y3066+X3066)/2</f>
        <v>2982</v>
      </c>
      <c r="AA3066" s="16">
        <v>2982</v>
      </c>
    </row>
    <row r="3067" spans="2:27">
      <c r="B3067" t="s">
        <v>287</v>
      </c>
      <c r="C3067">
        <v>1981</v>
      </c>
      <c r="D3067" s="1">
        <v>943391</v>
      </c>
      <c r="E3067" s="12">
        <f t="shared" si="629"/>
        <v>-9.9042009680655897E-3</v>
      </c>
      <c r="F3067" s="1">
        <v>919509</v>
      </c>
      <c r="G3067" s="11">
        <f t="shared" si="630"/>
        <v>-7.981383245568326E-3</v>
      </c>
      <c r="H3067">
        <v>4423295</v>
      </c>
      <c r="I3067" s="12">
        <f t="shared" si="636"/>
        <v>0.20787874197854767</v>
      </c>
      <c r="J3067" s="12"/>
      <c r="K3067" s="1">
        <v>3817389</v>
      </c>
      <c r="L3067">
        <v>98612</v>
      </c>
      <c r="M3067" s="12">
        <f t="shared" si="627"/>
        <v>2.5832316276910735E-2</v>
      </c>
      <c r="N3067">
        <v>34350</v>
      </c>
      <c r="O3067">
        <v>64262</v>
      </c>
      <c r="P3067" s="12">
        <f t="shared" si="631"/>
        <v>1.6834019273382933E-2</v>
      </c>
      <c r="Q3067" s="12">
        <f t="shared" si="632"/>
        <v>0.65166511175110531</v>
      </c>
      <c r="R3067">
        <v>13423</v>
      </c>
      <c r="S3067">
        <v>11645</v>
      </c>
      <c r="T3067">
        <v>2668</v>
      </c>
      <c r="U3067" s="30">
        <v>2667.982</v>
      </c>
      <c r="V3067">
        <f t="shared" si="625"/>
        <v>2667982</v>
      </c>
      <c r="W3067">
        <v>28820</v>
      </c>
      <c r="X3067" s="16">
        <v>3287</v>
      </c>
      <c r="Z3067" s="16">
        <v>3287</v>
      </c>
      <c r="AA3067" s="16">
        <v>3287</v>
      </c>
    </row>
    <row r="3068" spans="2:27">
      <c r="B3068" t="s">
        <v>287</v>
      </c>
      <c r="C3068">
        <v>1982</v>
      </c>
      <c r="D3068" s="1">
        <v>927496</v>
      </c>
      <c r="E3068" s="12">
        <f t="shared" si="629"/>
        <v>-1.6848793342315118E-2</v>
      </c>
      <c r="F3068" s="1">
        <v>897621</v>
      </c>
      <c r="G3068" s="11">
        <f t="shared" si="630"/>
        <v>-2.3804008443636768E-2</v>
      </c>
      <c r="H3068">
        <v>4381937</v>
      </c>
      <c r="I3068" s="12">
        <f t="shared" si="636"/>
        <v>0.20484571092646928</v>
      </c>
      <c r="J3068" s="12"/>
      <c r="K3068" s="1">
        <v>4162348</v>
      </c>
      <c r="L3068">
        <v>114553</v>
      </c>
      <c r="M3068" s="12">
        <f t="shared" si="627"/>
        <v>2.752124522024588E-2</v>
      </c>
      <c r="N3068">
        <v>39721</v>
      </c>
      <c r="O3068">
        <v>78897</v>
      </c>
      <c r="P3068" s="12">
        <f t="shared" si="631"/>
        <v>1.8954926402117267E-2</v>
      </c>
      <c r="Q3068" s="12">
        <f t="shared" si="632"/>
        <v>0.68873796408649268</v>
      </c>
      <c r="R3068">
        <v>15079</v>
      </c>
      <c r="S3068">
        <v>10582</v>
      </c>
      <c r="T3068">
        <v>2665</v>
      </c>
      <c r="U3068" s="30">
        <v>2664.922</v>
      </c>
      <c r="V3068">
        <f t="shared" si="625"/>
        <v>2664922</v>
      </c>
      <c r="W3068">
        <v>29623</v>
      </c>
      <c r="X3068" s="16">
        <v>3867</v>
      </c>
      <c r="Z3068" s="16">
        <v>3867</v>
      </c>
      <c r="AA3068" s="16">
        <v>3867</v>
      </c>
    </row>
    <row r="3069" spans="2:27">
      <c r="B3069" t="s">
        <v>287</v>
      </c>
      <c r="C3069">
        <v>1983</v>
      </c>
      <c r="D3069" s="1">
        <v>905831</v>
      </c>
      <c r="E3069" s="12">
        <f t="shared" si="629"/>
        <v>-2.3358591303897808E-2</v>
      </c>
      <c r="F3069" s="1">
        <v>864191</v>
      </c>
      <c r="G3069" s="11">
        <f t="shared" si="630"/>
        <v>-3.7242889816526126E-2</v>
      </c>
      <c r="H3069">
        <v>4695714</v>
      </c>
      <c r="I3069" s="12">
        <f t="shared" si="636"/>
        <v>0.18403825275559799</v>
      </c>
      <c r="J3069" s="12"/>
      <c r="K3069" s="1">
        <v>4356448</v>
      </c>
      <c r="L3069">
        <v>104886</v>
      </c>
      <c r="M3069" s="12">
        <f t="shared" si="627"/>
        <v>2.4076036257060798E-2</v>
      </c>
      <c r="N3069">
        <v>37229</v>
      </c>
      <c r="O3069">
        <v>67657</v>
      </c>
      <c r="P3069" s="12">
        <f t="shared" si="631"/>
        <v>1.5530312768567421E-2</v>
      </c>
      <c r="Q3069" s="12">
        <f t="shared" si="632"/>
        <v>0.64505272390976875</v>
      </c>
      <c r="R3069">
        <v>38406</v>
      </c>
      <c r="S3069">
        <v>11010</v>
      </c>
      <c r="T3069">
        <v>2653</v>
      </c>
      <c r="U3069" s="30">
        <v>2653.0659999999998</v>
      </c>
      <c r="V3069">
        <f t="shared" si="625"/>
        <v>2653066</v>
      </c>
      <c r="W3069">
        <v>31437</v>
      </c>
      <c r="X3069" s="16">
        <v>3318</v>
      </c>
      <c r="Z3069" s="16">
        <v>3318</v>
      </c>
      <c r="AA3069" s="16">
        <v>3318</v>
      </c>
    </row>
    <row r="3070" spans="2:27">
      <c r="B3070" t="s">
        <v>287</v>
      </c>
      <c r="C3070">
        <v>1984</v>
      </c>
      <c r="D3070" s="1">
        <v>982234</v>
      </c>
      <c r="E3070" s="12">
        <f t="shared" si="629"/>
        <v>8.434575544444825E-2</v>
      </c>
      <c r="F3070" s="1">
        <v>914233</v>
      </c>
      <c r="G3070" s="11">
        <f t="shared" si="630"/>
        <v>5.7906180462420923E-2</v>
      </c>
      <c r="H3070">
        <v>4981066</v>
      </c>
      <c r="I3070" s="12">
        <f t="shared" si="636"/>
        <v>0.18354163546517954</v>
      </c>
      <c r="J3070" s="12"/>
      <c r="K3070" s="1">
        <v>4443430</v>
      </c>
      <c r="L3070">
        <v>122074</v>
      </c>
      <c r="M3070" s="12">
        <f t="shared" si="627"/>
        <v>2.7472920694148438E-2</v>
      </c>
      <c r="N3070">
        <v>43744</v>
      </c>
      <c r="O3070">
        <v>78330</v>
      </c>
      <c r="P3070" s="12">
        <f t="shared" si="631"/>
        <v>1.7628273653461403E-2</v>
      </c>
      <c r="Q3070" s="12">
        <f t="shared" si="632"/>
        <v>0.64165997673542274</v>
      </c>
      <c r="R3070">
        <v>59252</v>
      </c>
      <c r="S3070">
        <v>9926</v>
      </c>
      <c r="T3070">
        <v>2667</v>
      </c>
      <c r="U3070" s="30">
        <v>2666.5880000000002</v>
      </c>
      <c r="V3070">
        <f t="shared" si="625"/>
        <v>2666588</v>
      </c>
      <c r="W3070">
        <v>34161</v>
      </c>
      <c r="X3070" s="16">
        <v>3439</v>
      </c>
      <c r="Z3070" s="16">
        <v>3439</v>
      </c>
      <c r="AA3070" s="16">
        <v>3439</v>
      </c>
    </row>
    <row r="3071" spans="2:27">
      <c r="B3071" t="s">
        <v>287</v>
      </c>
      <c r="C3071">
        <v>1985</v>
      </c>
      <c r="D3071" s="1">
        <v>1056594</v>
      </c>
      <c r="E3071" s="12">
        <f t="shared" si="629"/>
        <v>7.5704974578359133E-2</v>
      </c>
      <c r="F3071" s="1">
        <v>1007059</v>
      </c>
      <c r="G3071" s="11">
        <f t="shared" si="630"/>
        <v>0.10153429158649928</v>
      </c>
      <c r="H3071">
        <v>5337286</v>
      </c>
      <c r="I3071" s="12">
        <f t="shared" si="636"/>
        <v>0.18868372427484681</v>
      </c>
      <c r="J3071" s="12"/>
      <c r="K3071" s="1">
        <v>4811712</v>
      </c>
      <c r="L3071">
        <v>134312</v>
      </c>
      <c r="M3071" s="12">
        <f t="shared" si="627"/>
        <v>2.7913557586156445E-2</v>
      </c>
      <c r="N3071">
        <v>47489</v>
      </c>
      <c r="O3071">
        <v>86823</v>
      </c>
      <c r="P3071" s="12">
        <f t="shared" si="631"/>
        <v>1.8044097402338293E-2</v>
      </c>
      <c r="Q3071" s="12">
        <f t="shared" si="632"/>
        <v>0.64642772053130026</v>
      </c>
      <c r="R3071">
        <v>67102</v>
      </c>
      <c r="S3071">
        <v>13722</v>
      </c>
      <c r="T3071">
        <v>2673</v>
      </c>
      <c r="U3071" s="30">
        <v>2672.652</v>
      </c>
      <c r="V3071">
        <f t="shared" si="625"/>
        <v>2672652</v>
      </c>
      <c r="W3071">
        <v>35890</v>
      </c>
      <c r="X3071" s="16">
        <v>3714</v>
      </c>
      <c r="Z3071" s="16">
        <v>3714</v>
      </c>
      <c r="AA3071" s="16">
        <v>3714</v>
      </c>
    </row>
    <row r="3072" spans="2:27">
      <c r="B3072" t="s">
        <v>287</v>
      </c>
      <c r="C3072">
        <v>1986</v>
      </c>
      <c r="D3072" s="1">
        <v>1099486</v>
      </c>
      <c r="E3072" s="12">
        <f t="shared" si="629"/>
        <v>4.05945897856698E-2</v>
      </c>
      <c r="F3072" s="1">
        <v>1062500</v>
      </c>
      <c r="G3072" s="11">
        <f t="shared" si="630"/>
        <v>5.5052385212782967E-2</v>
      </c>
      <c r="H3072">
        <v>5524208</v>
      </c>
      <c r="I3072" s="12">
        <f t="shared" si="636"/>
        <v>0.1923352632630777</v>
      </c>
      <c r="J3072" s="12"/>
      <c r="K3072" s="1">
        <v>4925280</v>
      </c>
      <c r="L3072">
        <v>142108</v>
      </c>
      <c r="M3072" s="12">
        <f t="shared" si="627"/>
        <v>2.8852775882792451E-2</v>
      </c>
      <c r="N3072">
        <v>51674</v>
      </c>
      <c r="O3072">
        <v>90434</v>
      </c>
      <c r="P3072" s="12">
        <f t="shared" si="631"/>
        <v>1.8361189617646104E-2</v>
      </c>
      <c r="Q3072" s="12">
        <f t="shared" si="632"/>
        <v>0.63637515129338251</v>
      </c>
      <c r="R3072">
        <v>74974</v>
      </c>
      <c r="S3072">
        <v>10477</v>
      </c>
      <c r="T3072">
        <v>2684</v>
      </c>
      <c r="U3072" s="30">
        <v>2683.5279999999998</v>
      </c>
      <c r="V3072">
        <f t="shared" si="625"/>
        <v>2683528</v>
      </c>
      <c r="W3072">
        <v>37728</v>
      </c>
      <c r="X3072" s="16">
        <v>4001</v>
      </c>
      <c r="Z3072" s="16">
        <v>4001</v>
      </c>
      <c r="AA3072" s="16">
        <v>4001</v>
      </c>
    </row>
    <row r="3073" spans="2:27">
      <c r="B3073" t="s">
        <v>287</v>
      </c>
      <c r="C3073">
        <v>1987</v>
      </c>
      <c r="D3073" s="1">
        <v>1208602</v>
      </c>
      <c r="E3073" s="12">
        <f t="shared" si="629"/>
        <v>9.9242737060772038E-2</v>
      </c>
      <c r="F3073" s="1">
        <v>1173745</v>
      </c>
      <c r="G3073" s="11">
        <f t="shared" si="630"/>
        <v>0.10470117647058824</v>
      </c>
      <c r="H3073">
        <v>6401235</v>
      </c>
      <c r="I3073" s="12">
        <f t="shared" si="636"/>
        <v>0.18336227306137018</v>
      </c>
      <c r="J3073" s="12"/>
      <c r="K3073" s="1">
        <v>5139882</v>
      </c>
      <c r="L3073">
        <v>145970</v>
      </c>
      <c r="M3073" s="12">
        <f t="shared" si="627"/>
        <v>2.8399484657429877E-2</v>
      </c>
      <c r="N3073">
        <v>52645</v>
      </c>
      <c r="O3073">
        <v>93325</v>
      </c>
      <c r="P3073" s="12">
        <f t="shared" si="631"/>
        <v>1.8157031620570276E-2</v>
      </c>
      <c r="Q3073" s="12">
        <f t="shared" si="632"/>
        <v>0.63934370076043023</v>
      </c>
      <c r="R3073">
        <v>76020</v>
      </c>
      <c r="S3073">
        <v>15727</v>
      </c>
      <c r="T3073">
        <v>2701</v>
      </c>
      <c r="U3073" s="30">
        <v>2700.991</v>
      </c>
      <c r="V3073">
        <f t="shared" si="625"/>
        <v>2700991</v>
      </c>
      <c r="W3073">
        <v>39770</v>
      </c>
      <c r="X3073" s="16">
        <v>4309</v>
      </c>
      <c r="Z3073" s="16">
        <v>4309</v>
      </c>
      <c r="AA3073" s="16">
        <v>4309</v>
      </c>
    </row>
    <row r="3074" spans="2:27">
      <c r="B3074" t="s">
        <v>287</v>
      </c>
      <c r="C3074">
        <v>1988</v>
      </c>
      <c r="D3074" s="1">
        <v>1350992</v>
      </c>
      <c r="E3074" s="12">
        <f t="shared" si="629"/>
        <v>0.1178138047099045</v>
      </c>
      <c r="F3074" s="1">
        <v>1316615</v>
      </c>
      <c r="G3074" s="11">
        <f t="shared" si="630"/>
        <v>0.12172149828114284</v>
      </c>
      <c r="H3074">
        <v>6265708</v>
      </c>
      <c r="I3074" s="12">
        <f t="shared" si="636"/>
        <v>0.21013028376043058</v>
      </c>
      <c r="J3074" s="12"/>
      <c r="K3074" s="1">
        <v>5254705</v>
      </c>
      <c r="L3074">
        <v>156266</v>
      </c>
      <c r="M3074" s="12">
        <f t="shared" si="627"/>
        <v>2.9738301198640075E-2</v>
      </c>
      <c r="N3074">
        <v>55861</v>
      </c>
      <c r="O3074">
        <v>100405</v>
      </c>
      <c r="P3074" s="12">
        <f t="shared" si="631"/>
        <v>1.9107637821723578E-2</v>
      </c>
      <c r="Q3074" s="12">
        <f t="shared" si="632"/>
        <v>0.64252620531657556</v>
      </c>
      <c r="R3074">
        <v>89589</v>
      </c>
      <c r="S3074">
        <v>11981</v>
      </c>
      <c r="T3074">
        <v>2741</v>
      </c>
      <c r="U3074" s="30">
        <v>2741.297</v>
      </c>
      <c r="V3074">
        <f t="shared" si="625"/>
        <v>2741297</v>
      </c>
      <c r="W3074">
        <v>43248</v>
      </c>
      <c r="X3074" s="16">
        <v>4703</v>
      </c>
      <c r="Z3074" s="16">
        <v>4703</v>
      </c>
      <c r="AA3074" s="16">
        <v>4703</v>
      </c>
    </row>
    <row r="3075" spans="2:27">
      <c r="B3075" t="s">
        <v>287</v>
      </c>
      <c r="C3075">
        <v>1989</v>
      </c>
      <c r="D3075" s="1">
        <v>1521754</v>
      </c>
      <c r="E3075" s="12">
        <f t="shared" si="629"/>
        <v>0.12639749162097186</v>
      </c>
      <c r="F3075" s="1">
        <v>1483155</v>
      </c>
      <c r="G3075" s="11">
        <f t="shared" si="630"/>
        <v>0.12649103952180402</v>
      </c>
      <c r="H3075">
        <v>6766982</v>
      </c>
      <c r="I3075" s="12">
        <f t="shared" si="636"/>
        <v>0.21917525419751374</v>
      </c>
      <c r="J3075" s="12"/>
      <c r="K3075" s="1">
        <v>5686156</v>
      </c>
      <c r="L3075">
        <v>195739</v>
      </c>
      <c r="M3075" s="12">
        <f t="shared" si="627"/>
        <v>3.442378295635927E-2</v>
      </c>
      <c r="N3075">
        <v>58831</v>
      </c>
      <c r="O3075">
        <v>136908</v>
      </c>
      <c r="P3075" s="12">
        <f t="shared" si="631"/>
        <v>2.4077425944697965E-2</v>
      </c>
      <c r="Q3075" s="12">
        <f t="shared" si="632"/>
        <v>0.69944160335957573</v>
      </c>
      <c r="R3075">
        <v>96187</v>
      </c>
      <c r="S3075">
        <v>20208</v>
      </c>
      <c r="T3075">
        <v>2791</v>
      </c>
      <c r="U3075" s="30">
        <v>2790.5749999999998</v>
      </c>
      <c r="V3075">
        <f t="shared" si="625"/>
        <v>2790575</v>
      </c>
      <c r="W3075">
        <v>47318</v>
      </c>
      <c r="X3075" s="16">
        <v>5714</v>
      </c>
      <c r="Z3075" s="16">
        <v>5714</v>
      </c>
      <c r="AA3075" s="16">
        <v>5714</v>
      </c>
    </row>
    <row r="3076" spans="2:27">
      <c r="B3076" t="s">
        <v>287</v>
      </c>
      <c r="C3076">
        <v>1990</v>
      </c>
      <c r="D3076" s="1">
        <v>1667471</v>
      </c>
      <c r="E3076" s="12">
        <f t="shared" si="629"/>
        <v>9.5755950041859592E-2</v>
      </c>
      <c r="F3076" s="1">
        <v>1637681</v>
      </c>
      <c r="G3076" s="11">
        <f t="shared" si="630"/>
        <v>0.10418735735644623</v>
      </c>
      <c r="H3076">
        <v>8215514</v>
      </c>
      <c r="I3076" s="12">
        <f t="shared" si="636"/>
        <v>0.19934005346470104</v>
      </c>
      <c r="J3076" s="12"/>
      <c r="K3076" s="1">
        <v>6352387</v>
      </c>
      <c r="L3076">
        <v>251118</v>
      </c>
      <c r="M3076" s="12">
        <f t="shared" si="627"/>
        <v>3.9531281705601377E-2</v>
      </c>
      <c r="N3076">
        <v>67820</v>
      </c>
      <c r="O3076">
        <v>183298</v>
      </c>
      <c r="P3076" s="12">
        <f t="shared" si="631"/>
        <v>2.8854980025618718E-2</v>
      </c>
      <c r="Q3076" s="12">
        <f t="shared" si="632"/>
        <v>0.72992776304366869</v>
      </c>
      <c r="R3076">
        <v>105413</v>
      </c>
      <c r="S3076">
        <v>15979</v>
      </c>
      <c r="T3076">
        <v>2842</v>
      </c>
      <c r="U3076" s="30">
        <v>2858.547</v>
      </c>
      <c r="V3076">
        <f t="shared" si="625"/>
        <v>2858547</v>
      </c>
      <c r="W3076">
        <v>51187</v>
      </c>
      <c r="X3076" s="16">
        <v>6236</v>
      </c>
      <c r="Z3076" s="16">
        <v>6236</v>
      </c>
      <c r="AA3076" s="16">
        <v>6236</v>
      </c>
    </row>
    <row r="3077" spans="2:27">
      <c r="B3077" t="s">
        <v>287</v>
      </c>
      <c r="C3077">
        <v>1991</v>
      </c>
      <c r="D3077" s="1">
        <v>1857741</v>
      </c>
      <c r="E3077" s="12">
        <f t="shared" si="629"/>
        <v>0.1141069319946194</v>
      </c>
      <c r="F3077" s="1">
        <v>1822639</v>
      </c>
      <c r="G3077" s="11">
        <f t="shared" si="630"/>
        <v>0.1129389667462711</v>
      </c>
      <c r="H3077">
        <v>8201014</v>
      </c>
      <c r="I3077" s="12">
        <f t="shared" si="636"/>
        <v>0.22224556621900657</v>
      </c>
      <c r="J3077" s="12"/>
      <c r="K3077" s="1">
        <v>7248922</v>
      </c>
      <c r="L3077">
        <v>300536</v>
      </c>
      <c r="M3077" s="12">
        <f t="shared" si="627"/>
        <v>4.1459405964086801E-2</v>
      </c>
      <c r="N3077">
        <v>63280</v>
      </c>
      <c r="O3077">
        <v>237256</v>
      </c>
      <c r="P3077" s="12">
        <f t="shared" si="631"/>
        <v>3.2729832104690874E-2</v>
      </c>
      <c r="Q3077" s="12">
        <f t="shared" si="632"/>
        <v>0.78944286208640557</v>
      </c>
      <c r="R3077">
        <v>112188</v>
      </c>
      <c r="S3077">
        <v>20676</v>
      </c>
      <c r="T3077">
        <v>2919</v>
      </c>
      <c r="U3077" s="30">
        <v>2918.7449999999999</v>
      </c>
      <c r="V3077">
        <f t="shared" si="625"/>
        <v>2918745</v>
      </c>
      <c r="W3077">
        <v>54088</v>
      </c>
      <c r="X3077" s="16">
        <v>6603</v>
      </c>
      <c r="Z3077" s="16">
        <v>6603</v>
      </c>
      <c r="AA3077" s="16">
        <v>6603</v>
      </c>
    </row>
    <row r="3078" spans="2:27">
      <c r="B3078" t="s">
        <v>287</v>
      </c>
      <c r="C3078">
        <v>1992</v>
      </c>
      <c r="D3078" s="1">
        <v>2062649</v>
      </c>
      <c r="E3078" s="12">
        <f t="shared" si="629"/>
        <v>0.11029955198275755</v>
      </c>
      <c r="F3078" s="1">
        <v>2035792</v>
      </c>
      <c r="G3078" s="11">
        <f t="shared" si="630"/>
        <v>0.11694745915126363</v>
      </c>
      <c r="H3078">
        <v>10034160</v>
      </c>
      <c r="I3078" s="12">
        <f t="shared" si="636"/>
        <v>0.20288614094254029</v>
      </c>
      <c r="J3078" s="12"/>
      <c r="K3078" s="1">
        <v>7978532</v>
      </c>
      <c r="L3078">
        <v>280113</v>
      </c>
      <c r="M3078" s="12">
        <f t="shared" si="627"/>
        <v>3.5108338225628477E-2</v>
      </c>
      <c r="N3078">
        <v>71087</v>
      </c>
      <c r="O3078">
        <v>209026</v>
      </c>
      <c r="P3078" s="12">
        <f t="shared" si="631"/>
        <v>2.6198553819173753E-2</v>
      </c>
      <c r="Q3078" s="12">
        <f t="shared" si="632"/>
        <v>0.74622027538886093</v>
      </c>
      <c r="R3078">
        <v>133440</v>
      </c>
      <c r="S3078">
        <v>14713</v>
      </c>
      <c r="T3078">
        <v>2974</v>
      </c>
      <c r="U3078" s="30">
        <v>2973.9340000000002</v>
      </c>
      <c r="V3078">
        <f t="shared" si="625"/>
        <v>2973934</v>
      </c>
      <c r="W3078">
        <v>57446</v>
      </c>
      <c r="X3078" s="16">
        <v>6487</v>
      </c>
      <c r="Z3078" s="16">
        <v>6487</v>
      </c>
      <c r="AA3078" s="16">
        <v>6487</v>
      </c>
    </row>
    <row r="3079" spans="2:27">
      <c r="B3079" t="s">
        <v>287</v>
      </c>
      <c r="C3079">
        <v>1993</v>
      </c>
      <c r="D3079" s="1">
        <v>2339167</v>
      </c>
      <c r="E3079" s="12">
        <f t="shared" si="629"/>
        <v>0.13405964853932975</v>
      </c>
      <c r="F3079" s="1">
        <v>2298783</v>
      </c>
      <c r="G3079" s="11">
        <f t="shared" si="630"/>
        <v>0.12918362976178313</v>
      </c>
      <c r="H3079">
        <v>10825690</v>
      </c>
      <c r="I3079" s="12">
        <f t="shared" si="636"/>
        <v>0.2123451715317915</v>
      </c>
      <c r="J3079" s="12"/>
      <c r="K3079" s="1">
        <v>9012743</v>
      </c>
      <c r="L3079">
        <v>273201</v>
      </c>
      <c r="M3079" s="12">
        <f t="shared" si="627"/>
        <v>3.0312747184736102E-2</v>
      </c>
      <c r="N3079">
        <v>73284</v>
      </c>
      <c r="O3079">
        <v>199917</v>
      </c>
      <c r="P3079" s="12">
        <f t="shared" si="631"/>
        <v>2.218159332846837E-2</v>
      </c>
      <c r="Q3079" s="12">
        <f t="shared" si="632"/>
        <v>0.73175793646436138</v>
      </c>
      <c r="R3079">
        <v>152812</v>
      </c>
      <c r="S3079">
        <v>20471</v>
      </c>
      <c r="T3079">
        <v>3034</v>
      </c>
      <c r="U3079" s="30">
        <v>3034.49</v>
      </c>
      <c r="V3079">
        <f t="shared" si="625"/>
        <v>3034490</v>
      </c>
      <c r="W3079">
        <v>61444</v>
      </c>
      <c r="X3079" s="16">
        <v>6544</v>
      </c>
      <c r="Z3079" s="16">
        <v>6544</v>
      </c>
      <c r="AA3079" s="16">
        <v>6544</v>
      </c>
    </row>
    <row r="3080" spans="2:27">
      <c r="B3080" t="s">
        <v>287</v>
      </c>
      <c r="C3080">
        <v>1994</v>
      </c>
      <c r="D3080" s="1">
        <v>2625971</v>
      </c>
      <c r="E3080" s="12">
        <f t="shared" si="629"/>
        <v>0.12260945883726986</v>
      </c>
      <c r="F3080" s="1">
        <v>2567835</v>
      </c>
      <c r="G3080" s="11">
        <f t="shared" si="630"/>
        <v>0.1170410604219711</v>
      </c>
      <c r="H3080">
        <v>10886368</v>
      </c>
      <c r="I3080" s="12">
        <f t="shared" si="636"/>
        <v>0.23587618937739382</v>
      </c>
      <c r="J3080" s="12"/>
      <c r="K3080" s="1">
        <v>9104326</v>
      </c>
      <c r="L3080">
        <v>318609</v>
      </c>
      <c r="M3080" s="12">
        <f t="shared" si="627"/>
        <v>3.4995341774888111E-2</v>
      </c>
      <c r="N3080">
        <v>100839</v>
      </c>
      <c r="O3080">
        <v>217770</v>
      </c>
      <c r="P3080" s="12">
        <f t="shared" si="631"/>
        <v>2.3919398316800167E-2</v>
      </c>
      <c r="Q3080" s="12">
        <f t="shared" si="632"/>
        <v>0.6835023492745026</v>
      </c>
      <c r="R3080">
        <v>144759</v>
      </c>
      <c r="S3080">
        <v>14995</v>
      </c>
      <c r="T3080">
        <v>3087</v>
      </c>
      <c r="U3080" s="30">
        <v>3087.1419999999998</v>
      </c>
      <c r="V3080">
        <f t="shared" si="625"/>
        <v>3087142</v>
      </c>
      <c r="W3080">
        <v>66231</v>
      </c>
      <c r="X3080" s="16">
        <v>6936</v>
      </c>
      <c r="Y3080">
        <v>6915</v>
      </c>
      <c r="Z3080" s="1">
        <f>(Y3080+X3080)/2</f>
        <v>6925.5</v>
      </c>
      <c r="AA3080" s="16">
        <v>6926</v>
      </c>
    </row>
    <row r="3081" spans="2:27">
      <c r="B3081" t="s">
        <v>287</v>
      </c>
      <c r="C3081">
        <v>1995</v>
      </c>
      <c r="D3081" s="1">
        <v>3065310</v>
      </c>
      <c r="E3081" s="12">
        <f t="shared" si="629"/>
        <v>0.16730535104919286</v>
      </c>
      <c r="F3081" s="1">
        <v>3002237</v>
      </c>
      <c r="G3081" s="11">
        <f t="shared" si="630"/>
        <v>0.1691705269224853</v>
      </c>
      <c r="H3081">
        <v>12985916</v>
      </c>
      <c r="I3081" s="12">
        <f t="shared" si="636"/>
        <v>0.23119177730704557</v>
      </c>
      <c r="J3081" s="12"/>
      <c r="K3081" s="1">
        <v>11029980</v>
      </c>
      <c r="L3081">
        <v>395628</v>
      </c>
      <c r="M3081" s="12">
        <f t="shared" si="627"/>
        <v>3.5868424058792488E-2</v>
      </c>
      <c r="N3081">
        <v>114663</v>
      </c>
      <c r="O3081">
        <v>280965</v>
      </c>
      <c r="P3081" s="12">
        <f t="shared" si="631"/>
        <v>2.5472847638889646E-2</v>
      </c>
      <c r="Q3081" s="12">
        <f t="shared" si="632"/>
        <v>0.71017470957566198</v>
      </c>
      <c r="R3081">
        <v>157293</v>
      </c>
      <c r="S3081">
        <v>22723</v>
      </c>
      <c r="T3081">
        <v>3141</v>
      </c>
      <c r="U3081" s="30">
        <v>3141.4209999999998</v>
      </c>
      <c r="V3081">
        <f t="shared" si="625"/>
        <v>3141421</v>
      </c>
      <c r="W3081">
        <v>71747</v>
      </c>
      <c r="X3081" s="17">
        <v>7886</v>
      </c>
      <c r="Y3081">
        <v>7812</v>
      </c>
      <c r="Z3081" s="1">
        <f t="shared" ref="Z3081:Z3084" si="637">(Y3081+X3081)/2</f>
        <v>7849</v>
      </c>
      <c r="AA3081" s="16">
        <v>7849</v>
      </c>
    </row>
    <row r="3082" spans="2:27">
      <c r="B3082" t="s">
        <v>287</v>
      </c>
      <c r="C3082">
        <v>1996</v>
      </c>
      <c r="D3082" s="1">
        <v>3333928</v>
      </c>
      <c r="E3082" s="12">
        <f t="shared" si="629"/>
        <v>8.7631593541925609E-2</v>
      </c>
      <c r="F3082" s="1">
        <v>3267041</v>
      </c>
      <c r="G3082" s="11">
        <f t="shared" si="630"/>
        <v>8.8202230536763085E-2</v>
      </c>
      <c r="H3082">
        <v>15722871</v>
      </c>
      <c r="I3082" s="12">
        <f t="shared" si="636"/>
        <v>0.20778908635706544</v>
      </c>
      <c r="J3082" s="12"/>
      <c r="K3082" s="1">
        <v>11857897</v>
      </c>
      <c r="L3082">
        <v>411554</v>
      </c>
      <c r="M3082" s="12">
        <f t="shared" si="627"/>
        <v>3.4707166034584382E-2</v>
      </c>
      <c r="N3082">
        <v>120392</v>
      </c>
      <c r="O3082">
        <v>291162</v>
      </c>
      <c r="P3082" s="12">
        <f t="shared" si="631"/>
        <v>2.4554269614586802E-2</v>
      </c>
      <c r="Q3082" s="12">
        <f t="shared" si="632"/>
        <v>0.70746973665667201</v>
      </c>
      <c r="R3082">
        <v>159613</v>
      </c>
      <c r="S3082">
        <v>17397</v>
      </c>
      <c r="T3082">
        <v>3195</v>
      </c>
      <c r="U3082" s="30">
        <v>3195.087</v>
      </c>
      <c r="V3082">
        <f t="shared" si="625"/>
        <v>3195087</v>
      </c>
      <c r="W3082">
        <v>77121</v>
      </c>
      <c r="X3082" s="17">
        <v>8661</v>
      </c>
      <c r="Y3082">
        <v>8457</v>
      </c>
      <c r="Z3082" s="1">
        <f t="shared" si="637"/>
        <v>8559</v>
      </c>
      <c r="AA3082" s="16">
        <v>8559</v>
      </c>
    </row>
    <row r="3083" spans="2:27">
      <c r="B3083" t="s">
        <v>287</v>
      </c>
      <c r="C3083">
        <v>1997</v>
      </c>
      <c r="D3083" s="1">
        <v>3517946</v>
      </c>
      <c r="E3083" s="12">
        <f t="shared" si="629"/>
        <v>5.519555311332458E-2</v>
      </c>
      <c r="F3083" s="1">
        <v>3420114</v>
      </c>
      <c r="G3083" s="11">
        <f t="shared" si="630"/>
        <v>4.685371257967072E-2</v>
      </c>
      <c r="H3083">
        <v>15004426</v>
      </c>
      <c r="I3083" s="12">
        <f t="shared" si="636"/>
        <v>0.22794034240296829</v>
      </c>
      <c r="J3083" s="12"/>
      <c r="K3083" s="1">
        <v>12388248</v>
      </c>
      <c r="L3083">
        <v>575697</v>
      </c>
      <c r="M3083" s="12">
        <f t="shared" si="627"/>
        <v>4.6471220143477918E-2</v>
      </c>
      <c r="N3083">
        <v>146405</v>
      </c>
      <c r="O3083">
        <v>429292</v>
      </c>
      <c r="P3083" s="12">
        <f t="shared" si="631"/>
        <v>3.4653164838159521E-2</v>
      </c>
      <c r="Q3083" s="12">
        <f t="shared" si="632"/>
        <v>0.74569087558212044</v>
      </c>
      <c r="R3083">
        <v>141529</v>
      </c>
      <c r="S3083">
        <v>22765</v>
      </c>
      <c r="T3083">
        <v>3243</v>
      </c>
      <c r="U3083" s="30">
        <v>3243.2539999999999</v>
      </c>
      <c r="V3083">
        <f t="shared" si="625"/>
        <v>3243254</v>
      </c>
      <c r="W3083">
        <v>82127</v>
      </c>
      <c r="X3083" s="16">
        <v>7999</v>
      </c>
      <c r="Y3083">
        <v>7774</v>
      </c>
      <c r="Z3083" s="1">
        <f t="shared" si="637"/>
        <v>7886.5</v>
      </c>
      <c r="AA3083" s="16">
        <v>7887</v>
      </c>
    </row>
    <row r="3084" spans="2:27">
      <c r="B3084" t="s">
        <v>287</v>
      </c>
      <c r="C3084">
        <v>1998</v>
      </c>
      <c r="D3084" s="1">
        <v>3364556</v>
      </c>
      <c r="E3084" s="12">
        <f t="shared" si="629"/>
        <v>-4.3602147389414161E-2</v>
      </c>
      <c r="F3084" s="1">
        <v>3322069</v>
      </c>
      <c r="G3084" s="11">
        <f t="shared" si="630"/>
        <v>-2.8667173082534674E-2</v>
      </c>
      <c r="H3084">
        <v>15688025</v>
      </c>
      <c r="I3084" s="12">
        <f t="shared" si="636"/>
        <v>0.21175826785079702</v>
      </c>
      <c r="J3084" s="12"/>
      <c r="K3084" s="1">
        <v>13465691</v>
      </c>
      <c r="L3084">
        <v>610510</v>
      </c>
      <c r="M3084" s="12">
        <f t="shared" si="627"/>
        <v>4.5338185764102264E-2</v>
      </c>
      <c r="N3084">
        <v>138279</v>
      </c>
      <c r="O3084">
        <v>472231</v>
      </c>
      <c r="P3084" s="12">
        <f t="shared" si="631"/>
        <v>3.5069199196684372E-2</v>
      </c>
      <c r="Q3084" s="12">
        <f t="shared" si="632"/>
        <v>0.77350248153183399</v>
      </c>
      <c r="R3084">
        <v>150284</v>
      </c>
      <c r="S3084">
        <v>17144</v>
      </c>
      <c r="T3084">
        <v>3282</v>
      </c>
      <c r="U3084" s="30">
        <v>3282.0549999999998</v>
      </c>
      <c r="V3084">
        <f t="shared" si="625"/>
        <v>3282055</v>
      </c>
      <c r="W3084">
        <v>87218</v>
      </c>
      <c r="X3084" s="16">
        <v>8981</v>
      </c>
      <c r="Y3084">
        <v>8652</v>
      </c>
      <c r="Z3084" s="1">
        <f t="shared" si="637"/>
        <v>8816.5</v>
      </c>
      <c r="AA3084" s="16">
        <v>8817</v>
      </c>
    </row>
    <row r="3085" spans="2:27">
      <c r="B3085" t="s">
        <v>53</v>
      </c>
      <c r="C3085">
        <v>1999</v>
      </c>
      <c r="D3085" s="1">
        <v>3526027</v>
      </c>
      <c r="E3085" s="12">
        <f t="shared" si="629"/>
        <v>4.7991770682372356E-2</v>
      </c>
      <c r="F3085" s="1">
        <v>3469463</v>
      </c>
      <c r="G3085" s="11">
        <f t="shared" si="630"/>
        <v>4.4368133232633035E-2</v>
      </c>
      <c r="H3085">
        <v>15666106</v>
      </c>
      <c r="I3085" s="12">
        <f t="shared" si="636"/>
        <v>0.22146301065497706</v>
      </c>
      <c r="J3085" s="12"/>
      <c r="K3085" s="1">
        <v>13964746</v>
      </c>
      <c r="L3085">
        <v>678140</v>
      </c>
      <c r="M3085" s="12">
        <f t="shared" si="627"/>
        <v>4.8560854597713414E-2</v>
      </c>
      <c r="N3085">
        <v>149294</v>
      </c>
      <c r="O3085">
        <v>528846</v>
      </c>
      <c r="P3085" s="12">
        <f t="shared" si="631"/>
        <v>3.7870076548474282E-2</v>
      </c>
      <c r="Q3085" s="12">
        <f t="shared" si="632"/>
        <v>0.77984781903441769</v>
      </c>
      <c r="R3085">
        <v>155582</v>
      </c>
      <c r="S3085">
        <v>25296</v>
      </c>
      <c r="T3085">
        <v>3316</v>
      </c>
      <c r="U3085" s="30">
        <v>3316.154</v>
      </c>
      <c r="V3085">
        <f t="shared" si="625"/>
        <v>3316154</v>
      </c>
      <c r="W3085">
        <v>91691</v>
      </c>
      <c r="X3085" s="16">
        <v>9860</v>
      </c>
      <c r="Z3085" s="16">
        <v>9860</v>
      </c>
      <c r="AA3085" s="16">
        <v>9860</v>
      </c>
    </row>
    <row r="3086" spans="2:27">
      <c r="B3086" t="s">
        <v>86</v>
      </c>
      <c r="C3086">
        <v>2000</v>
      </c>
      <c r="D3086" s="1">
        <v>4684653</v>
      </c>
      <c r="E3086" s="12">
        <f t="shared" si="629"/>
        <v>0.32859249234336552</v>
      </c>
      <c r="F3086" s="1">
        <v>4625289</v>
      </c>
      <c r="G3086" s="11">
        <f t="shared" si="630"/>
        <v>0.33314262178325582</v>
      </c>
      <c r="H3086">
        <v>21011480</v>
      </c>
      <c r="I3086" s="12">
        <f t="shared" si="636"/>
        <v>0.22013151857936708</v>
      </c>
      <c r="J3086" s="12"/>
      <c r="K3086" s="1">
        <v>15776050</v>
      </c>
      <c r="L3086">
        <v>720297</v>
      </c>
      <c r="M3086" s="12">
        <f t="shared" si="627"/>
        <v>4.565762659220781E-2</v>
      </c>
      <c r="N3086">
        <v>167814</v>
      </c>
      <c r="O3086">
        <v>552483</v>
      </c>
      <c r="P3086" s="12">
        <f t="shared" si="631"/>
        <v>3.502036314540078E-2</v>
      </c>
      <c r="Q3086" s="12">
        <f t="shared" si="632"/>
        <v>0.76702110379468469</v>
      </c>
      <c r="R3086">
        <v>256091</v>
      </c>
      <c r="S3086">
        <v>22782</v>
      </c>
      <c r="T3086">
        <v>3421</v>
      </c>
      <c r="U3086" s="30">
        <v>3429.7080000000001</v>
      </c>
      <c r="V3086">
        <f t="shared" si="625"/>
        <v>3429708</v>
      </c>
      <c r="W3086">
        <v>98530</v>
      </c>
      <c r="X3086" s="16">
        <v>10630</v>
      </c>
      <c r="Z3086" s="16">
        <v>10630</v>
      </c>
      <c r="AA3086" s="16">
        <v>10630</v>
      </c>
    </row>
    <row r="3087" spans="2:27">
      <c r="B3087" t="s">
        <v>86</v>
      </c>
      <c r="C3087">
        <v>2001</v>
      </c>
      <c r="D3087" s="1">
        <v>5043882</v>
      </c>
      <c r="E3087" s="12">
        <f t="shared" si="629"/>
        <v>7.6682093636391002E-2</v>
      </c>
      <c r="F3087" s="1">
        <v>4983315</v>
      </c>
      <c r="G3087" s="11">
        <f t="shared" si="630"/>
        <v>7.7406190186169982E-2</v>
      </c>
      <c r="H3087">
        <v>18218617</v>
      </c>
      <c r="I3087" s="12">
        <f t="shared" si="636"/>
        <v>0.2735287206487737</v>
      </c>
      <c r="J3087" s="12"/>
      <c r="K3087" s="1">
        <v>16321295</v>
      </c>
      <c r="L3087">
        <v>760373</v>
      </c>
      <c r="M3087" s="12">
        <f t="shared" si="627"/>
        <v>4.6587786079474697E-2</v>
      </c>
      <c r="N3087">
        <v>184537</v>
      </c>
      <c r="O3087">
        <v>575836</v>
      </c>
      <c r="P3087" s="12">
        <f t="shared" si="631"/>
        <v>3.52812690414578E-2</v>
      </c>
      <c r="Q3087" s="12">
        <f t="shared" si="632"/>
        <v>0.75730726893248446</v>
      </c>
      <c r="R3087">
        <v>273755</v>
      </c>
      <c r="S3087">
        <v>29737</v>
      </c>
      <c r="T3087">
        <v>3470</v>
      </c>
      <c r="U3087" s="30">
        <v>3467.9369999999999</v>
      </c>
      <c r="V3087">
        <f t="shared" si="625"/>
        <v>3467937</v>
      </c>
      <c r="W3087">
        <v>101476</v>
      </c>
      <c r="X3087" s="16">
        <v>11410</v>
      </c>
      <c r="Z3087" s="16">
        <v>11410</v>
      </c>
      <c r="AA3087" s="16">
        <v>11410</v>
      </c>
    </row>
    <row r="3088" spans="2:27">
      <c r="B3088" t="s">
        <v>86</v>
      </c>
      <c r="C3088">
        <v>2002</v>
      </c>
      <c r="D3088" s="1">
        <v>5710277</v>
      </c>
      <c r="E3088" s="12">
        <f t="shared" si="629"/>
        <v>0.13211946671234576</v>
      </c>
      <c r="F3088" s="1">
        <v>5625495</v>
      </c>
      <c r="G3088" s="11">
        <f t="shared" si="630"/>
        <v>0.12886602592852348</v>
      </c>
      <c r="H3088">
        <v>14815282</v>
      </c>
      <c r="I3088" s="12">
        <f t="shared" si="636"/>
        <v>0.37970893837862824</v>
      </c>
      <c r="J3088" s="12"/>
      <c r="K3088" s="1">
        <v>18029157</v>
      </c>
      <c r="L3088">
        <v>787738</v>
      </c>
      <c r="M3088" s="12">
        <f t="shared" si="627"/>
        <v>4.3692447738959729E-2</v>
      </c>
      <c r="N3088">
        <v>171170</v>
      </c>
      <c r="O3088">
        <v>616568</v>
      </c>
      <c r="P3088" s="12">
        <f t="shared" si="631"/>
        <v>3.4198382098508541E-2</v>
      </c>
      <c r="Q3088" s="12">
        <f t="shared" si="632"/>
        <v>0.78270694063254531</v>
      </c>
      <c r="R3088">
        <v>297556</v>
      </c>
      <c r="S3088">
        <v>24796</v>
      </c>
      <c r="T3088">
        <v>3517</v>
      </c>
      <c r="U3088" s="30">
        <v>3513.424</v>
      </c>
      <c r="V3088">
        <f t="shared" si="625"/>
        <v>3513424</v>
      </c>
      <c r="W3088">
        <v>104697</v>
      </c>
      <c r="X3088" s="16">
        <v>12085</v>
      </c>
      <c r="Z3088" s="16">
        <v>12085</v>
      </c>
      <c r="AA3088" s="16">
        <v>12085</v>
      </c>
    </row>
    <row r="3089" spans="1:27">
      <c r="B3089" t="s">
        <v>292</v>
      </c>
      <c r="C3089">
        <v>2003</v>
      </c>
      <c r="D3089" s="1">
        <v>4215696</v>
      </c>
      <c r="E3089" s="12">
        <f t="shared" si="629"/>
        <v>-0.26173528884850944</v>
      </c>
      <c r="F3089" s="1">
        <v>4202491</v>
      </c>
      <c r="G3089" s="11">
        <f t="shared" si="630"/>
        <v>-0.25295622874075968</v>
      </c>
      <c r="H3089">
        <v>19252091</v>
      </c>
      <c r="I3089" s="12">
        <f t="shared" si="636"/>
        <v>0.21828750965284757</v>
      </c>
      <c r="J3089" s="12"/>
      <c r="K3089" s="1">
        <v>18005773</v>
      </c>
      <c r="L3089">
        <v>714047</v>
      </c>
      <c r="M3089" s="12">
        <f t="shared" si="627"/>
        <v>3.9656559038037414E-2</v>
      </c>
      <c r="N3089">
        <v>180957</v>
      </c>
      <c r="O3089">
        <v>533090</v>
      </c>
      <c r="P3089" s="12">
        <f t="shared" si="631"/>
        <v>2.9606615611559691E-2</v>
      </c>
      <c r="Q3089" s="12">
        <f t="shared" si="632"/>
        <v>0.74657550553394947</v>
      </c>
      <c r="R3089">
        <v>191559</v>
      </c>
      <c r="S3089">
        <v>29648</v>
      </c>
      <c r="T3089">
        <v>3550</v>
      </c>
      <c r="U3089" s="30">
        <v>3547.3760000000002</v>
      </c>
      <c r="V3089">
        <f t="shared" si="625"/>
        <v>3547376</v>
      </c>
      <c r="W3089">
        <v>108506</v>
      </c>
      <c r="X3089" s="16">
        <v>12715</v>
      </c>
      <c r="Z3089" s="16">
        <v>12715</v>
      </c>
      <c r="AA3089" s="16">
        <v>12715</v>
      </c>
    </row>
    <row r="3090" spans="1:27">
      <c r="B3090" t="s">
        <v>287</v>
      </c>
      <c r="C3090">
        <v>2004</v>
      </c>
      <c r="D3090" s="1">
        <v>4160915</v>
      </c>
      <c r="E3090" s="12">
        <f t="shared" si="629"/>
        <v>-1.2994532812612675E-2</v>
      </c>
      <c r="F3090" s="1">
        <v>4147753</v>
      </c>
      <c r="G3090" s="11">
        <f t="shared" si="630"/>
        <v>-1.3025131999092918E-2</v>
      </c>
      <c r="H3090">
        <v>24488705</v>
      </c>
      <c r="I3090" s="12">
        <f t="shared" si="636"/>
        <v>0.16937412574490973</v>
      </c>
      <c r="J3090" s="12"/>
      <c r="K3090" s="1">
        <v>18587228</v>
      </c>
      <c r="L3090">
        <v>690318</v>
      </c>
      <c r="M3090" s="12">
        <f t="shared" si="627"/>
        <v>3.713937333743364E-2</v>
      </c>
      <c r="N3090">
        <v>196166</v>
      </c>
      <c r="O3090">
        <v>494152</v>
      </c>
      <c r="P3090" s="12">
        <f t="shared" si="631"/>
        <v>2.6585567250802539E-2</v>
      </c>
      <c r="Q3090" s="12">
        <f t="shared" si="632"/>
        <v>0.71583241346741644</v>
      </c>
      <c r="R3090">
        <v>210588</v>
      </c>
      <c r="S3090">
        <v>23407</v>
      </c>
      <c r="T3090">
        <v>3574</v>
      </c>
      <c r="U3090" s="30">
        <v>3569.4630000000002</v>
      </c>
      <c r="V3090">
        <f t="shared" si="625"/>
        <v>3569463</v>
      </c>
      <c r="W3090">
        <v>113001</v>
      </c>
      <c r="X3090" s="16">
        <v>13183</v>
      </c>
      <c r="Z3090" s="16">
        <v>13183</v>
      </c>
      <c r="AA3090" s="16">
        <v>13183</v>
      </c>
    </row>
    <row r="3091" spans="1:27">
      <c r="B3091" t="s">
        <v>287</v>
      </c>
      <c r="C3091">
        <v>2005</v>
      </c>
      <c r="D3091" s="1">
        <v>4474091</v>
      </c>
      <c r="E3091" s="12">
        <f t="shared" si="629"/>
        <v>7.5266137376033881E-2</v>
      </c>
      <c r="F3091" s="1">
        <v>4444968</v>
      </c>
      <c r="G3091" s="11">
        <f t="shared" si="630"/>
        <v>7.1656870599575234E-2</v>
      </c>
      <c r="H3091">
        <v>22603054</v>
      </c>
      <c r="I3091" s="12">
        <f t="shared" si="636"/>
        <v>0.19665342568309574</v>
      </c>
      <c r="J3091" s="12"/>
      <c r="K3091" s="1">
        <v>19216554</v>
      </c>
      <c r="L3091">
        <v>785297</v>
      </c>
      <c r="M3091" s="12">
        <f t="shared" si="627"/>
        <v>4.0865651562709944E-2</v>
      </c>
      <c r="N3091">
        <v>241106</v>
      </c>
      <c r="O3091">
        <v>544191</v>
      </c>
      <c r="P3091" s="12">
        <f t="shared" si="631"/>
        <v>2.8318865078515117E-2</v>
      </c>
      <c r="Q3091" s="12">
        <f t="shared" si="632"/>
        <v>0.69297475986792256</v>
      </c>
      <c r="R3091">
        <v>214350</v>
      </c>
      <c r="S3091">
        <v>29228</v>
      </c>
      <c r="T3091">
        <v>3630</v>
      </c>
      <c r="U3091" s="30">
        <v>3613.2020000000002</v>
      </c>
      <c r="V3091">
        <f t="shared" si="625"/>
        <v>3613202</v>
      </c>
      <c r="W3091">
        <v>114703</v>
      </c>
      <c r="X3091" s="16">
        <v>13411</v>
      </c>
      <c r="Z3091" s="16">
        <v>13411</v>
      </c>
      <c r="AA3091" s="16">
        <v>13411</v>
      </c>
    </row>
    <row r="3092" spans="1:27">
      <c r="B3092" t="s">
        <v>287</v>
      </c>
      <c r="C3092">
        <v>2006</v>
      </c>
      <c r="D3092" s="1">
        <v>4639898</v>
      </c>
      <c r="E3092" s="12">
        <f t="shared" si="629"/>
        <v>3.705937138962976E-2</v>
      </c>
      <c r="F3092" s="1">
        <v>4610851</v>
      </c>
      <c r="G3092" s="11">
        <f t="shared" si="630"/>
        <v>3.731927878895866E-2</v>
      </c>
      <c r="H3092">
        <v>25742544</v>
      </c>
      <c r="I3092" s="12">
        <f t="shared" si="636"/>
        <v>0.17911403783557678</v>
      </c>
      <c r="J3092" s="12"/>
      <c r="K3092" s="1">
        <v>20070629</v>
      </c>
      <c r="L3092">
        <v>908508</v>
      </c>
      <c r="M3092" s="12">
        <f t="shared" si="627"/>
        <v>4.526554698410299E-2</v>
      </c>
      <c r="N3092">
        <v>268903</v>
      </c>
      <c r="O3092">
        <v>639605</v>
      </c>
      <c r="P3092" s="12">
        <f t="shared" si="631"/>
        <v>3.1867710772791429E-2</v>
      </c>
      <c r="Q3092" s="12">
        <f t="shared" si="632"/>
        <v>0.70401691564631241</v>
      </c>
      <c r="R3092">
        <v>239818</v>
      </c>
      <c r="S3092">
        <v>27831</v>
      </c>
      <c r="T3092">
        <v>3678</v>
      </c>
      <c r="U3092" s="30">
        <v>3670.8829999999998</v>
      </c>
      <c r="V3092">
        <f t="shared" ref="V3092:V3102" si="638">(U3092*1000)</f>
        <v>3670883</v>
      </c>
      <c r="W3092">
        <v>127448</v>
      </c>
      <c r="X3092" s="16">
        <v>13707</v>
      </c>
      <c r="Z3092" s="16">
        <v>13707</v>
      </c>
      <c r="AA3092" s="16">
        <v>13707</v>
      </c>
    </row>
    <row r="3093" spans="1:27">
      <c r="B3093" t="s">
        <v>119</v>
      </c>
      <c r="C3093">
        <v>2007</v>
      </c>
      <c r="D3093" s="1">
        <v>4945045</v>
      </c>
      <c r="E3093" s="12">
        <f t="shared" si="629"/>
        <v>6.5765885370755992E-2</v>
      </c>
      <c r="F3093" s="1">
        <v>4900484</v>
      </c>
      <c r="G3093" s="11">
        <f t="shared" si="630"/>
        <v>6.2815519304354014E-2</v>
      </c>
      <c r="H3093">
        <v>30675979</v>
      </c>
      <c r="I3093" s="12">
        <f t="shared" si="636"/>
        <v>0.15974988116923669</v>
      </c>
      <c r="J3093" s="12"/>
      <c r="K3093" s="1">
        <v>20605597</v>
      </c>
      <c r="L3093">
        <v>926215</v>
      </c>
      <c r="M3093" s="12">
        <f t="shared" si="627"/>
        <v>4.4949680419354023E-2</v>
      </c>
      <c r="N3093">
        <v>228593</v>
      </c>
      <c r="O3093">
        <v>697622</v>
      </c>
      <c r="P3093" s="12">
        <f t="shared" si="631"/>
        <v>3.3855947003137057E-2</v>
      </c>
      <c r="Q3093" s="12">
        <f t="shared" si="632"/>
        <v>0.75319661201772803</v>
      </c>
      <c r="R3093">
        <v>244839</v>
      </c>
      <c r="S3093">
        <v>34844</v>
      </c>
      <c r="T3093">
        <v>3733</v>
      </c>
      <c r="U3093" s="30">
        <v>3722.4169999999999</v>
      </c>
      <c r="V3093">
        <f t="shared" si="638"/>
        <v>3722417</v>
      </c>
      <c r="W3093">
        <v>133405</v>
      </c>
      <c r="X3093" s="16">
        <v>13948</v>
      </c>
      <c r="Z3093" s="16">
        <v>13948</v>
      </c>
      <c r="AA3093" s="16">
        <v>13948</v>
      </c>
    </row>
    <row r="3094" spans="1:27">
      <c r="B3094" t="s">
        <v>119</v>
      </c>
      <c r="C3094">
        <v>2008</v>
      </c>
      <c r="D3094" s="1">
        <v>4835171</v>
      </c>
      <c r="E3094" s="12">
        <f t="shared" si="629"/>
        <v>-2.2219009129340581E-2</v>
      </c>
      <c r="F3094" s="1">
        <v>4820434</v>
      </c>
      <c r="G3094" s="11">
        <f t="shared" si="630"/>
        <v>-1.6335121183948361E-2</v>
      </c>
      <c r="H3094">
        <v>17138167</v>
      </c>
      <c r="I3094" s="12">
        <f t="shared" si="636"/>
        <v>0.28126893617036175</v>
      </c>
      <c r="J3094" s="12"/>
      <c r="K3094" s="1">
        <v>22386883</v>
      </c>
      <c r="L3094">
        <v>894165</v>
      </c>
      <c r="M3094" s="12">
        <f t="shared" si="627"/>
        <v>3.9941469296998607E-2</v>
      </c>
      <c r="N3094">
        <v>173661</v>
      </c>
      <c r="O3094">
        <v>720504</v>
      </c>
      <c r="P3094" s="12">
        <f t="shared" si="631"/>
        <v>3.2184203580284045E-2</v>
      </c>
      <c r="Q3094" s="12">
        <f t="shared" si="632"/>
        <v>0.80578416735166325</v>
      </c>
      <c r="R3094">
        <v>276178</v>
      </c>
      <c r="S3094">
        <v>36496</v>
      </c>
      <c r="T3094">
        <v>3783</v>
      </c>
      <c r="U3094" s="30">
        <v>3768.748</v>
      </c>
      <c r="V3094">
        <f t="shared" si="638"/>
        <v>3768748</v>
      </c>
      <c r="W3094">
        <v>137570</v>
      </c>
      <c r="X3094" s="16">
        <v>14167</v>
      </c>
      <c r="Z3094" s="16">
        <v>14167</v>
      </c>
      <c r="AA3094" s="16">
        <v>14167</v>
      </c>
    </row>
    <row r="3095" spans="1:27">
      <c r="A3095">
        <v>37</v>
      </c>
      <c r="B3095" t="s">
        <v>189</v>
      </c>
      <c r="C3095">
        <v>2009</v>
      </c>
      <c r="D3095" s="10">
        <v>5867264</v>
      </c>
      <c r="E3095" s="12">
        <f t="shared" si="629"/>
        <v>0.21345532557173263</v>
      </c>
      <c r="F3095" s="4"/>
      <c r="G3095" s="4"/>
      <c r="H3095" s="10">
        <v>7553467</v>
      </c>
      <c r="I3095" s="3"/>
      <c r="J3095" s="3"/>
      <c r="K3095" s="10">
        <v>24381062</v>
      </c>
      <c r="L3095" s="3"/>
      <c r="M3095" s="3"/>
      <c r="N3095" s="10">
        <v>166662</v>
      </c>
      <c r="O3095" s="10">
        <v>713821</v>
      </c>
      <c r="P3095" s="12">
        <f t="shared" si="631"/>
        <v>2.9277682817918267E-2</v>
      </c>
      <c r="Q3095" s="3"/>
      <c r="R3095" s="3"/>
      <c r="U3095" s="30">
        <v>3808.6</v>
      </c>
      <c r="V3095">
        <f t="shared" si="638"/>
        <v>3808600</v>
      </c>
      <c r="X3095" s="16">
        <v>14403</v>
      </c>
      <c r="Z3095" s="16">
        <v>14403</v>
      </c>
      <c r="AA3095" s="16">
        <v>14403</v>
      </c>
    </row>
    <row r="3096" spans="1:27">
      <c r="B3096" t="s">
        <v>189</v>
      </c>
      <c r="C3096">
        <v>2010</v>
      </c>
      <c r="D3096" s="10">
        <v>6857718</v>
      </c>
      <c r="E3096" s="12">
        <f t="shared" si="629"/>
        <v>0.16881019841616127</v>
      </c>
      <c r="F3096" s="4"/>
      <c r="G3096" s="4"/>
      <c r="H3096" s="10">
        <v>28889040</v>
      </c>
      <c r="I3096" s="3"/>
      <c r="J3096" s="3"/>
      <c r="K3096" s="10">
        <v>26978154</v>
      </c>
      <c r="L3096" s="3"/>
      <c r="M3096" s="3"/>
      <c r="N3096" s="10">
        <v>170477</v>
      </c>
      <c r="O3096" s="10">
        <v>754369</v>
      </c>
      <c r="P3096" s="12">
        <f t="shared" si="631"/>
        <v>2.796221713316634E-2</v>
      </c>
      <c r="Q3096" s="3"/>
      <c r="R3096" s="3"/>
      <c r="U3096" s="30">
        <v>3837.0729999999999</v>
      </c>
      <c r="V3096">
        <f t="shared" si="638"/>
        <v>3837073</v>
      </c>
      <c r="X3096" s="16">
        <v>14876</v>
      </c>
      <c r="Z3096" s="16">
        <v>14876</v>
      </c>
      <c r="AA3096" s="16">
        <v>14876</v>
      </c>
    </row>
    <row r="3097" spans="1:27">
      <c r="B3097" t="s">
        <v>189</v>
      </c>
      <c r="C3097">
        <v>2011</v>
      </c>
      <c r="D3097" s="10">
        <v>7613891</v>
      </c>
      <c r="E3097" s="12">
        <f t="shared" si="629"/>
        <v>0.11026598060754321</v>
      </c>
      <c r="F3097" s="4"/>
      <c r="G3097" s="4"/>
      <c r="H3097" s="10">
        <v>34790831</v>
      </c>
      <c r="I3097" s="3"/>
      <c r="J3097" s="3"/>
      <c r="K3097" s="10">
        <v>27327654</v>
      </c>
      <c r="L3097" s="3"/>
      <c r="M3097" s="3"/>
      <c r="N3097" s="10">
        <v>159675</v>
      </c>
      <c r="O3097" s="10">
        <v>711895</v>
      </c>
      <c r="P3097" s="12">
        <f t="shared" si="631"/>
        <v>2.6050351779190413E-2</v>
      </c>
      <c r="Q3097" s="3"/>
      <c r="R3097" s="3"/>
      <c r="U3097" s="30">
        <v>3865.8449999999998</v>
      </c>
      <c r="V3097">
        <f t="shared" si="638"/>
        <v>3865845</v>
      </c>
      <c r="X3097" s="16">
        <v>14510</v>
      </c>
      <c r="Z3097" s="16">
        <v>14510</v>
      </c>
      <c r="AA3097" s="16">
        <v>14510</v>
      </c>
    </row>
    <row r="3098" spans="1:27">
      <c r="B3098" t="s">
        <v>189</v>
      </c>
      <c r="C3098">
        <v>2012</v>
      </c>
      <c r="D3098" s="21"/>
      <c r="E3098" s="12"/>
      <c r="F3098" s="4"/>
      <c r="G3098" s="4"/>
      <c r="H3098" s="21"/>
      <c r="I3098" s="4"/>
      <c r="J3098" s="4"/>
      <c r="K3098" s="21"/>
      <c r="L3098" s="4"/>
      <c r="M3098" s="4"/>
      <c r="N3098" s="21"/>
      <c r="O3098" s="21"/>
      <c r="P3098" s="12"/>
      <c r="Q3098" s="4"/>
      <c r="R3098" s="4"/>
      <c r="U3098" s="30">
        <v>3893.92</v>
      </c>
      <c r="V3098">
        <f t="shared" si="638"/>
        <v>3893920</v>
      </c>
      <c r="X3098" s="16">
        <v>14840</v>
      </c>
      <c r="Z3098" s="16">
        <v>14840</v>
      </c>
      <c r="AA3098" s="16">
        <v>14840</v>
      </c>
    </row>
    <row r="3099" spans="1:27">
      <c r="B3099" t="s">
        <v>189</v>
      </c>
      <c r="C3099">
        <v>2013</v>
      </c>
      <c r="D3099" s="21">
        <v>8003252</v>
      </c>
      <c r="E3099" s="12"/>
      <c r="F3099" s="21">
        <v>7987139</v>
      </c>
      <c r="G3099" s="4"/>
      <c r="H3099" s="21">
        <v>32914634</v>
      </c>
      <c r="I3099" s="4"/>
      <c r="J3099" s="4"/>
      <c r="K3099" s="21">
        <v>26850084</v>
      </c>
      <c r="L3099" s="4"/>
      <c r="M3099" s="4"/>
      <c r="N3099" s="21">
        <v>183495</v>
      </c>
      <c r="O3099" s="21">
        <v>730873</v>
      </c>
      <c r="P3099" s="12">
        <f t="shared" si="631"/>
        <v>2.7220510744025976E-2</v>
      </c>
      <c r="Q3099" s="4"/>
      <c r="R3099" s="4"/>
      <c r="U3099" s="30">
        <v>3919.6640000000002</v>
      </c>
      <c r="V3099">
        <f t="shared" si="638"/>
        <v>3919664</v>
      </c>
      <c r="X3099" s="16">
        <v>15517</v>
      </c>
      <c r="Z3099" s="16">
        <v>15517</v>
      </c>
      <c r="AA3099" s="16">
        <v>15517</v>
      </c>
    </row>
    <row r="3100" spans="1:27">
      <c r="B3100" t="s">
        <v>189</v>
      </c>
      <c r="C3100">
        <v>2014</v>
      </c>
      <c r="D3100" s="21">
        <v>8791134</v>
      </c>
      <c r="E3100" s="12">
        <f t="shared" ref="E3100:E3102" si="639">(D3100-D3099)/(D3099)</f>
        <v>9.844523201318664E-2</v>
      </c>
      <c r="F3100" s="21">
        <v>8775637</v>
      </c>
      <c r="G3100" s="4"/>
      <c r="H3100" s="21">
        <v>37665178</v>
      </c>
      <c r="I3100" s="4"/>
      <c r="J3100" s="4"/>
      <c r="K3100" s="21">
        <v>29413524</v>
      </c>
      <c r="L3100" s="4"/>
      <c r="M3100" s="4"/>
      <c r="N3100" s="21">
        <v>181241</v>
      </c>
      <c r="O3100" s="21">
        <v>785514</v>
      </c>
      <c r="P3100" s="12">
        <f t="shared" si="631"/>
        <v>2.6705878561167986E-2</v>
      </c>
      <c r="Q3100" s="4"/>
      <c r="R3100" s="4"/>
      <c r="U3100" s="30">
        <v>3960.6729999999998</v>
      </c>
      <c r="V3100">
        <f t="shared" si="638"/>
        <v>3960673</v>
      </c>
      <c r="X3100" s="16">
        <v>15075</v>
      </c>
      <c r="Z3100" s="16">
        <v>15075</v>
      </c>
      <c r="AA3100" s="16">
        <v>15075</v>
      </c>
    </row>
    <row r="3101" spans="1:27">
      <c r="B3101" t="s">
        <v>189</v>
      </c>
      <c r="C3101">
        <v>2015</v>
      </c>
      <c r="D3101" s="10">
        <v>11033172</v>
      </c>
      <c r="E3101" s="12">
        <f t="shared" si="639"/>
        <v>0.25503399220168865</v>
      </c>
      <c r="F3101" s="3"/>
      <c r="G3101" s="3"/>
      <c r="H3101" s="10">
        <v>35086418</v>
      </c>
      <c r="I3101" s="3"/>
      <c r="J3101" s="3"/>
      <c r="K3101" s="10">
        <v>32225752</v>
      </c>
      <c r="L3101" s="3"/>
      <c r="M3101" s="3"/>
      <c r="N3101" s="10">
        <v>198401</v>
      </c>
      <c r="O3101" s="10">
        <v>775064</v>
      </c>
      <c r="P3101" s="12">
        <f t="shared" si="631"/>
        <v>2.4051075673889626E-2</v>
      </c>
      <c r="Q3101" s="3"/>
      <c r="R3101" s="3"/>
      <c r="U3101" s="30">
        <v>4016.5369999999998</v>
      </c>
      <c r="V3101">
        <f t="shared" si="638"/>
        <v>4016537</v>
      </c>
      <c r="X3101" s="16">
        <v>15245</v>
      </c>
      <c r="Z3101" s="16">
        <v>15245</v>
      </c>
      <c r="AA3101" s="16">
        <v>15245</v>
      </c>
    </row>
    <row r="3102" spans="1:27">
      <c r="B3102" t="s">
        <v>287</v>
      </c>
      <c r="C3102">
        <v>2016</v>
      </c>
      <c r="D3102" s="1">
        <v>10044740</v>
      </c>
      <c r="E3102" s="12">
        <f t="shared" si="639"/>
        <v>-8.9587291850430684E-2</v>
      </c>
      <c r="F3102" s="3"/>
      <c r="G3102" s="3"/>
      <c r="H3102" s="1">
        <v>32781473</v>
      </c>
      <c r="I3102" s="3"/>
      <c r="J3102" s="3"/>
      <c r="K3102" s="1">
        <v>34331929</v>
      </c>
      <c r="L3102" s="3"/>
      <c r="M3102" s="3"/>
      <c r="N3102" s="1">
        <v>201730</v>
      </c>
      <c r="O3102" s="1">
        <v>854026</v>
      </c>
      <c r="P3102" s="12">
        <f t="shared" ref="P3102" si="640">(O3102/K3102)</f>
        <v>2.4875561172225422E-2</v>
      </c>
      <c r="Q3102" s="3"/>
      <c r="R3102" s="3"/>
      <c r="U3102" s="30">
        <v>4085.989</v>
      </c>
      <c r="V3102">
        <f t="shared" si="638"/>
        <v>4085989</v>
      </c>
      <c r="X3102" s="16">
        <v>15166</v>
      </c>
      <c r="Z3102" s="16">
        <v>15166</v>
      </c>
      <c r="AA3102" s="16">
        <v>15166</v>
      </c>
    </row>
    <row r="3103" spans="1:27"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U3103" s="30"/>
    </row>
    <row r="3104" spans="1:27"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</row>
    <row r="3105" spans="2:28">
      <c r="B3105" t="s">
        <v>288</v>
      </c>
      <c r="C3105">
        <v>1880</v>
      </c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X3105" s="16">
        <v>1837</v>
      </c>
      <c r="Z3105" s="16">
        <v>1837</v>
      </c>
      <c r="AA3105" s="16">
        <v>1837</v>
      </c>
    </row>
    <row r="3106" spans="2:28">
      <c r="B3106" t="s">
        <v>288</v>
      </c>
      <c r="C3106">
        <v>1890</v>
      </c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X3106" s="16">
        <v>2361</v>
      </c>
      <c r="Z3106" s="16">
        <v>2361</v>
      </c>
      <c r="AA3106" s="16">
        <v>2361</v>
      </c>
    </row>
    <row r="3107" spans="2:28">
      <c r="B3107" t="s">
        <v>288</v>
      </c>
      <c r="C3107">
        <v>1904</v>
      </c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U3107" s="30">
        <v>6833</v>
      </c>
      <c r="V3107">
        <f>(U3107*1000)</f>
        <v>6833000</v>
      </c>
      <c r="X3107" s="16">
        <v>2688</v>
      </c>
      <c r="Z3107" s="16">
        <v>2688</v>
      </c>
      <c r="AA3107" s="16">
        <v>2688</v>
      </c>
    </row>
    <row r="3108" spans="2:28">
      <c r="B3108" t="s">
        <v>288</v>
      </c>
      <c r="C3108">
        <v>1910</v>
      </c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U3108" s="30">
        <v>7706</v>
      </c>
      <c r="V3108">
        <f t="shared" ref="V3108:V3176" si="641">(U3108*1000)</f>
        <v>7706000</v>
      </c>
      <c r="X3108" s="16">
        <v>3510</v>
      </c>
      <c r="Z3108" s="16">
        <v>3510</v>
      </c>
      <c r="AA3108" s="16">
        <v>3510</v>
      </c>
    </row>
    <row r="3109" spans="2:28">
      <c r="B3109" t="s">
        <v>288</v>
      </c>
      <c r="C3109">
        <v>1923</v>
      </c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U3109" s="30">
        <v>9148</v>
      </c>
      <c r="V3109">
        <f t="shared" si="641"/>
        <v>9148000</v>
      </c>
      <c r="X3109" s="16">
        <v>4298</v>
      </c>
      <c r="Z3109" s="16">
        <v>4298</v>
      </c>
      <c r="AA3109" s="16">
        <v>4298</v>
      </c>
    </row>
    <row r="3110" spans="2:28">
      <c r="B3110" t="s">
        <v>288</v>
      </c>
      <c r="C3110">
        <v>1930</v>
      </c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U3110" s="30">
        <v>9649</v>
      </c>
      <c r="V3110">
        <f t="shared" si="641"/>
        <v>9649000</v>
      </c>
      <c r="X3110" s="16">
        <v>5314</v>
      </c>
      <c r="Z3110" s="16">
        <v>5314</v>
      </c>
      <c r="AA3110" s="16">
        <v>5314</v>
      </c>
    </row>
    <row r="3111" spans="2:28">
      <c r="B3111" t="s">
        <v>288</v>
      </c>
      <c r="C3111">
        <v>1940</v>
      </c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U3111" s="30">
        <v>9896</v>
      </c>
      <c r="V3111">
        <f t="shared" si="641"/>
        <v>9896000</v>
      </c>
      <c r="X3111" s="16">
        <v>6690</v>
      </c>
      <c r="Z3111" s="16">
        <v>6690</v>
      </c>
      <c r="AA3111" s="16">
        <v>6690</v>
      </c>
      <c r="AB3111">
        <f>(7687-6690)/5</f>
        <v>199.4</v>
      </c>
    </row>
    <row r="3112" spans="2:28">
      <c r="B3112" t="s">
        <v>288</v>
      </c>
      <c r="C3112">
        <v>1941</v>
      </c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U3112" s="30">
        <v>9911</v>
      </c>
      <c r="V3112">
        <f t="shared" si="641"/>
        <v>9911000</v>
      </c>
      <c r="Z3112" s="16"/>
      <c r="AA3112" s="16">
        <f>AA3111+(AA3113-AA3111)/2</f>
        <v>6789.5</v>
      </c>
    </row>
    <row r="3113" spans="2:28">
      <c r="B3113" t="s">
        <v>288</v>
      </c>
      <c r="C3113">
        <v>1942</v>
      </c>
      <c r="D3113" s="1">
        <v>64679</v>
      </c>
      <c r="E3113" s="1"/>
      <c r="F3113" s="1">
        <v>60946</v>
      </c>
      <c r="G3113" s="1"/>
      <c r="H3113">
        <v>616130</v>
      </c>
      <c r="I3113" s="12">
        <f t="shared" ref="I3113:I3148" si="642">(F3113/H3113)</f>
        <v>9.8917436255335722E-2</v>
      </c>
      <c r="J3113" s="12">
        <f>D3113/H3113</f>
        <v>0.10497622255043579</v>
      </c>
      <c r="K3113" s="1">
        <v>474900</v>
      </c>
      <c r="L3113">
        <v>10444</v>
      </c>
      <c r="M3113" s="12">
        <f>(L3113/K3113)</f>
        <v>2.199199831543483E-2</v>
      </c>
      <c r="N3113" s="3"/>
      <c r="O3113" s="3"/>
      <c r="P3113" s="3"/>
      <c r="Q3113" s="3"/>
      <c r="R3113" s="3"/>
      <c r="T3113">
        <v>9704</v>
      </c>
      <c r="U3113" s="30">
        <v>9704</v>
      </c>
      <c r="V3113">
        <f t="shared" si="641"/>
        <v>9704000</v>
      </c>
      <c r="W3113">
        <v>9233</v>
      </c>
      <c r="AA3113" s="1">
        <f>AA3111+199</f>
        <v>6889</v>
      </c>
    </row>
    <row r="3114" spans="2:28">
      <c r="B3114" t="s">
        <v>288</v>
      </c>
      <c r="C3114">
        <v>1943</v>
      </c>
      <c r="D3114" s="1"/>
      <c r="E3114" s="1"/>
      <c r="F3114" s="1"/>
      <c r="G3114" s="1"/>
      <c r="I3114" s="12"/>
      <c r="J3114" s="12"/>
      <c r="K3114" s="1"/>
      <c r="M3114" s="12"/>
      <c r="N3114" s="3"/>
      <c r="O3114" s="3"/>
      <c r="P3114" s="3"/>
      <c r="Q3114" s="3"/>
      <c r="R3114" s="3"/>
      <c r="U3114" s="30">
        <v>9444</v>
      </c>
      <c r="V3114">
        <f t="shared" si="641"/>
        <v>9444000</v>
      </c>
      <c r="AA3114" s="1">
        <f>AA3113+(AA3115-AA3113)/2</f>
        <v>6988.5</v>
      </c>
    </row>
    <row r="3115" spans="2:28">
      <c r="B3115" t="s">
        <v>288</v>
      </c>
      <c r="C3115">
        <v>1944</v>
      </c>
      <c r="D3115" s="1">
        <v>51249</v>
      </c>
      <c r="E3115" s="12">
        <f>(D3115-D3113)/(D3113)</f>
        <v>-0.20764081077320304</v>
      </c>
      <c r="F3115" s="1">
        <v>47358</v>
      </c>
      <c r="G3115" s="11">
        <f>(F3115-F3113)/(F3113)</f>
        <v>-0.22295146523151643</v>
      </c>
      <c r="H3115">
        <v>642637</v>
      </c>
      <c r="I3115" s="12">
        <f t="shared" si="642"/>
        <v>7.369323583920627E-2</v>
      </c>
      <c r="J3115" s="12">
        <f t="shared" ref="J3115:J3181" si="643">D3115/H3115</f>
        <v>7.9747975917975472E-2</v>
      </c>
      <c r="K3115" s="1">
        <v>409720</v>
      </c>
      <c r="L3115">
        <v>10413</v>
      </c>
      <c r="M3115" s="12">
        <f t="shared" ref="M3115:M3179" si="644">(L3115/K3115)</f>
        <v>2.5414917504637313E-2</v>
      </c>
      <c r="N3115" s="3"/>
      <c r="O3115" s="3"/>
      <c r="P3115" s="3"/>
      <c r="Q3115" s="3"/>
      <c r="R3115" s="3"/>
      <c r="T3115">
        <v>9214</v>
      </c>
      <c r="U3115" s="30">
        <v>9214</v>
      </c>
      <c r="V3115">
        <f t="shared" si="641"/>
        <v>9214000</v>
      </c>
      <c r="W3115">
        <v>11570</v>
      </c>
      <c r="AA3115" s="1">
        <f>AA3113+199</f>
        <v>7088</v>
      </c>
    </row>
    <row r="3116" spans="2:28">
      <c r="B3116" t="s">
        <v>288</v>
      </c>
      <c r="C3116">
        <v>1945</v>
      </c>
      <c r="D3116" s="1"/>
      <c r="E3116" s="12"/>
      <c r="F3116" s="1"/>
      <c r="G3116" s="11"/>
      <c r="I3116" s="12"/>
      <c r="J3116" s="12"/>
      <c r="K3116" s="1"/>
      <c r="M3116" s="12"/>
      <c r="N3116" s="3"/>
      <c r="O3116" s="3"/>
      <c r="P3116" s="3"/>
      <c r="Q3116" s="3"/>
      <c r="R3116" s="3"/>
      <c r="U3116" s="30">
        <v>9143</v>
      </c>
      <c r="V3116">
        <f t="shared" si="641"/>
        <v>9143000</v>
      </c>
      <c r="AA3116" s="1">
        <f>AA3115+(AA3117-AA3115)/2</f>
        <v>7187.5</v>
      </c>
    </row>
    <row r="3117" spans="2:28">
      <c r="B3117" t="s">
        <v>288</v>
      </c>
      <c r="C3117">
        <v>1946</v>
      </c>
      <c r="D3117" s="1">
        <v>46630</v>
      </c>
      <c r="E3117" s="12">
        <f>(D3117-D3115)/(D3115)</f>
        <v>-9.0128587874885369E-2</v>
      </c>
      <c r="F3117" s="1">
        <v>42566</v>
      </c>
      <c r="G3117" s="11">
        <f>(F3117-F3115)/(F3115)</f>
        <v>-0.10118670551965878</v>
      </c>
      <c r="H3117">
        <v>628222</v>
      </c>
      <c r="I3117" s="12">
        <f t="shared" si="642"/>
        <v>6.7756302708278288E-2</v>
      </c>
      <c r="J3117" s="12">
        <f t="shared" si="643"/>
        <v>7.4225353457854068E-2</v>
      </c>
      <c r="K3117" s="1">
        <v>567148</v>
      </c>
      <c r="L3117">
        <v>12015</v>
      </c>
      <c r="M3117" s="12">
        <f t="shared" si="644"/>
        <v>2.118494643373511E-2</v>
      </c>
      <c r="N3117" s="3"/>
      <c r="O3117" s="3"/>
      <c r="P3117" s="3"/>
      <c r="Q3117" s="3"/>
      <c r="R3117" s="3"/>
      <c r="T3117">
        <v>9866</v>
      </c>
      <c r="U3117" s="30">
        <v>9866</v>
      </c>
      <c r="V3117">
        <f t="shared" si="641"/>
        <v>9866000</v>
      </c>
      <c r="W3117">
        <v>12701</v>
      </c>
      <c r="AA3117" s="1">
        <f>AA3115+199</f>
        <v>7287</v>
      </c>
    </row>
    <row r="3118" spans="2:28">
      <c r="B3118" t="s">
        <v>288</v>
      </c>
      <c r="C3118">
        <v>1947</v>
      </c>
      <c r="D3118" s="1"/>
      <c r="E3118" s="12"/>
      <c r="F3118" s="1"/>
      <c r="G3118" s="11"/>
      <c r="I3118" s="12"/>
      <c r="J3118" s="12"/>
      <c r="K3118" s="1"/>
      <c r="M3118" s="12"/>
      <c r="N3118" s="3"/>
      <c r="O3118" s="3"/>
      <c r="P3118" s="3"/>
      <c r="Q3118" s="3"/>
      <c r="R3118" s="3"/>
      <c r="U3118" s="30">
        <v>10196</v>
      </c>
      <c r="V3118">
        <f t="shared" si="641"/>
        <v>10196000</v>
      </c>
      <c r="AA3118" s="1">
        <f>AA3117+(AA3119-AA3117)/2</f>
        <v>7386.5</v>
      </c>
    </row>
    <row r="3119" spans="2:28">
      <c r="B3119" t="s">
        <v>288</v>
      </c>
      <c r="C3119">
        <v>1948</v>
      </c>
      <c r="D3119" s="1">
        <v>89892</v>
      </c>
      <c r="E3119" s="12">
        <f>(D3119-D3117)/(D3117)</f>
        <v>0.92777182071627706</v>
      </c>
      <c r="F3119" s="1">
        <v>83490</v>
      </c>
      <c r="G3119" s="11">
        <f>(F3119-F3117)/(F3117)</f>
        <v>0.96142461119203115</v>
      </c>
      <c r="H3119">
        <v>786183</v>
      </c>
      <c r="I3119" s="12">
        <f t="shared" si="642"/>
        <v>0.10619664887182755</v>
      </c>
      <c r="J3119" s="12">
        <f t="shared" si="643"/>
        <v>0.11433979111733528</v>
      </c>
      <c r="K3119" s="1">
        <v>726882</v>
      </c>
      <c r="L3119">
        <v>15793</v>
      </c>
      <c r="M3119" s="12">
        <f t="shared" si="644"/>
        <v>2.1727047856460884E-2</v>
      </c>
      <c r="N3119" s="3"/>
      <c r="O3119" s="3"/>
      <c r="P3119" s="3"/>
      <c r="Q3119" s="3"/>
      <c r="R3119" s="3"/>
      <c r="T3119">
        <v>10287</v>
      </c>
      <c r="U3119" s="30">
        <v>10287</v>
      </c>
      <c r="V3119">
        <f t="shared" si="641"/>
        <v>10287000</v>
      </c>
      <c r="W3119">
        <v>14715</v>
      </c>
      <c r="AA3119" s="1">
        <f t="shared" ref="AA3119" si="645">AA3117+199</f>
        <v>7486</v>
      </c>
    </row>
    <row r="3120" spans="2:28">
      <c r="B3120" t="s">
        <v>288</v>
      </c>
      <c r="C3120">
        <v>1949</v>
      </c>
      <c r="D3120" s="1"/>
      <c r="E3120" s="12"/>
      <c r="F3120" s="1"/>
      <c r="G3120" s="11"/>
      <c r="I3120" s="12"/>
      <c r="J3120" s="12"/>
      <c r="K3120" s="1"/>
      <c r="M3120" s="12"/>
      <c r="N3120" s="3"/>
      <c r="O3120" s="3"/>
      <c r="P3120" s="3"/>
      <c r="Q3120" s="3"/>
      <c r="R3120" s="3"/>
      <c r="U3120" s="30">
        <v>10390</v>
      </c>
      <c r="V3120">
        <f t="shared" si="641"/>
        <v>10390000</v>
      </c>
      <c r="AA3120" s="1">
        <f>AA3119+(AA3121-AA3119)/2</f>
        <v>7586.5</v>
      </c>
    </row>
    <row r="3121" spans="2:28">
      <c r="B3121" t="s">
        <v>288</v>
      </c>
      <c r="C3121">
        <v>1950</v>
      </c>
      <c r="D3121" s="1">
        <v>110316</v>
      </c>
      <c r="E3121" s="12">
        <f>(D3121-D3119)/(D3119)</f>
        <v>0.22720598050994525</v>
      </c>
      <c r="F3121" s="1">
        <v>102302</v>
      </c>
      <c r="G3121" s="11">
        <f>(F3121-F3119)/(F3119)</f>
        <v>0.22532039765241346</v>
      </c>
      <c r="H3121">
        <v>877514</v>
      </c>
      <c r="I3121" s="12">
        <f t="shared" si="642"/>
        <v>0.11658161579188481</v>
      </c>
      <c r="J3121" s="12">
        <f t="shared" si="643"/>
        <v>0.12571423361906478</v>
      </c>
      <c r="K3121" s="1">
        <v>1268178</v>
      </c>
      <c r="L3121">
        <v>20156</v>
      </c>
      <c r="M3121" s="12">
        <f t="shared" si="644"/>
        <v>1.5893667923588015E-2</v>
      </c>
      <c r="N3121" s="3"/>
      <c r="O3121" s="3"/>
      <c r="P3121" s="3"/>
      <c r="Q3121" s="3"/>
      <c r="R3121" s="3"/>
      <c r="T3121">
        <v>10507</v>
      </c>
      <c r="U3121" s="30">
        <v>10507</v>
      </c>
      <c r="V3121">
        <f t="shared" si="641"/>
        <v>10507000</v>
      </c>
      <c r="W3121">
        <v>16232</v>
      </c>
      <c r="X3121" s="16">
        <v>7687</v>
      </c>
      <c r="Z3121" s="16">
        <v>7687</v>
      </c>
      <c r="AA3121" s="16">
        <v>7687</v>
      </c>
      <c r="AB3121">
        <f>(7687-7392)/10</f>
        <v>29.5</v>
      </c>
    </row>
    <row r="3122" spans="2:28">
      <c r="B3122" t="s">
        <v>288</v>
      </c>
      <c r="C3122">
        <v>1951</v>
      </c>
      <c r="D3122" s="1">
        <v>113452</v>
      </c>
      <c r="E3122" s="12">
        <f t="shared" ref="E3122:E3182" si="646">(D3122-D3121)/(D3121)</f>
        <v>2.8427426665216287E-2</v>
      </c>
      <c r="F3122" s="1">
        <v>103146</v>
      </c>
      <c r="G3122" s="11">
        <f t="shared" ref="G3122:G3179" si="647">(F3122-F3121)/(F3121)</f>
        <v>8.2500830873296713E-3</v>
      </c>
      <c r="H3122">
        <v>1017932</v>
      </c>
      <c r="I3122" s="12">
        <f t="shared" si="642"/>
        <v>0.10132896892916227</v>
      </c>
      <c r="J3122" s="12">
        <f t="shared" si="643"/>
        <v>0.11145341732060687</v>
      </c>
      <c r="K3122" s="1">
        <v>1274210</v>
      </c>
      <c r="L3122">
        <v>22146</v>
      </c>
      <c r="M3122" s="12">
        <f t="shared" si="644"/>
        <v>1.7380180660958554E-2</v>
      </c>
      <c r="N3122">
        <v>9856</v>
      </c>
      <c r="O3122">
        <v>9786</v>
      </c>
      <c r="P3122" s="12">
        <f>(O3122/K3122)</f>
        <v>7.6800527385595778E-3</v>
      </c>
      <c r="Q3122" s="12">
        <f>(O3122/L3122)</f>
        <v>0.44188566784069355</v>
      </c>
      <c r="R3122" s="2">
        <v>3129</v>
      </c>
      <c r="S3122" s="2">
        <v>1881</v>
      </c>
      <c r="T3122">
        <v>10461</v>
      </c>
      <c r="U3122" s="30">
        <v>10461</v>
      </c>
      <c r="V3122">
        <f t="shared" si="641"/>
        <v>10461000</v>
      </c>
      <c r="W3122">
        <v>17853</v>
      </c>
      <c r="AA3122" s="1">
        <f>AA3121-29</f>
        <v>7658</v>
      </c>
    </row>
    <row r="3123" spans="2:28">
      <c r="B3123" t="s">
        <v>288</v>
      </c>
      <c r="C3123">
        <v>1952</v>
      </c>
      <c r="D3123" s="1">
        <v>111858</v>
      </c>
      <c r="E3123" s="12">
        <f t="shared" si="646"/>
        <v>-1.4049994711419808E-2</v>
      </c>
      <c r="F3123" s="1">
        <v>101492</v>
      </c>
      <c r="G3123" s="11">
        <f t="shared" si="647"/>
        <v>-1.6035522463304443E-2</v>
      </c>
      <c r="H3123">
        <v>1065009</v>
      </c>
      <c r="I3123" s="12">
        <f t="shared" si="642"/>
        <v>9.5296847256689854E-2</v>
      </c>
      <c r="J3123" s="12">
        <f t="shared" si="643"/>
        <v>0.10503009833719715</v>
      </c>
      <c r="K3123" s="1">
        <v>1073506</v>
      </c>
      <c r="L3123">
        <v>23621</v>
      </c>
      <c r="M3123" s="12">
        <f t="shared" si="644"/>
        <v>2.2003603147071372E-2</v>
      </c>
      <c r="N3123">
        <v>11035</v>
      </c>
      <c r="O3123">
        <v>10921</v>
      </c>
      <c r="P3123" s="12">
        <f t="shared" ref="P3123:P3186" si="648">(O3123/K3123)</f>
        <v>1.0173208160923181E-2</v>
      </c>
      <c r="Q3123" s="12">
        <f t="shared" ref="Q3123:Q3179" si="649">(O3123/L3123)</f>
        <v>0.46234283053215358</v>
      </c>
      <c r="R3123" s="2">
        <v>3401</v>
      </c>
      <c r="S3123" s="2">
        <v>1597</v>
      </c>
      <c r="T3123">
        <v>10503</v>
      </c>
      <c r="U3123" s="30">
        <v>10503</v>
      </c>
      <c r="V3123">
        <f t="shared" si="641"/>
        <v>10503000</v>
      </c>
      <c r="W3123">
        <v>18718</v>
      </c>
      <c r="AA3123" s="1">
        <f t="shared" ref="AA3123:AA3130" si="650">AA3122-29</f>
        <v>7629</v>
      </c>
    </row>
    <row r="3124" spans="2:28">
      <c r="B3124" t="s">
        <v>288</v>
      </c>
      <c r="C3124">
        <v>1953</v>
      </c>
      <c r="D3124" s="1">
        <v>115862</v>
      </c>
      <c r="E3124" s="12">
        <f t="shared" si="646"/>
        <v>3.5795383432566288E-2</v>
      </c>
      <c r="F3124" s="1">
        <v>102549</v>
      </c>
      <c r="G3124" s="11">
        <f t="shared" si="647"/>
        <v>1.0414613959720964E-2</v>
      </c>
      <c r="H3124">
        <v>1122039</v>
      </c>
      <c r="I3124" s="12">
        <f t="shared" si="642"/>
        <v>9.1395218882766111E-2</v>
      </c>
      <c r="J3124" s="12">
        <f t="shared" si="643"/>
        <v>0.10326022535758561</v>
      </c>
      <c r="K3124" s="1">
        <v>1088735</v>
      </c>
      <c r="L3124">
        <v>24197</v>
      </c>
      <c r="M3124" s="12">
        <f t="shared" si="644"/>
        <v>2.2224875658447649E-2</v>
      </c>
      <c r="N3124">
        <v>11947</v>
      </c>
      <c r="O3124">
        <v>10188</v>
      </c>
      <c r="P3124" s="12">
        <f t="shared" si="648"/>
        <v>9.3576490146821765E-3</v>
      </c>
      <c r="Q3124" s="12">
        <f t="shared" si="649"/>
        <v>0.4210439310658346</v>
      </c>
      <c r="R3124" s="2">
        <v>3574</v>
      </c>
      <c r="S3124" s="2">
        <v>2053</v>
      </c>
      <c r="T3124">
        <v>10662</v>
      </c>
      <c r="U3124" s="30">
        <v>10662</v>
      </c>
      <c r="V3124">
        <f t="shared" si="641"/>
        <v>10662000</v>
      </c>
      <c r="W3124">
        <v>20120</v>
      </c>
      <c r="AA3124" s="1">
        <f t="shared" si="650"/>
        <v>7600</v>
      </c>
    </row>
    <row r="3125" spans="2:28">
      <c r="B3125" t="s">
        <v>288</v>
      </c>
      <c r="C3125">
        <v>1954</v>
      </c>
      <c r="D3125" s="1">
        <v>131206</v>
      </c>
      <c r="E3125" s="12">
        <f t="shared" si="646"/>
        <v>0.13243341216274535</v>
      </c>
      <c r="F3125" s="1">
        <v>113204</v>
      </c>
      <c r="G3125" s="11">
        <f t="shared" si="647"/>
        <v>0.10390154950316434</v>
      </c>
      <c r="H3125">
        <v>1197046</v>
      </c>
      <c r="I3125" s="12">
        <f t="shared" si="642"/>
        <v>9.4569465166752159E-2</v>
      </c>
      <c r="J3125" s="12">
        <f t="shared" si="643"/>
        <v>0.10960815206767326</v>
      </c>
      <c r="K3125" s="1">
        <v>1259360</v>
      </c>
      <c r="L3125">
        <v>25925</v>
      </c>
      <c r="M3125" s="12">
        <f t="shared" si="644"/>
        <v>2.058585313174946E-2</v>
      </c>
      <c r="N3125">
        <v>10888</v>
      </c>
      <c r="O3125">
        <v>11095</v>
      </c>
      <c r="P3125" s="12">
        <f t="shared" si="648"/>
        <v>8.8100304916783126E-3</v>
      </c>
      <c r="Q3125" s="12">
        <f t="shared" si="649"/>
        <v>0.42796528447444554</v>
      </c>
      <c r="R3125" s="2">
        <v>3804</v>
      </c>
      <c r="S3125" s="2">
        <v>1458</v>
      </c>
      <c r="T3125">
        <v>10817</v>
      </c>
      <c r="U3125" s="30">
        <v>10817</v>
      </c>
      <c r="V3125">
        <f t="shared" si="641"/>
        <v>10817000</v>
      </c>
      <c r="W3125">
        <v>19676</v>
      </c>
      <c r="AA3125" s="1">
        <f t="shared" si="650"/>
        <v>7571</v>
      </c>
    </row>
    <row r="3126" spans="2:28">
      <c r="B3126" t="s">
        <v>288</v>
      </c>
      <c r="C3126">
        <v>1955</v>
      </c>
      <c r="D3126" s="1">
        <v>132566</v>
      </c>
      <c r="E3126" s="12">
        <f t="shared" si="646"/>
        <v>1.0365379632029024E-2</v>
      </c>
      <c r="F3126" s="1">
        <v>117732</v>
      </c>
      <c r="G3126" s="11">
        <f t="shared" si="647"/>
        <v>3.9998586622380837E-2</v>
      </c>
      <c r="H3126">
        <v>1226029</v>
      </c>
      <c r="I3126" s="12">
        <f t="shared" si="642"/>
        <v>9.602709234447146E-2</v>
      </c>
      <c r="J3126" s="12">
        <f t="shared" si="643"/>
        <v>0.10812631675107195</v>
      </c>
      <c r="K3126" s="1">
        <v>1385303</v>
      </c>
      <c r="L3126">
        <v>29595</v>
      </c>
      <c r="M3126" s="12">
        <f t="shared" si="644"/>
        <v>2.1363557286745209E-2</v>
      </c>
      <c r="N3126">
        <v>11304</v>
      </c>
      <c r="O3126">
        <v>14620</v>
      </c>
      <c r="P3126" s="12">
        <f t="shared" si="648"/>
        <v>1.0553647830113701E-2</v>
      </c>
      <c r="Q3126" s="12">
        <f t="shared" si="649"/>
        <v>0.49400236526440278</v>
      </c>
      <c r="R3126" s="2">
        <v>3755</v>
      </c>
      <c r="S3126" s="2">
        <v>2131</v>
      </c>
      <c r="T3126">
        <v>10939</v>
      </c>
      <c r="U3126" s="30">
        <v>10939</v>
      </c>
      <c r="V3126">
        <f t="shared" si="641"/>
        <v>10939000</v>
      </c>
      <c r="W3126">
        <v>20863</v>
      </c>
      <c r="AA3126" s="1">
        <f t="shared" si="650"/>
        <v>7542</v>
      </c>
    </row>
    <row r="3127" spans="2:28">
      <c r="B3127" t="s">
        <v>288</v>
      </c>
      <c r="C3127">
        <v>1956</v>
      </c>
      <c r="D3127" s="1">
        <v>136836</v>
      </c>
      <c r="E3127" s="12">
        <f t="shared" si="646"/>
        <v>3.2210370683282287E-2</v>
      </c>
      <c r="F3127" s="1">
        <v>120791</v>
      </c>
      <c r="G3127" s="11">
        <f t="shared" si="647"/>
        <v>2.5982740461386877E-2</v>
      </c>
      <c r="H3127">
        <v>1381510</v>
      </c>
      <c r="I3127" s="12">
        <f t="shared" si="642"/>
        <v>8.7434039565403077E-2</v>
      </c>
      <c r="J3127" s="12">
        <f t="shared" si="643"/>
        <v>9.9048142973992226E-2</v>
      </c>
      <c r="K3127" s="1">
        <v>1333577</v>
      </c>
      <c r="L3127">
        <v>30402</v>
      </c>
      <c r="M3127" s="12">
        <f t="shared" si="644"/>
        <v>2.2797333787250379E-2</v>
      </c>
      <c r="N3127">
        <v>14314</v>
      </c>
      <c r="O3127">
        <v>12908</v>
      </c>
      <c r="P3127" s="12">
        <f t="shared" si="648"/>
        <v>9.6792311205127265E-3</v>
      </c>
      <c r="Q3127" s="12">
        <f t="shared" si="649"/>
        <v>0.42457733043878693</v>
      </c>
      <c r="R3127" s="2">
        <v>3745</v>
      </c>
      <c r="S3127" s="2">
        <v>2990</v>
      </c>
      <c r="T3127">
        <v>10972</v>
      </c>
      <c r="U3127" s="30">
        <v>10972</v>
      </c>
      <c r="V3127">
        <f t="shared" si="641"/>
        <v>10972000</v>
      </c>
      <c r="W3127">
        <v>22556</v>
      </c>
      <c r="AA3127" s="1">
        <f t="shared" si="650"/>
        <v>7513</v>
      </c>
    </row>
    <row r="3128" spans="2:28">
      <c r="B3128" t="s">
        <v>288</v>
      </c>
      <c r="C3128">
        <v>1957</v>
      </c>
      <c r="D3128" s="1">
        <v>145923</v>
      </c>
      <c r="E3128" s="12">
        <f t="shared" si="646"/>
        <v>6.6407962816802599E-2</v>
      </c>
      <c r="F3128" s="1">
        <v>129674</v>
      </c>
      <c r="G3128" s="11">
        <f t="shared" si="647"/>
        <v>7.3540247203847969E-2</v>
      </c>
      <c r="H3128">
        <v>1730658</v>
      </c>
      <c r="I3128" s="12">
        <f t="shared" si="642"/>
        <v>7.4927570900778784E-2</v>
      </c>
      <c r="J3128" s="12">
        <f t="shared" si="643"/>
        <v>8.4316485406128766E-2</v>
      </c>
      <c r="K3128" s="1">
        <v>1573580</v>
      </c>
      <c r="L3128">
        <v>33897</v>
      </c>
      <c r="M3128" s="12">
        <f t="shared" si="644"/>
        <v>2.1541326148019166E-2</v>
      </c>
      <c r="N3128">
        <v>15000</v>
      </c>
      <c r="O3128" s="2">
        <v>15645</v>
      </c>
      <c r="P3128" s="12">
        <f t="shared" si="648"/>
        <v>9.9422971822214316E-3</v>
      </c>
      <c r="Q3128" s="12">
        <f t="shared" si="649"/>
        <v>0.4615452694928755</v>
      </c>
      <c r="R3128" s="2">
        <v>4567</v>
      </c>
      <c r="S3128" s="2">
        <v>2764</v>
      </c>
      <c r="T3128">
        <v>10954</v>
      </c>
      <c r="U3128" s="30">
        <v>10954</v>
      </c>
      <c r="V3128">
        <f t="shared" si="641"/>
        <v>10954000</v>
      </c>
      <c r="W3128">
        <v>23727</v>
      </c>
      <c r="AA3128" s="1">
        <f t="shared" si="650"/>
        <v>7484</v>
      </c>
    </row>
    <row r="3129" spans="2:28">
      <c r="B3129" t="s">
        <v>288</v>
      </c>
      <c r="C3129">
        <v>1958</v>
      </c>
      <c r="D3129" s="1">
        <v>206792</v>
      </c>
      <c r="E3129" s="12">
        <f t="shared" si="646"/>
        <v>0.41713095262569988</v>
      </c>
      <c r="F3129" s="1">
        <v>187564</v>
      </c>
      <c r="G3129" s="11">
        <f t="shared" si="647"/>
        <v>0.44642719434890571</v>
      </c>
      <c r="H3129">
        <v>1679679</v>
      </c>
      <c r="I3129" s="12">
        <f t="shared" si="642"/>
        <v>0.11166657438712992</v>
      </c>
      <c r="J3129" s="12">
        <f t="shared" si="643"/>
        <v>0.12311399975828714</v>
      </c>
      <c r="K3129" s="1">
        <v>1799675</v>
      </c>
      <c r="L3129">
        <v>41964</v>
      </c>
      <c r="M3129" s="12">
        <f t="shared" si="644"/>
        <v>2.3317543445344299E-2</v>
      </c>
      <c r="N3129">
        <v>17980</v>
      </c>
      <c r="O3129">
        <v>20469</v>
      </c>
      <c r="P3129" s="12">
        <f t="shared" si="648"/>
        <v>1.1373720255046051E-2</v>
      </c>
      <c r="Q3129" s="12">
        <f t="shared" si="649"/>
        <v>0.48777523591649985</v>
      </c>
      <c r="R3129">
        <v>4808</v>
      </c>
      <c r="S3129">
        <v>2921</v>
      </c>
      <c r="T3129">
        <v>11058</v>
      </c>
      <c r="U3129" s="30">
        <v>11058</v>
      </c>
      <c r="V3129">
        <f t="shared" si="641"/>
        <v>11058000</v>
      </c>
      <c r="W3129">
        <v>23868</v>
      </c>
      <c r="AA3129" s="1">
        <f t="shared" si="650"/>
        <v>7455</v>
      </c>
    </row>
    <row r="3130" spans="2:28">
      <c r="B3130" t="s">
        <v>288</v>
      </c>
      <c r="C3130">
        <v>1959</v>
      </c>
      <c r="D3130" s="1">
        <v>280766</v>
      </c>
      <c r="E3130" s="12">
        <f t="shared" si="646"/>
        <v>0.35772176873380013</v>
      </c>
      <c r="F3130" s="1">
        <v>257646</v>
      </c>
      <c r="G3130" s="11">
        <f t="shared" si="647"/>
        <v>0.37364312981169095</v>
      </c>
      <c r="H3130">
        <v>1830308</v>
      </c>
      <c r="I3130" s="12">
        <f t="shared" si="642"/>
        <v>0.14076647209103604</v>
      </c>
      <c r="J3130" s="12">
        <f t="shared" si="643"/>
        <v>0.15339822587236684</v>
      </c>
      <c r="K3130" s="1">
        <v>2077732</v>
      </c>
      <c r="L3130">
        <v>40913</v>
      </c>
      <c r="M3130" s="12">
        <f t="shared" si="644"/>
        <v>1.9691182500919273E-2</v>
      </c>
      <c r="N3130">
        <v>16377</v>
      </c>
      <c r="O3130">
        <v>20813</v>
      </c>
      <c r="P3130" s="12">
        <f t="shared" si="648"/>
        <v>1.0017172570860919E-2</v>
      </c>
      <c r="Q3130" s="12">
        <f t="shared" si="649"/>
        <v>0.50871361181042696</v>
      </c>
      <c r="R3130">
        <v>4759</v>
      </c>
      <c r="S3130">
        <v>3293</v>
      </c>
      <c r="T3130">
        <v>11234</v>
      </c>
      <c r="U3130" s="30">
        <v>11234</v>
      </c>
      <c r="V3130">
        <f t="shared" si="641"/>
        <v>11234000</v>
      </c>
      <c r="W3130">
        <v>25066</v>
      </c>
      <c r="AA3130" s="1">
        <f t="shared" si="650"/>
        <v>7426</v>
      </c>
    </row>
    <row r="3131" spans="2:28">
      <c r="B3131" t="s">
        <v>288</v>
      </c>
      <c r="C3131">
        <v>1960</v>
      </c>
      <c r="D3131" s="1">
        <v>297550</v>
      </c>
      <c r="E3131" s="12">
        <f t="shared" si="646"/>
        <v>5.9779318008590786E-2</v>
      </c>
      <c r="F3131" s="1">
        <v>272629</v>
      </c>
      <c r="G3131" s="11">
        <f t="shared" si="647"/>
        <v>5.8153435333752515E-2</v>
      </c>
      <c r="H3131">
        <v>2065941</v>
      </c>
      <c r="I3131" s="12">
        <f t="shared" si="642"/>
        <v>0.13196359431368079</v>
      </c>
      <c r="J3131" s="12">
        <f t="shared" si="643"/>
        <v>0.14402637829444306</v>
      </c>
      <c r="K3131" s="1">
        <v>2131883</v>
      </c>
      <c r="L3131">
        <v>44389</v>
      </c>
      <c r="M3131" s="12">
        <f t="shared" si="644"/>
        <v>2.0821499116039671E-2</v>
      </c>
      <c r="N3131">
        <v>21188</v>
      </c>
      <c r="O3131">
        <v>23201</v>
      </c>
      <c r="P3131" s="12">
        <f t="shared" si="648"/>
        <v>1.088286739938355E-2</v>
      </c>
      <c r="Q3131" s="12">
        <f t="shared" si="649"/>
        <v>0.5226745364842641</v>
      </c>
      <c r="R3131">
        <v>4826</v>
      </c>
      <c r="S3131">
        <v>4163</v>
      </c>
      <c r="T3131">
        <v>11329</v>
      </c>
      <c r="U3131" s="30">
        <v>11329</v>
      </c>
      <c r="V3131">
        <f t="shared" si="641"/>
        <v>11329000</v>
      </c>
      <c r="W3131">
        <v>25981</v>
      </c>
      <c r="X3131" s="16">
        <v>7392</v>
      </c>
      <c r="Z3131" s="16">
        <v>7392</v>
      </c>
      <c r="AA3131" s="16">
        <v>7392</v>
      </c>
      <c r="AB3131">
        <f>(7392-6876)/10</f>
        <v>51.6</v>
      </c>
    </row>
    <row r="3132" spans="2:28">
      <c r="B3132" t="s">
        <v>288</v>
      </c>
      <c r="C3132">
        <v>1961</v>
      </c>
      <c r="D3132" s="1">
        <v>269791</v>
      </c>
      <c r="E3132" s="12">
        <f t="shared" si="646"/>
        <v>-9.329188371702235E-2</v>
      </c>
      <c r="F3132" s="1">
        <v>237963</v>
      </c>
      <c r="G3132" s="11">
        <f t="shared" si="647"/>
        <v>-0.12715448466597465</v>
      </c>
      <c r="H3132">
        <v>2252289</v>
      </c>
      <c r="I3132" s="12">
        <f t="shared" si="642"/>
        <v>0.10565384815181356</v>
      </c>
      <c r="J3132" s="12">
        <f t="shared" si="643"/>
        <v>0.11978524958386778</v>
      </c>
      <c r="K3132" s="1">
        <v>2155545</v>
      </c>
      <c r="L3132">
        <v>38819</v>
      </c>
      <c r="M3132" s="12">
        <f t="shared" si="644"/>
        <v>1.8008902620914896E-2</v>
      </c>
      <c r="N3132">
        <v>20267</v>
      </c>
      <c r="O3132">
        <v>18552</v>
      </c>
      <c r="P3132" s="12">
        <f t="shared" si="648"/>
        <v>8.606640084062268E-3</v>
      </c>
      <c r="Q3132" s="12">
        <f t="shared" si="649"/>
        <v>0.47791030165640536</v>
      </c>
      <c r="R3132">
        <v>4863</v>
      </c>
      <c r="S3132">
        <v>3885</v>
      </c>
      <c r="T3132">
        <v>11392</v>
      </c>
      <c r="U3132" s="30">
        <v>11392</v>
      </c>
      <c r="V3132">
        <f t="shared" si="641"/>
        <v>11392000</v>
      </c>
      <c r="W3132">
        <v>26524</v>
      </c>
      <c r="AA3132" s="1">
        <f>AA3131-51</f>
        <v>7341</v>
      </c>
    </row>
    <row r="3133" spans="2:28">
      <c r="B3133" t="s">
        <v>288</v>
      </c>
      <c r="C3133">
        <v>1962</v>
      </c>
      <c r="D3133" s="1">
        <v>335586</v>
      </c>
      <c r="E3133" s="12">
        <f t="shared" si="646"/>
        <v>0.24387396169627601</v>
      </c>
      <c r="F3133" s="1">
        <v>304218</v>
      </c>
      <c r="G3133" s="11">
        <f t="shared" si="647"/>
        <v>0.27842563759912253</v>
      </c>
      <c r="H3133">
        <v>2412032</v>
      </c>
      <c r="I3133" s="12">
        <f t="shared" si="642"/>
        <v>0.12612519236892381</v>
      </c>
      <c r="J3133" s="12">
        <f t="shared" si="643"/>
        <v>0.13912999495860751</v>
      </c>
      <c r="K3133" s="1">
        <v>2231038</v>
      </c>
      <c r="L3133">
        <v>43559</v>
      </c>
      <c r="M3133" s="12">
        <f t="shared" si="644"/>
        <v>1.9524095958921364E-2</v>
      </c>
      <c r="N3133">
        <v>21778</v>
      </c>
      <c r="O3133">
        <v>21781</v>
      </c>
      <c r="P3133" s="12">
        <f t="shared" si="648"/>
        <v>9.7627203122492758E-3</v>
      </c>
      <c r="Q3133" s="12">
        <f t="shared" si="649"/>
        <v>0.50003443605225095</v>
      </c>
      <c r="R3133">
        <v>4958</v>
      </c>
      <c r="S3133">
        <v>4808</v>
      </c>
      <c r="T3133">
        <v>11355</v>
      </c>
      <c r="U3133" s="30">
        <v>11355</v>
      </c>
      <c r="V3133">
        <f t="shared" si="641"/>
        <v>11355000</v>
      </c>
      <c r="W3133">
        <v>27633</v>
      </c>
      <c r="AA3133" s="1">
        <f t="shared" ref="AA3133:AA3140" si="651">AA3132-51</f>
        <v>7290</v>
      </c>
    </row>
    <row r="3134" spans="2:28">
      <c r="B3134" t="s">
        <v>288</v>
      </c>
      <c r="C3134">
        <v>1963</v>
      </c>
      <c r="D3134" s="1">
        <v>387503</v>
      </c>
      <c r="E3134" s="12">
        <f t="shared" si="646"/>
        <v>0.15470550022944937</v>
      </c>
      <c r="F3134" s="1">
        <v>354228</v>
      </c>
      <c r="G3134" s="11">
        <f t="shared" si="647"/>
        <v>0.16438869494901681</v>
      </c>
      <c r="H3134">
        <v>2503028</v>
      </c>
      <c r="I3134" s="12">
        <f t="shared" si="642"/>
        <v>0.1415197912288636</v>
      </c>
      <c r="J3134" s="12">
        <f t="shared" si="643"/>
        <v>0.15481368965908493</v>
      </c>
      <c r="K3134" s="1">
        <v>2436258</v>
      </c>
      <c r="L3134">
        <v>47331</v>
      </c>
      <c r="M3134" s="12">
        <f t="shared" si="644"/>
        <v>1.942774533731649E-2</v>
      </c>
      <c r="N3134">
        <v>22308</v>
      </c>
      <c r="O3134">
        <v>25023</v>
      </c>
      <c r="P3134" s="12">
        <f t="shared" si="648"/>
        <v>1.0271079663976475E-2</v>
      </c>
      <c r="Q3134" s="12">
        <f t="shared" si="649"/>
        <v>0.52868099131647339</v>
      </c>
      <c r="R3134">
        <v>5751</v>
      </c>
      <c r="S3134">
        <v>5152</v>
      </c>
      <c r="T3134">
        <v>11424</v>
      </c>
      <c r="U3134" s="30">
        <v>11424</v>
      </c>
      <c r="V3134">
        <f t="shared" si="641"/>
        <v>11424000</v>
      </c>
      <c r="W3134">
        <v>28639</v>
      </c>
      <c r="AA3134" s="1">
        <f t="shared" si="651"/>
        <v>7239</v>
      </c>
    </row>
    <row r="3135" spans="2:28">
      <c r="B3135" t="s">
        <v>288</v>
      </c>
      <c r="C3135">
        <v>1964</v>
      </c>
      <c r="D3135" s="1">
        <v>415234</v>
      </c>
      <c r="E3135" s="12">
        <f t="shared" si="646"/>
        <v>7.1563316929159251E-2</v>
      </c>
      <c r="F3135" s="1">
        <v>373674</v>
      </c>
      <c r="G3135" s="11">
        <f t="shared" si="647"/>
        <v>5.4896846099122598E-2</v>
      </c>
      <c r="H3135">
        <v>2687072</v>
      </c>
      <c r="I3135" s="12">
        <f t="shared" si="642"/>
        <v>0.13906363506448655</v>
      </c>
      <c r="J3135" s="12">
        <f t="shared" si="643"/>
        <v>0.1545302842648057</v>
      </c>
      <c r="K3135" s="1">
        <v>2470318</v>
      </c>
      <c r="L3135">
        <v>47571</v>
      </c>
      <c r="M3135" s="12">
        <f t="shared" si="644"/>
        <v>1.9257034924248618E-2</v>
      </c>
      <c r="N3135">
        <v>21649</v>
      </c>
      <c r="O3135">
        <v>25922</v>
      </c>
      <c r="P3135" s="12">
        <f t="shared" si="648"/>
        <v>1.0493385871778451E-2</v>
      </c>
      <c r="Q3135" s="12">
        <f t="shared" si="649"/>
        <v>0.5449118160223666</v>
      </c>
      <c r="R3135">
        <v>5971</v>
      </c>
      <c r="S3135">
        <v>5291</v>
      </c>
      <c r="T3135">
        <v>11519</v>
      </c>
      <c r="U3135" s="30">
        <v>11519</v>
      </c>
      <c r="V3135">
        <f t="shared" si="641"/>
        <v>11519000</v>
      </c>
      <c r="W3135">
        <v>30643</v>
      </c>
      <c r="AA3135" s="1">
        <f t="shared" si="651"/>
        <v>7188</v>
      </c>
    </row>
    <row r="3136" spans="2:28">
      <c r="B3136" t="s">
        <v>288</v>
      </c>
      <c r="C3136">
        <v>1965</v>
      </c>
      <c r="D3136" s="1">
        <v>421147</v>
      </c>
      <c r="E3136" s="12">
        <f t="shared" si="646"/>
        <v>1.4240163377758084E-2</v>
      </c>
      <c r="F3136" s="1">
        <v>384979</v>
      </c>
      <c r="G3136" s="11">
        <f t="shared" si="647"/>
        <v>3.0253643550260386E-2</v>
      </c>
      <c r="H3136">
        <v>2941696</v>
      </c>
      <c r="I3136" s="12">
        <f t="shared" si="642"/>
        <v>0.1308697431685667</v>
      </c>
      <c r="J3136" s="12">
        <f t="shared" si="643"/>
        <v>0.14316469138891305</v>
      </c>
      <c r="K3136" s="1">
        <v>2559301</v>
      </c>
      <c r="L3136">
        <v>51158</v>
      </c>
      <c r="M3136" s="12">
        <f t="shared" si="644"/>
        <v>1.998905169810038E-2</v>
      </c>
      <c r="N3136">
        <v>24167</v>
      </c>
      <c r="O3136">
        <v>26991</v>
      </c>
      <c r="P3136" s="12">
        <f t="shared" si="648"/>
        <v>1.0546238992599932E-2</v>
      </c>
      <c r="Q3136" s="12">
        <f t="shared" si="649"/>
        <v>0.52760076625356733</v>
      </c>
      <c r="R3136">
        <v>6218</v>
      </c>
      <c r="S3136">
        <v>5306</v>
      </c>
      <c r="T3136">
        <v>11620</v>
      </c>
      <c r="U3136" s="30">
        <v>11620</v>
      </c>
      <c r="V3136">
        <f t="shared" si="641"/>
        <v>11620000</v>
      </c>
      <c r="W3136">
        <v>32847</v>
      </c>
      <c r="AA3136" s="1">
        <f t="shared" si="651"/>
        <v>7137</v>
      </c>
    </row>
    <row r="3137" spans="2:28">
      <c r="B3137" t="s">
        <v>288</v>
      </c>
      <c r="C3137">
        <v>1966</v>
      </c>
      <c r="D3137" s="1">
        <v>536591</v>
      </c>
      <c r="E3137" s="12">
        <f t="shared" si="646"/>
        <v>0.27411806328906535</v>
      </c>
      <c r="F3137" s="1">
        <v>498085</v>
      </c>
      <c r="G3137" s="11">
        <f t="shared" si="647"/>
        <v>0.29379784351873739</v>
      </c>
      <c r="H3137">
        <v>3230115</v>
      </c>
      <c r="I3137" s="12">
        <f t="shared" si="642"/>
        <v>0.1542003922460965</v>
      </c>
      <c r="J3137" s="12">
        <f t="shared" si="643"/>
        <v>0.16612133004552471</v>
      </c>
      <c r="K3137" s="1">
        <v>2818872</v>
      </c>
      <c r="L3137">
        <v>55976</v>
      </c>
      <c r="M3137" s="12">
        <f t="shared" si="644"/>
        <v>1.9857588425441098E-2</v>
      </c>
      <c r="N3137">
        <v>26726</v>
      </c>
      <c r="O3137">
        <v>29250</v>
      </c>
      <c r="P3137" s="12">
        <f t="shared" si="648"/>
        <v>1.037649102194069E-2</v>
      </c>
      <c r="Q3137" s="12">
        <f t="shared" si="649"/>
        <v>0.52254537658996714</v>
      </c>
      <c r="R3137">
        <v>6500</v>
      </c>
      <c r="S3137">
        <v>7483</v>
      </c>
      <c r="T3137">
        <v>11664</v>
      </c>
      <c r="U3137" s="30">
        <v>11664</v>
      </c>
      <c r="V3137">
        <f t="shared" si="641"/>
        <v>11664000</v>
      </c>
      <c r="W3137">
        <v>35386</v>
      </c>
      <c r="AA3137" s="1">
        <f t="shared" si="651"/>
        <v>7086</v>
      </c>
    </row>
    <row r="3138" spans="2:28">
      <c r="B3138" t="s">
        <v>288</v>
      </c>
      <c r="C3138">
        <v>1967</v>
      </c>
      <c r="D3138" s="1">
        <v>606959</v>
      </c>
      <c r="E3138" s="12">
        <f t="shared" si="646"/>
        <v>0.13113898667700352</v>
      </c>
      <c r="F3138" s="1">
        <v>558159</v>
      </c>
      <c r="G3138" s="11">
        <f t="shared" si="647"/>
        <v>0.120609936055091</v>
      </c>
      <c r="H3138">
        <v>3441561</v>
      </c>
      <c r="I3138" s="12">
        <f t="shared" si="642"/>
        <v>0.16218192849117014</v>
      </c>
      <c r="J3138" s="12">
        <f t="shared" si="643"/>
        <v>0.17636154059160944</v>
      </c>
      <c r="K3138" s="1">
        <v>3193668</v>
      </c>
      <c r="L3138">
        <v>70231</v>
      </c>
      <c r="M3138" s="12">
        <f t="shared" si="644"/>
        <v>2.199070160079257E-2</v>
      </c>
      <c r="N3138">
        <v>27893</v>
      </c>
      <c r="O3138">
        <v>42338</v>
      </c>
      <c r="P3138" s="12">
        <f t="shared" si="648"/>
        <v>1.3256857005800227E-2</v>
      </c>
      <c r="Q3138" s="12">
        <f t="shared" si="649"/>
        <v>0.60283920206176755</v>
      </c>
      <c r="R3138">
        <v>7320</v>
      </c>
      <c r="S3138">
        <v>8035</v>
      </c>
      <c r="T3138">
        <v>11681</v>
      </c>
      <c r="U3138" s="30">
        <v>11681</v>
      </c>
      <c r="V3138">
        <f t="shared" si="641"/>
        <v>11681000</v>
      </c>
      <c r="W3138">
        <v>37882</v>
      </c>
      <c r="AA3138" s="1">
        <f t="shared" si="651"/>
        <v>7035</v>
      </c>
    </row>
    <row r="3139" spans="2:28">
      <c r="B3139" t="s">
        <v>288</v>
      </c>
      <c r="C3139">
        <v>1968</v>
      </c>
      <c r="D3139" s="1">
        <v>725380</v>
      </c>
      <c r="E3139" s="12">
        <f t="shared" si="646"/>
        <v>0.19510543545774919</v>
      </c>
      <c r="F3139" s="1">
        <v>678342</v>
      </c>
      <c r="G3139" s="11">
        <f t="shared" si="647"/>
        <v>0.21532036570224614</v>
      </c>
      <c r="H3139">
        <v>3796160</v>
      </c>
      <c r="I3139" s="12">
        <f t="shared" si="642"/>
        <v>0.17869162522127624</v>
      </c>
      <c r="J3139" s="12">
        <f t="shared" si="643"/>
        <v>0.19108256764730674</v>
      </c>
      <c r="K3139" s="1">
        <v>3753871</v>
      </c>
      <c r="L3139">
        <v>70519</v>
      </c>
      <c r="M3139" s="12">
        <f t="shared" si="644"/>
        <v>1.8785674840717755E-2</v>
      </c>
      <c r="N3139">
        <v>33681</v>
      </c>
      <c r="O3139">
        <v>36838</v>
      </c>
      <c r="P3139" s="12">
        <f t="shared" si="648"/>
        <v>9.8133366863166049E-3</v>
      </c>
      <c r="Q3139" s="12">
        <f t="shared" si="649"/>
        <v>0.52238403834427605</v>
      </c>
      <c r="R3139">
        <v>8103</v>
      </c>
      <c r="S3139">
        <v>11340</v>
      </c>
      <c r="T3139">
        <v>11741</v>
      </c>
      <c r="U3139" s="30">
        <v>11741</v>
      </c>
      <c r="V3139">
        <f t="shared" si="641"/>
        <v>11741000</v>
      </c>
      <c r="W3139">
        <v>41134</v>
      </c>
      <c r="AA3139" s="1">
        <f t="shared" si="651"/>
        <v>6984</v>
      </c>
    </row>
    <row r="3140" spans="2:28">
      <c r="B3140" t="s">
        <v>288</v>
      </c>
      <c r="C3140">
        <v>1969</v>
      </c>
      <c r="D3140" s="1">
        <v>822542</v>
      </c>
      <c r="E3140" s="12">
        <f t="shared" si="646"/>
        <v>0.13394634536380931</v>
      </c>
      <c r="F3140" s="1">
        <v>769572</v>
      </c>
      <c r="G3140" s="11">
        <f t="shared" si="647"/>
        <v>0.13448968219570659</v>
      </c>
      <c r="H3140">
        <v>4171754</v>
      </c>
      <c r="I3140" s="12">
        <f t="shared" si="642"/>
        <v>0.1844720470094833</v>
      </c>
      <c r="J3140" s="12">
        <f t="shared" si="643"/>
        <v>0.19716934411760617</v>
      </c>
      <c r="K3140" s="1">
        <v>4313831</v>
      </c>
      <c r="L3140">
        <v>79457</v>
      </c>
      <c r="M3140" s="12">
        <f t="shared" si="644"/>
        <v>1.8419126757631441E-2</v>
      </c>
      <c r="N3140">
        <v>35865</v>
      </c>
      <c r="O3140">
        <v>43592</v>
      </c>
      <c r="P3140" s="12">
        <f t="shared" si="648"/>
        <v>1.0105171018521588E-2</v>
      </c>
      <c r="Q3140" s="12">
        <f t="shared" si="649"/>
        <v>0.54862378393344824</v>
      </c>
      <c r="R3140">
        <v>8065</v>
      </c>
      <c r="S3140">
        <v>11666</v>
      </c>
      <c r="T3140">
        <v>11741</v>
      </c>
      <c r="U3140" s="30">
        <v>11741</v>
      </c>
      <c r="V3140">
        <f t="shared" si="641"/>
        <v>11741000</v>
      </c>
      <c r="W3140">
        <v>44663</v>
      </c>
      <c r="AA3140" s="1">
        <f t="shared" si="651"/>
        <v>6933</v>
      </c>
    </row>
    <row r="3141" spans="2:28">
      <c r="B3141" t="s">
        <v>288</v>
      </c>
      <c r="C3141">
        <v>1970</v>
      </c>
      <c r="D3141" s="1">
        <v>937844</v>
      </c>
      <c r="E3141" s="12">
        <f t="shared" si="646"/>
        <v>0.14017764442423608</v>
      </c>
      <c r="F3141" s="1">
        <v>883059</v>
      </c>
      <c r="G3141" s="11">
        <f t="shared" si="647"/>
        <v>0.14746768333567228</v>
      </c>
      <c r="H3141">
        <v>4914691</v>
      </c>
      <c r="I3141" s="12">
        <f t="shared" si="642"/>
        <v>0.17967742020810668</v>
      </c>
      <c r="J3141" s="12">
        <f t="shared" si="643"/>
        <v>0.19082461135399967</v>
      </c>
      <c r="K3141" s="1">
        <v>5113744</v>
      </c>
      <c r="L3141">
        <v>84767</v>
      </c>
      <c r="M3141" s="12">
        <f t="shared" si="644"/>
        <v>1.6576308864894293E-2</v>
      </c>
      <c r="N3141">
        <v>41677</v>
      </c>
      <c r="O3141">
        <v>43090</v>
      </c>
      <c r="P3141" s="12">
        <f t="shared" si="648"/>
        <v>8.4263115243938692E-3</v>
      </c>
      <c r="Q3141" s="12">
        <f t="shared" si="649"/>
        <v>0.50833461134639657</v>
      </c>
      <c r="R3141">
        <v>13584</v>
      </c>
      <c r="S3141">
        <v>12277</v>
      </c>
      <c r="T3141">
        <v>11801</v>
      </c>
      <c r="U3141" s="30">
        <v>11800.766</v>
      </c>
      <c r="V3141">
        <f t="shared" si="641"/>
        <v>11800766</v>
      </c>
      <c r="W3141">
        <v>48058</v>
      </c>
      <c r="X3141" s="16">
        <v>6876</v>
      </c>
      <c r="Z3141" s="16">
        <v>6876</v>
      </c>
      <c r="AA3141" s="16">
        <v>6876</v>
      </c>
      <c r="AB3141">
        <f>(7095-6876)/7</f>
        <v>31.285714285714285</v>
      </c>
    </row>
    <row r="3142" spans="2:28">
      <c r="B3142" t="s">
        <v>288</v>
      </c>
      <c r="C3142">
        <v>1971</v>
      </c>
      <c r="D3142" s="1">
        <v>1064423</v>
      </c>
      <c r="E3142" s="12">
        <f t="shared" si="646"/>
        <v>0.13496807571408465</v>
      </c>
      <c r="F3142" s="1">
        <v>1004008</v>
      </c>
      <c r="G3142" s="11">
        <f t="shared" si="647"/>
        <v>0.13696593319359182</v>
      </c>
      <c r="H3142">
        <v>5488363</v>
      </c>
      <c r="I3142" s="12">
        <f t="shared" si="642"/>
        <v>0.18293396409822019</v>
      </c>
      <c r="J3142" s="12">
        <f t="shared" si="643"/>
        <v>0.19394180013238921</v>
      </c>
      <c r="K3142" s="1">
        <v>5896835</v>
      </c>
      <c r="L3142">
        <v>103312</v>
      </c>
      <c r="M3142" s="12">
        <f t="shared" si="644"/>
        <v>1.7519906865292992E-2</v>
      </c>
      <c r="N3142">
        <v>55788</v>
      </c>
      <c r="O3142">
        <v>47524</v>
      </c>
      <c r="P3142" s="12">
        <f t="shared" si="648"/>
        <v>8.0592385576330351E-3</v>
      </c>
      <c r="Q3142" s="12">
        <f t="shared" si="649"/>
        <v>0.46000464612048941</v>
      </c>
      <c r="R3142">
        <v>16980</v>
      </c>
      <c r="S3142">
        <v>12989</v>
      </c>
      <c r="T3142">
        <v>11886</v>
      </c>
      <c r="U3142" s="30">
        <v>11886.4</v>
      </c>
      <c r="V3142">
        <f t="shared" si="641"/>
        <v>11886400</v>
      </c>
      <c r="W3142">
        <v>50968</v>
      </c>
      <c r="AA3142" s="1">
        <f>AA3141+31</f>
        <v>6907</v>
      </c>
    </row>
    <row r="3143" spans="2:28">
      <c r="B3143" t="s">
        <v>288</v>
      </c>
      <c r="C3143">
        <v>1972</v>
      </c>
      <c r="D3143" s="1">
        <v>1276413</v>
      </c>
      <c r="E3143" s="12">
        <f t="shared" si="646"/>
        <v>0.19915954465470964</v>
      </c>
      <c r="F3143" s="1">
        <v>1207713</v>
      </c>
      <c r="G3143" s="11">
        <f t="shared" si="647"/>
        <v>0.20289180962701492</v>
      </c>
      <c r="H3143">
        <v>6645181</v>
      </c>
      <c r="I3143" s="12">
        <f t="shared" si="642"/>
        <v>0.18174267939428587</v>
      </c>
      <c r="J3143" s="12">
        <f t="shared" si="643"/>
        <v>0.19208099824519453</v>
      </c>
      <c r="K3143" s="1">
        <v>6694332</v>
      </c>
      <c r="L3143">
        <v>144934</v>
      </c>
      <c r="M3143" s="12">
        <f t="shared" si="644"/>
        <v>2.1650255768611418E-2</v>
      </c>
      <c r="N3143">
        <v>83668</v>
      </c>
      <c r="O3143">
        <v>61266</v>
      </c>
      <c r="P3143" s="12">
        <f t="shared" si="648"/>
        <v>9.1519213567537432E-3</v>
      </c>
      <c r="Q3143" s="12">
        <f t="shared" si="649"/>
        <v>0.42271654684201082</v>
      </c>
      <c r="R3143">
        <v>25547</v>
      </c>
      <c r="S3143">
        <v>15928</v>
      </c>
      <c r="T3143">
        <v>11908</v>
      </c>
      <c r="U3143" s="30">
        <v>11908.233</v>
      </c>
      <c r="V3143">
        <f t="shared" si="641"/>
        <v>11908233</v>
      </c>
      <c r="W3143">
        <v>55691</v>
      </c>
      <c r="AA3143" s="1">
        <f t="shared" ref="AA3143:AA3147" si="652">AA3142+31</f>
        <v>6938</v>
      </c>
    </row>
    <row r="3144" spans="2:28">
      <c r="B3144" t="s">
        <v>288</v>
      </c>
      <c r="C3144">
        <v>1973</v>
      </c>
      <c r="D3144" s="1">
        <v>1445735</v>
      </c>
      <c r="E3144" s="12">
        <f t="shared" si="646"/>
        <v>0.13265455616638189</v>
      </c>
      <c r="F3144" s="1">
        <v>1370524</v>
      </c>
      <c r="G3144" s="11">
        <f t="shared" si="647"/>
        <v>0.1348093462602456</v>
      </c>
      <c r="H3144">
        <v>7486296</v>
      </c>
      <c r="I3144" s="12">
        <f t="shared" si="642"/>
        <v>0.18307104073897157</v>
      </c>
      <c r="J3144" s="12">
        <f t="shared" si="643"/>
        <v>0.1931175310193452</v>
      </c>
      <c r="K3144" s="1">
        <v>7380319</v>
      </c>
      <c r="L3144">
        <v>179493</v>
      </c>
      <c r="M3144" s="12">
        <f t="shared" si="644"/>
        <v>2.4320493463764914E-2</v>
      </c>
      <c r="N3144">
        <v>106103</v>
      </c>
      <c r="O3144">
        <v>73390</v>
      </c>
      <c r="P3144" s="12">
        <f t="shared" si="648"/>
        <v>9.9440146150864203E-3</v>
      </c>
      <c r="Q3144" s="12">
        <f t="shared" si="649"/>
        <v>0.40887388366120125</v>
      </c>
      <c r="R3144">
        <v>37857</v>
      </c>
      <c r="S3144">
        <v>18675</v>
      </c>
      <c r="T3144">
        <v>11891</v>
      </c>
      <c r="U3144" s="30">
        <v>11890.527</v>
      </c>
      <c r="V3144">
        <f t="shared" si="641"/>
        <v>11890527</v>
      </c>
      <c r="W3144">
        <v>61269</v>
      </c>
      <c r="AA3144" s="1">
        <f t="shared" si="652"/>
        <v>6969</v>
      </c>
    </row>
    <row r="3145" spans="2:28">
      <c r="B3145" t="s">
        <v>288</v>
      </c>
      <c r="C3145">
        <v>1974</v>
      </c>
      <c r="D3145" s="1">
        <v>1665465</v>
      </c>
      <c r="E3145" s="12">
        <f t="shared" si="646"/>
        <v>0.15198497649984263</v>
      </c>
      <c r="F3145" s="1">
        <v>1584636</v>
      </c>
      <c r="G3145" s="11">
        <f t="shared" si="647"/>
        <v>0.15622637764825717</v>
      </c>
      <c r="H3145">
        <v>8286099</v>
      </c>
      <c r="I3145" s="12">
        <f t="shared" si="642"/>
        <v>0.19124029292915762</v>
      </c>
      <c r="J3145" s="12">
        <f t="shared" si="643"/>
        <v>0.20099506414297005</v>
      </c>
      <c r="K3145" s="1">
        <v>8056510</v>
      </c>
      <c r="L3145">
        <v>199643</v>
      </c>
      <c r="M3145" s="12">
        <f t="shared" si="644"/>
        <v>2.4780332923312949E-2</v>
      </c>
      <c r="N3145">
        <v>116411</v>
      </c>
      <c r="O3145">
        <v>83232</v>
      </c>
      <c r="P3145" s="12">
        <f t="shared" si="648"/>
        <v>1.0331024227612205E-2</v>
      </c>
      <c r="Q3145" s="12">
        <f t="shared" si="649"/>
        <v>0.41690417395050167</v>
      </c>
      <c r="R3145">
        <v>36666</v>
      </c>
      <c r="S3145">
        <v>21899</v>
      </c>
      <c r="T3145">
        <v>11871</v>
      </c>
      <c r="U3145" s="30">
        <v>11870.884</v>
      </c>
      <c r="V3145">
        <f t="shared" si="641"/>
        <v>11870884</v>
      </c>
      <c r="W3145">
        <v>67533</v>
      </c>
      <c r="AA3145" s="1">
        <f t="shared" si="652"/>
        <v>7000</v>
      </c>
    </row>
    <row r="3146" spans="2:28">
      <c r="B3146" t="s">
        <v>288</v>
      </c>
      <c r="C3146">
        <v>1975</v>
      </c>
      <c r="D3146" s="1">
        <v>1865592</v>
      </c>
      <c r="E3146" s="12">
        <f t="shared" si="646"/>
        <v>0.12016283740576957</v>
      </c>
      <c r="F3146" s="1">
        <v>1785134</v>
      </c>
      <c r="G3146" s="11">
        <f t="shared" si="647"/>
        <v>0.12652621800842592</v>
      </c>
      <c r="H3146">
        <v>8723817</v>
      </c>
      <c r="I3146" s="12">
        <f t="shared" si="642"/>
        <v>0.20462763031365744</v>
      </c>
      <c r="J3146" s="12">
        <f t="shared" si="643"/>
        <v>0.21385042808669646</v>
      </c>
      <c r="K3146" s="1">
        <v>9475515</v>
      </c>
      <c r="L3146">
        <v>230913</v>
      </c>
      <c r="M3146" s="12">
        <f t="shared" si="644"/>
        <v>2.4369440605602966E-2</v>
      </c>
      <c r="N3146">
        <v>131695</v>
      </c>
      <c r="O3146">
        <v>99218</v>
      </c>
      <c r="P3146" s="12">
        <f t="shared" si="648"/>
        <v>1.047098759275881E-2</v>
      </c>
      <c r="Q3146" s="12">
        <f t="shared" si="649"/>
        <v>0.4296769779094291</v>
      </c>
      <c r="R3146">
        <v>49861</v>
      </c>
      <c r="S3146">
        <v>24049</v>
      </c>
      <c r="T3146">
        <v>11906</v>
      </c>
      <c r="U3146" s="30">
        <v>11906.094999999999</v>
      </c>
      <c r="V3146">
        <f t="shared" si="641"/>
        <v>11906095</v>
      </c>
      <c r="W3146">
        <v>73548</v>
      </c>
      <c r="AA3146" s="1">
        <f t="shared" si="652"/>
        <v>7031</v>
      </c>
    </row>
    <row r="3147" spans="2:28">
      <c r="B3147" t="s">
        <v>288</v>
      </c>
      <c r="C3147">
        <v>1976</v>
      </c>
      <c r="D3147" s="1">
        <v>2248962</v>
      </c>
      <c r="E3147" s="12">
        <f t="shared" si="646"/>
        <v>0.20549509217449474</v>
      </c>
      <c r="F3147" s="1">
        <v>2168111</v>
      </c>
      <c r="G3147" s="11">
        <f t="shared" si="647"/>
        <v>0.21453683589019087</v>
      </c>
      <c r="H3147">
        <v>10596881</v>
      </c>
      <c r="I3147" s="12">
        <f t="shared" si="642"/>
        <v>0.20459897586846545</v>
      </c>
      <c r="J3147" s="12">
        <f t="shared" si="643"/>
        <v>0.21222867370125229</v>
      </c>
      <c r="K3147" s="1">
        <v>11133842</v>
      </c>
      <c r="L3147">
        <v>252436</v>
      </c>
      <c r="M3147" s="12">
        <f t="shared" si="644"/>
        <v>2.2672856323989507E-2</v>
      </c>
      <c r="N3147">
        <v>147601</v>
      </c>
      <c r="O3147">
        <v>104835</v>
      </c>
      <c r="P3147" s="12">
        <f t="shared" si="648"/>
        <v>9.4158871663528182E-3</v>
      </c>
      <c r="Q3147" s="12">
        <f t="shared" si="649"/>
        <v>0.41529338129268406</v>
      </c>
      <c r="R3147">
        <v>50561</v>
      </c>
      <c r="S3147">
        <v>26700</v>
      </c>
      <c r="T3147">
        <v>11897</v>
      </c>
      <c r="U3147" s="30">
        <v>11897.378000000001</v>
      </c>
      <c r="V3147">
        <f t="shared" si="641"/>
        <v>11897378</v>
      </c>
      <c r="W3147">
        <v>80786</v>
      </c>
      <c r="AA3147" s="1">
        <f t="shared" si="652"/>
        <v>7062</v>
      </c>
    </row>
    <row r="3148" spans="2:28">
      <c r="B3148" t="s">
        <v>288</v>
      </c>
      <c r="C3148">
        <v>1977</v>
      </c>
      <c r="D3148" s="1">
        <v>2311999</v>
      </c>
      <c r="E3148" s="12">
        <f t="shared" si="646"/>
        <v>2.8029375329596498E-2</v>
      </c>
      <c r="F3148" s="1">
        <v>2239314</v>
      </c>
      <c r="G3148" s="11">
        <f t="shared" si="647"/>
        <v>3.2841030740584774E-2</v>
      </c>
      <c r="H3148">
        <v>11091470</v>
      </c>
      <c r="I3148" s="12">
        <f t="shared" si="642"/>
        <v>0.20189515005675532</v>
      </c>
      <c r="J3148" s="12">
        <f t="shared" si="643"/>
        <v>0.20844838420876582</v>
      </c>
      <c r="K3148" s="1">
        <v>11207936</v>
      </c>
      <c r="L3148">
        <v>228778</v>
      </c>
      <c r="M3148" s="12">
        <f t="shared" si="644"/>
        <v>2.0412143681048857E-2</v>
      </c>
      <c r="N3148">
        <v>119405</v>
      </c>
      <c r="O3148">
        <v>109373</v>
      </c>
      <c r="P3148" s="12">
        <f t="shared" si="648"/>
        <v>9.7585318117448215E-3</v>
      </c>
      <c r="Q3148" s="12">
        <f t="shared" si="649"/>
        <v>0.47807481488604675</v>
      </c>
      <c r="R3148">
        <v>56238</v>
      </c>
      <c r="S3148">
        <v>32667</v>
      </c>
      <c r="T3148">
        <v>11894</v>
      </c>
      <c r="U3148" s="30">
        <v>11893.591</v>
      </c>
      <c r="V3148">
        <f t="shared" si="641"/>
        <v>11893591</v>
      </c>
      <c r="W3148">
        <v>88798</v>
      </c>
      <c r="X3148" s="16">
        <v>7095</v>
      </c>
      <c r="Z3148" s="16">
        <v>7095</v>
      </c>
      <c r="AA3148" s="16">
        <v>7095</v>
      </c>
    </row>
    <row r="3149" spans="2:28">
      <c r="B3149" t="s">
        <v>288</v>
      </c>
      <c r="C3149">
        <v>1978</v>
      </c>
      <c r="D3149" s="1">
        <v>2573781</v>
      </c>
      <c r="E3149" s="12">
        <f t="shared" si="646"/>
        <v>0.11322755762437614</v>
      </c>
      <c r="F3149" s="1">
        <v>2496327</v>
      </c>
      <c r="G3149" s="11">
        <f t="shared" si="647"/>
        <v>0.11477309568912622</v>
      </c>
      <c r="H3149">
        <v>12106283</v>
      </c>
      <c r="I3149" s="12">
        <f t="shared" ref="I3149:I3179" si="653">(F3149/H3149)</f>
        <v>0.20620094540991649</v>
      </c>
      <c r="J3149" s="12">
        <f t="shared" si="643"/>
        <v>0.21259878031927718</v>
      </c>
      <c r="K3149" s="1">
        <v>11723405</v>
      </c>
      <c r="L3149">
        <v>238422</v>
      </c>
      <c r="M3149" s="12">
        <f t="shared" si="644"/>
        <v>2.0337265495817981E-2</v>
      </c>
      <c r="N3149">
        <v>128707</v>
      </c>
      <c r="O3149">
        <v>109715</v>
      </c>
      <c r="P3149" s="12">
        <f t="shared" si="648"/>
        <v>9.3586291695970589E-3</v>
      </c>
      <c r="Q3149" s="12">
        <f t="shared" si="649"/>
        <v>0.46017146068735265</v>
      </c>
      <c r="R3149">
        <v>59228</v>
      </c>
      <c r="S3149">
        <v>34780</v>
      </c>
      <c r="T3149">
        <v>11879</v>
      </c>
      <c r="U3149" s="30">
        <v>11879.396000000001</v>
      </c>
      <c r="V3149">
        <f t="shared" si="641"/>
        <v>11879396</v>
      </c>
      <c r="W3149">
        <v>98024</v>
      </c>
      <c r="X3149" s="16">
        <v>7463</v>
      </c>
      <c r="Z3149" s="16">
        <v>7463</v>
      </c>
      <c r="AA3149" s="16">
        <v>7463</v>
      </c>
    </row>
    <row r="3150" spans="2:28">
      <c r="B3150" t="s">
        <v>288</v>
      </c>
      <c r="C3150">
        <v>1979</v>
      </c>
      <c r="D3150" s="1">
        <v>2679948</v>
      </c>
      <c r="E3150" s="12">
        <f t="shared" si="646"/>
        <v>4.1249430312835476E-2</v>
      </c>
      <c r="F3150" s="1">
        <v>2611606</v>
      </c>
      <c r="G3150" s="11">
        <f t="shared" si="647"/>
        <v>4.6179446843302177E-2</v>
      </c>
      <c r="H3150">
        <v>12757489</v>
      </c>
      <c r="I3150" s="12">
        <f t="shared" si="653"/>
        <v>0.20471160116226633</v>
      </c>
      <c r="J3150" s="12">
        <f t="shared" si="643"/>
        <v>0.21006861146421527</v>
      </c>
      <c r="K3150" s="1">
        <v>11574944</v>
      </c>
      <c r="L3150">
        <v>237301</v>
      </c>
      <c r="M3150" s="12">
        <f t="shared" si="644"/>
        <v>2.050126549208359E-2</v>
      </c>
      <c r="N3150">
        <v>127669</v>
      </c>
      <c r="O3150">
        <v>109632</v>
      </c>
      <c r="P3150" s="12">
        <f t="shared" si="648"/>
        <v>9.4714929074386882E-3</v>
      </c>
      <c r="Q3150" s="12">
        <f t="shared" si="649"/>
        <v>0.4619955246711982</v>
      </c>
      <c r="R3150">
        <v>83995</v>
      </c>
      <c r="S3150">
        <v>34231</v>
      </c>
      <c r="T3150">
        <v>11888</v>
      </c>
      <c r="U3150" s="30">
        <v>11887.975</v>
      </c>
      <c r="V3150">
        <f t="shared" si="641"/>
        <v>11887975</v>
      </c>
      <c r="W3150">
        <v>108552</v>
      </c>
      <c r="X3150" s="16">
        <v>7442</v>
      </c>
      <c r="Z3150" s="16">
        <v>7442</v>
      </c>
      <c r="AA3150" s="16">
        <v>7442</v>
      </c>
    </row>
    <row r="3151" spans="2:28">
      <c r="B3151" t="s">
        <v>288</v>
      </c>
      <c r="C3151">
        <v>1980</v>
      </c>
      <c r="D3151" s="1">
        <v>2854579</v>
      </c>
      <c r="E3151" s="12">
        <f t="shared" si="646"/>
        <v>6.5162085234489631E-2</v>
      </c>
      <c r="F3151" s="1">
        <v>2775474</v>
      </c>
      <c r="G3151" s="11">
        <f t="shared" si="647"/>
        <v>6.2746065064944706E-2</v>
      </c>
      <c r="H3151">
        <v>14004266</v>
      </c>
      <c r="I3151" s="12">
        <f t="shared" si="653"/>
        <v>0.1981877522177885</v>
      </c>
      <c r="J3151" s="12">
        <f t="shared" si="643"/>
        <v>0.20383638814058516</v>
      </c>
      <c r="K3151" s="1">
        <v>12644003</v>
      </c>
      <c r="L3151">
        <v>268901</v>
      </c>
      <c r="M3151" s="12">
        <f t="shared" si="644"/>
        <v>2.1267078155549315E-2</v>
      </c>
      <c r="N3151">
        <v>137857</v>
      </c>
      <c r="O3151">
        <v>131044</v>
      </c>
      <c r="P3151" s="12">
        <f t="shared" si="648"/>
        <v>1.0364122817750043E-2</v>
      </c>
      <c r="Q3151" s="12">
        <f t="shared" si="649"/>
        <v>0.48733176894098573</v>
      </c>
      <c r="R3151">
        <v>61374</v>
      </c>
      <c r="S3151">
        <v>38616</v>
      </c>
      <c r="T3151">
        <v>11864</v>
      </c>
      <c r="U3151" s="30">
        <v>11868.305</v>
      </c>
      <c r="V3151">
        <f t="shared" si="641"/>
        <v>11868305</v>
      </c>
      <c r="W3151">
        <v>119159</v>
      </c>
      <c r="X3151" s="16">
        <v>8243</v>
      </c>
      <c r="Y3151">
        <v>9427</v>
      </c>
      <c r="Z3151" s="1">
        <f>(Y3151+X3151)/2</f>
        <v>8835</v>
      </c>
      <c r="AA3151" s="16">
        <v>8835</v>
      </c>
    </row>
    <row r="3152" spans="2:28">
      <c r="B3152" t="s">
        <v>288</v>
      </c>
      <c r="C3152">
        <v>1981</v>
      </c>
      <c r="D3152" s="1">
        <v>3141418</v>
      </c>
      <c r="E3152" s="12">
        <f t="shared" si="646"/>
        <v>0.10048381915511885</v>
      </c>
      <c r="F3152" s="1">
        <v>3063824</v>
      </c>
      <c r="G3152" s="11">
        <f t="shared" si="647"/>
        <v>0.1038921640051393</v>
      </c>
      <c r="H3152">
        <v>15348458</v>
      </c>
      <c r="I3152" s="12">
        <f t="shared" si="653"/>
        <v>0.19961770752475591</v>
      </c>
      <c r="J3152" s="12">
        <f t="shared" si="643"/>
        <v>0.20467319909270365</v>
      </c>
      <c r="K3152" s="1">
        <v>14094301</v>
      </c>
      <c r="L3152">
        <v>277087</v>
      </c>
      <c r="M3152" s="12">
        <f t="shared" si="644"/>
        <v>1.9659506349410303E-2</v>
      </c>
      <c r="N3152">
        <v>139391</v>
      </c>
      <c r="O3152">
        <v>137696</v>
      </c>
      <c r="P3152" s="12">
        <f t="shared" si="648"/>
        <v>9.7696224878410075E-3</v>
      </c>
      <c r="Q3152" s="12">
        <f t="shared" si="649"/>
        <v>0.4969413938582467</v>
      </c>
      <c r="R3152">
        <v>72754</v>
      </c>
      <c r="S3152">
        <v>40827</v>
      </c>
      <c r="T3152">
        <v>11859</v>
      </c>
      <c r="U3152" s="30">
        <v>11858.566999999999</v>
      </c>
      <c r="V3152">
        <f t="shared" si="641"/>
        <v>11858567</v>
      </c>
      <c r="W3152">
        <v>131635</v>
      </c>
      <c r="X3152" s="16">
        <v>9426</v>
      </c>
      <c r="Z3152" s="16">
        <v>9426</v>
      </c>
      <c r="AA3152" s="16">
        <v>9426</v>
      </c>
    </row>
    <row r="3153" spans="2:27">
      <c r="B3153" t="s">
        <v>288</v>
      </c>
      <c r="C3153">
        <v>1982</v>
      </c>
      <c r="D3153" s="1">
        <v>3339170</v>
      </c>
      <c r="E3153" s="12">
        <f t="shared" si="646"/>
        <v>6.2949916248012841E-2</v>
      </c>
      <c r="F3153" s="1">
        <v>3263992</v>
      </c>
      <c r="G3153" s="11">
        <f t="shared" si="647"/>
        <v>6.5332734517387428E-2</v>
      </c>
      <c r="H3153">
        <v>16290149</v>
      </c>
      <c r="I3153" s="12">
        <f t="shared" si="653"/>
        <v>0.2003660003355402</v>
      </c>
      <c r="J3153" s="12">
        <f t="shared" si="643"/>
        <v>0.20498093663845554</v>
      </c>
      <c r="K3153" s="1">
        <v>15328386</v>
      </c>
      <c r="L3153">
        <v>313436</v>
      </c>
      <c r="M3153" s="12">
        <f t="shared" si="644"/>
        <v>2.0448075877003619E-2</v>
      </c>
      <c r="N3153">
        <v>156840</v>
      </c>
      <c r="O3153">
        <v>156596</v>
      </c>
      <c r="P3153" s="12">
        <f t="shared" si="648"/>
        <v>1.0216078848745067E-2</v>
      </c>
      <c r="Q3153" s="12">
        <f t="shared" si="649"/>
        <v>0.49961076583417346</v>
      </c>
      <c r="R3153">
        <v>82592</v>
      </c>
      <c r="S3153">
        <v>50439</v>
      </c>
      <c r="T3153">
        <v>11845</v>
      </c>
      <c r="U3153" s="30">
        <v>11845.146000000001</v>
      </c>
      <c r="V3153">
        <f t="shared" si="641"/>
        <v>11845146</v>
      </c>
      <c r="W3153">
        <v>140723</v>
      </c>
      <c r="X3153" s="16">
        <v>10572</v>
      </c>
      <c r="Z3153" s="16">
        <v>10572</v>
      </c>
      <c r="AA3153" s="16">
        <v>10572</v>
      </c>
    </row>
    <row r="3154" spans="2:27">
      <c r="B3154" t="s">
        <v>288</v>
      </c>
      <c r="C3154">
        <v>1983</v>
      </c>
      <c r="D3154" s="1">
        <v>3513153</v>
      </c>
      <c r="E3154" s="12">
        <f t="shared" si="646"/>
        <v>5.2103666479993531E-2</v>
      </c>
      <c r="F3154" s="1">
        <v>3458535</v>
      </c>
      <c r="G3154" s="11">
        <f t="shared" si="647"/>
        <v>5.9602780889168844E-2</v>
      </c>
      <c r="H3154">
        <v>17776803</v>
      </c>
      <c r="I3154" s="12">
        <f t="shared" si="653"/>
        <v>0.19455326134851131</v>
      </c>
      <c r="J3154" s="12">
        <f t="shared" si="643"/>
        <v>0.19762569231374169</v>
      </c>
      <c r="K3154" s="1">
        <v>16732858</v>
      </c>
      <c r="L3154">
        <v>343677</v>
      </c>
      <c r="M3154" s="12">
        <f t="shared" si="644"/>
        <v>2.0539049575392321E-2</v>
      </c>
      <c r="N3154">
        <v>168421</v>
      </c>
      <c r="O3154">
        <v>175256</v>
      </c>
      <c r="P3154" s="12">
        <f t="shared" si="648"/>
        <v>1.0473763657111057E-2</v>
      </c>
      <c r="Q3154" s="12">
        <f t="shared" si="649"/>
        <v>0.50994392991093385</v>
      </c>
      <c r="R3154">
        <v>108493</v>
      </c>
      <c r="S3154">
        <v>54748</v>
      </c>
      <c r="T3154">
        <v>11838</v>
      </c>
      <c r="U3154" s="30">
        <v>11837.723</v>
      </c>
      <c r="V3154">
        <f t="shared" si="641"/>
        <v>11837723</v>
      </c>
      <c r="W3154">
        <v>147359</v>
      </c>
      <c r="X3154" s="16">
        <v>11798</v>
      </c>
      <c r="Z3154" s="16">
        <v>11798</v>
      </c>
      <c r="AA3154" s="16">
        <v>11798</v>
      </c>
    </row>
    <row r="3155" spans="2:27">
      <c r="B3155" t="s">
        <v>288</v>
      </c>
      <c r="C3155">
        <v>1984</v>
      </c>
      <c r="D3155" s="1">
        <v>3702717</v>
      </c>
      <c r="E3155" s="12">
        <f t="shared" si="646"/>
        <v>5.3958367312781426E-2</v>
      </c>
      <c r="F3155" s="1">
        <v>3628817</v>
      </c>
      <c r="G3155" s="11">
        <f t="shared" si="647"/>
        <v>4.923529760433247E-2</v>
      </c>
      <c r="H3155">
        <v>18985143</v>
      </c>
      <c r="I3155" s="12">
        <f t="shared" si="653"/>
        <v>0.19113982970789317</v>
      </c>
      <c r="J3155" s="12">
        <f t="shared" si="643"/>
        <v>0.19503234713586304</v>
      </c>
      <c r="K3155" s="1">
        <v>16600782</v>
      </c>
      <c r="L3155">
        <v>370744</v>
      </c>
      <c r="M3155" s="12">
        <f t="shared" si="644"/>
        <v>2.233292383455189E-2</v>
      </c>
      <c r="N3155">
        <v>175185</v>
      </c>
      <c r="O3155">
        <v>195559</v>
      </c>
      <c r="P3155" s="12">
        <f t="shared" si="648"/>
        <v>1.1780107708179048E-2</v>
      </c>
      <c r="Q3155" s="12">
        <f t="shared" si="649"/>
        <v>0.52747718101978724</v>
      </c>
      <c r="R3155">
        <v>113215</v>
      </c>
      <c r="S3155">
        <v>61569</v>
      </c>
      <c r="T3155">
        <v>11815</v>
      </c>
      <c r="U3155" s="30">
        <v>11815.172</v>
      </c>
      <c r="V3155">
        <f t="shared" si="641"/>
        <v>11815172</v>
      </c>
      <c r="W3155">
        <v>159128</v>
      </c>
      <c r="X3155" s="16">
        <v>13126</v>
      </c>
      <c r="Z3155" s="16">
        <v>13126</v>
      </c>
      <c r="AA3155" s="16">
        <v>13126</v>
      </c>
    </row>
    <row r="3156" spans="2:27">
      <c r="B3156" t="s">
        <v>288</v>
      </c>
      <c r="C3156">
        <v>1985</v>
      </c>
      <c r="D3156" s="1">
        <v>4127915</v>
      </c>
      <c r="E3156" s="12">
        <f t="shared" si="646"/>
        <v>0.11483405294004376</v>
      </c>
      <c r="F3156" s="1">
        <v>4050903</v>
      </c>
      <c r="G3156" s="11">
        <f t="shared" si="647"/>
        <v>0.11631504151352906</v>
      </c>
      <c r="H3156">
        <v>20336975</v>
      </c>
      <c r="I3156" s="12">
        <f t="shared" si="653"/>
        <v>0.19918906327022579</v>
      </c>
      <c r="J3156" s="12">
        <f t="shared" si="643"/>
        <v>0.20297586047089108</v>
      </c>
      <c r="K3156" s="1">
        <v>18067350</v>
      </c>
      <c r="L3156">
        <v>426620</v>
      </c>
      <c r="M3156" s="12">
        <f t="shared" si="644"/>
        <v>2.3612760033983955E-2</v>
      </c>
      <c r="N3156">
        <v>182591</v>
      </c>
      <c r="O3156">
        <v>244029</v>
      </c>
      <c r="P3156" s="12">
        <f t="shared" si="648"/>
        <v>1.3506629361804582E-2</v>
      </c>
      <c r="Q3156" s="12">
        <f t="shared" si="649"/>
        <v>0.57200553185504666</v>
      </c>
      <c r="R3156">
        <v>118791</v>
      </c>
      <c r="S3156">
        <v>68341</v>
      </c>
      <c r="T3156">
        <v>11771</v>
      </c>
      <c r="U3156" s="30">
        <v>11770.861999999999</v>
      </c>
      <c r="V3156">
        <f t="shared" si="641"/>
        <v>11770862</v>
      </c>
      <c r="W3156">
        <v>168534</v>
      </c>
      <c r="X3156" s="16">
        <v>14267</v>
      </c>
      <c r="Z3156" s="16">
        <v>14267</v>
      </c>
      <c r="AA3156" s="16">
        <v>14267</v>
      </c>
    </row>
    <row r="3157" spans="2:27">
      <c r="B3157" t="s">
        <v>288</v>
      </c>
      <c r="C3157">
        <v>1986</v>
      </c>
      <c r="D3157" s="1">
        <v>4701448</v>
      </c>
      <c r="E3157" s="12">
        <f t="shared" si="646"/>
        <v>0.13894011867976933</v>
      </c>
      <c r="F3157" s="1">
        <v>4626575</v>
      </c>
      <c r="G3157" s="11">
        <f t="shared" si="647"/>
        <v>0.14210954940170131</v>
      </c>
      <c r="H3157">
        <v>22120283</v>
      </c>
      <c r="I3157" s="12">
        <f t="shared" si="653"/>
        <v>0.20915532590609262</v>
      </c>
      <c r="J3157" s="12">
        <f t="shared" si="643"/>
        <v>0.21254013793584828</v>
      </c>
      <c r="K3157" s="1">
        <v>19278331</v>
      </c>
      <c r="L3157">
        <v>483536</v>
      </c>
      <c r="M3157" s="12">
        <f t="shared" si="644"/>
        <v>2.5081839294075821E-2</v>
      </c>
      <c r="N3157">
        <v>193981</v>
      </c>
      <c r="O3157">
        <v>289555</v>
      </c>
      <c r="P3157" s="12">
        <f t="shared" si="648"/>
        <v>1.501971306541007E-2</v>
      </c>
      <c r="Q3157" s="12">
        <f t="shared" si="649"/>
        <v>0.59882821547930243</v>
      </c>
      <c r="R3157">
        <v>179324</v>
      </c>
      <c r="S3157">
        <v>84086</v>
      </c>
      <c r="T3157">
        <v>11783</v>
      </c>
      <c r="U3157" s="30">
        <v>11782.752</v>
      </c>
      <c r="V3157">
        <f t="shared" si="641"/>
        <v>11782752</v>
      </c>
      <c r="W3157">
        <v>176939</v>
      </c>
      <c r="X3157" s="16">
        <v>15227</v>
      </c>
      <c r="Z3157" s="16">
        <v>15227</v>
      </c>
      <c r="AA3157" s="16">
        <v>15227</v>
      </c>
    </row>
    <row r="3158" spans="2:27">
      <c r="B3158" t="s">
        <v>288</v>
      </c>
      <c r="C3158">
        <v>1987</v>
      </c>
      <c r="D3158" s="1">
        <v>4724798</v>
      </c>
      <c r="E3158" s="12">
        <f t="shared" si="646"/>
        <v>4.9665549847621414E-3</v>
      </c>
      <c r="F3158" s="1">
        <v>4645140</v>
      </c>
      <c r="G3158" s="11">
        <f t="shared" si="647"/>
        <v>4.0126875712595171E-3</v>
      </c>
      <c r="H3158">
        <v>23803151</v>
      </c>
      <c r="I3158" s="12">
        <f t="shared" si="653"/>
        <v>0.19514811295361695</v>
      </c>
      <c r="J3158" s="12">
        <f t="shared" si="643"/>
        <v>0.19849464467960565</v>
      </c>
      <c r="K3158" s="1">
        <v>20571383</v>
      </c>
      <c r="L3158">
        <v>506524</v>
      </c>
      <c r="M3158" s="12">
        <f t="shared" si="644"/>
        <v>2.4622748990673113E-2</v>
      </c>
      <c r="N3158">
        <v>204703</v>
      </c>
      <c r="O3158">
        <v>301821</v>
      </c>
      <c r="P3158" s="12">
        <f t="shared" si="648"/>
        <v>1.4671886668971162E-2</v>
      </c>
      <c r="Q3158" s="12">
        <f t="shared" si="649"/>
        <v>0.59586712574330136</v>
      </c>
      <c r="R3158">
        <v>184815</v>
      </c>
      <c r="S3158">
        <v>86873</v>
      </c>
      <c r="T3158">
        <v>11811</v>
      </c>
      <c r="U3158" s="30">
        <v>11810.866</v>
      </c>
      <c r="V3158">
        <f t="shared" si="641"/>
        <v>11810866</v>
      </c>
      <c r="W3158">
        <v>187282</v>
      </c>
      <c r="X3158" s="16">
        <v>16302</v>
      </c>
      <c r="Z3158" s="16">
        <v>16302</v>
      </c>
      <c r="AA3158" s="16">
        <v>16302</v>
      </c>
    </row>
    <row r="3159" spans="2:27">
      <c r="B3159" t="s">
        <v>288</v>
      </c>
      <c r="C3159">
        <v>1988</v>
      </c>
      <c r="D3159" s="1">
        <v>4742001</v>
      </c>
      <c r="E3159" s="12">
        <f t="shared" si="646"/>
        <v>3.6410022185075427E-3</v>
      </c>
      <c r="F3159" s="1">
        <v>4680293</v>
      </c>
      <c r="G3159" s="11">
        <f t="shared" si="647"/>
        <v>7.5676944074882565E-3</v>
      </c>
      <c r="H3159">
        <v>23823815</v>
      </c>
      <c r="I3159" s="12">
        <f t="shared" si="653"/>
        <v>0.19645438818258118</v>
      </c>
      <c r="J3159" s="12">
        <f t="shared" si="643"/>
        <v>0.19904456947806218</v>
      </c>
      <c r="K3159" s="1">
        <v>21397190</v>
      </c>
      <c r="L3159">
        <v>555915</v>
      </c>
      <c r="M3159" s="12">
        <f t="shared" si="644"/>
        <v>2.5980747939332222E-2</v>
      </c>
      <c r="N3159">
        <v>219810</v>
      </c>
      <c r="O3159">
        <v>336105</v>
      </c>
      <c r="P3159" s="12">
        <f t="shared" si="648"/>
        <v>1.5707903701373871E-2</v>
      </c>
      <c r="Q3159" s="12">
        <f t="shared" si="649"/>
        <v>0.60459782520709104</v>
      </c>
      <c r="R3159">
        <v>202328</v>
      </c>
      <c r="S3159">
        <v>100819</v>
      </c>
      <c r="T3159">
        <v>11846</v>
      </c>
      <c r="U3159" s="30">
        <v>11845.752</v>
      </c>
      <c r="V3159">
        <f t="shared" si="641"/>
        <v>11845752</v>
      </c>
      <c r="W3159">
        <v>202175</v>
      </c>
      <c r="X3159" s="16">
        <v>17929</v>
      </c>
      <c r="Z3159" s="16">
        <v>17929</v>
      </c>
      <c r="AA3159" s="16">
        <v>17929</v>
      </c>
    </row>
    <row r="3160" spans="2:27">
      <c r="B3160" t="s">
        <v>288</v>
      </c>
      <c r="C3160">
        <v>1989</v>
      </c>
      <c r="D3160" s="1">
        <v>5041982</v>
      </c>
      <c r="E3160" s="12">
        <f t="shared" si="646"/>
        <v>6.3260425293035577E-2</v>
      </c>
      <c r="F3160" s="1">
        <v>4981545</v>
      </c>
      <c r="G3160" s="11">
        <f t="shared" si="647"/>
        <v>6.4366055714887932E-2</v>
      </c>
      <c r="H3160">
        <v>25744490</v>
      </c>
      <c r="I3160" s="12">
        <f t="shared" si="653"/>
        <v>0.19349946338031945</v>
      </c>
      <c r="J3160" s="12">
        <f t="shared" si="643"/>
        <v>0.19584703367594386</v>
      </c>
      <c r="K3160" s="1">
        <v>22986964</v>
      </c>
      <c r="L3160">
        <v>589379</v>
      </c>
      <c r="M3160" s="12">
        <f t="shared" si="644"/>
        <v>2.5639706052526117E-2</v>
      </c>
      <c r="N3160">
        <v>240864</v>
      </c>
      <c r="O3160">
        <v>348515</v>
      </c>
      <c r="P3160" s="12">
        <f t="shared" si="648"/>
        <v>1.516141931574783E-2</v>
      </c>
      <c r="Q3160" s="12">
        <f t="shared" si="649"/>
        <v>0.59132578527568846</v>
      </c>
      <c r="R3160">
        <v>211444</v>
      </c>
      <c r="S3160">
        <v>111205</v>
      </c>
      <c r="T3160">
        <v>11866</v>
      </c>
      <c r="U3160" s="30">
        <v>11865.995999999999</v>
      </c>
      <c r="V3160">
        <f t="shared" si="641"/>
        <v>11865996</v>
      </c>
      <c r="W3160">
        <v>218480</v>
      </c>
      <c r="X3160" s="16">
        <v>19692</v>
      </c>
      <c r="Z3160" s="16">
        <v>19692</v>
      </c>
      <c r="AA3160" s="16">
        <v>19692</v>
      </c>
    </row>
    <row r="3161" spans="2:27">
      <c r="B3161" t="s">
        <v>288</v>
      </c>
      <c r="C3161">
        <v>1990</v>
      </c>
      <c r="D3161" s="1">
        <v>5333518</v>
      </c>
      <c r="E3161" s="12">
        <f t="shared" si="646"/>
        <v>5.782170582917591E-2</v>
      </c>
      <c r="F3161" s="1">
        <v>5268530</v>
      </c>
      <c r="G3161" s="11">
        <f t="shared" si="647"/>
        <v>5.7609637170797416E-2</v>
      </c>
      <c r="H3161">
        <v>27388205</v>
      </c>
      <c r="I3161" s="12">
        <f t="shared" si="653"/>
        <v>0.19236492497409013</v>
      </c>
      <c r="J3161" s="12">
        <f t="shared" si="643"/>
        <v>0.19473777124130626</v>
      </c>
      <c r="K3161" s="1">
        <v>24531015</v>
      </c>
      <c r="L3161">
        <v>672063</v>
      </c>
      <c r="M3161" s="12">
        <f t="shared" si="644"/>
        <v>2.7396461173742708E-2</v>
      </c>
      <c r="N3161">
        <v>268906</v>
      </c>
      <c r="O3161">
        <v>403157</v>
      </c>
      <c r="P3161" s="12">
        <f t="shared" si="648"/>
        <v>1.6434582914730596E-2</v>
      </c>
      <c r="Q3161" s="12">
        <f t="shared" si="649"/>
        <v>0.5998797731760267</v>
      </c>
      <c r="R3161">
        <v>235932</v>
      </c>
      <c r="S3161">
        <v>121100</v>
      </c>
      <c r="T3161">
        <v>11883</v>
      </c>
      <c r="U3161" s="30">
        <v>11895.603999999999</v>
      </c>
      <c r="V3161">
        <f t="shared" si="641"/>
        <v>11895604</v>
      </c>
      <c r="W3161">
        <v>231322</v>
      </c>
      <c r="X3161" s="16">
        <v>21903</v>
      </c>
      <c r="Z3161" s="16">
        <v>21903</v>
      </c>
      <c r="AA3161" s="16">
        <v>21903</v>
      </c>
    </row>
    <row r="3162" spans="2:27">
      <c r="B3162" t="s">
        <v>288</v>
      </c>
      <c r="C3162">
        <v>1991</v>
      </c>
      <c r="D3162" s="1">
        <v>5633430</v>
      </c>
      <c r="E3162" s="12">
        <f t="shared" si="646"/>
        <v>5.6231552982477985E-2</v>
      </c>
      <c r="F3162" s="1">
        <v>5571081</v>
      </c>
      <c r="G3162" s="11">
        <f t="shared" si="647"/>
        <v>5.7426075205038216E-2</v>
      </c>
      <c r="H3162">
        <v>27085979</v>
      </c>
      <c r="I3162" s="12">
        <f t="shared" si="653"/>
        <v>0.20568136008670759</v>
      </c>
      <c r="J3162" s="12">
        <f t="shared" si="643"/>
        <v>0.20798325214680261</v>
      </c>
      <c r="K3162" s="1">
        <v>26709513</v>
      </c>
      <c r="L3162">
        <v>839876</v>
      </c>
      <c r="M3162" s="12">
        <f t="shared" si="644"/>
        <v>3.1444826418212869E-2</v>
      </c>
      <c r="N3162">
        <v>298807</v>
      </c>
      <c r="O3162">
        <v>541069</v>
      </c>
      <c r="P3162" s="12">
        <f t="shared" si="648"/>
        <v>2.0257538952507297E-2</v>
      </c>
      <c r="Q3162" s="12">
        <f t="shared" si="649"/>
        <v>0.64422486176530824</v>
      </c>
      <c r="R3162">
        <v>241924</v>
      </c>
      <c r="S3162">
        <v>131239</v>
      </c>
      <c r="T3162">
        <v>11943</v>
      </c>
      <c r="U3162" s="30">
        <v>11943.16</v>
      </c>
      <c r="V3162">
        <f t="shared" si="641"/>
        <v>11943160</v>
      </c>
      <c r="W3162">
        <v>241689</v>
      </c>
      <c r="X3162" s="16">
        <v>23405</v>
      </c>
      <c r="Z3162" s="16">
        <v>23405</v>
      </c>
      <c r="AA3162" s="16">
        <v>23405</v>
      </c>
    </row>
    <row r="3163" spans="2:27">
      <c r="B3163" t="s">
        <v>288</v>
      </c>
      <c r="C3163">
        <v>1992</v>
      </c>
      <c r="D3163" s="1">
        <v>8016454</v>
      </c>
      <c r="E3163" s="12">
        <f t="shared" si="646"/>
        <v>0.42301475300127989</v>
      </c>
      <c r="F3163" s="1">
        <v>7724509</v>
      </c>
      <c r="G3163" s="11">
        <f t="shared" si="647"/>
        <v>0.38653683190030802</v>
      </c>
      <c r="H3163">
        <v>36698935</v>
      </c>
      <c r="I3163" s="12">
        <f t="shared" si="653"/>
        <v>0.21048319249591302</v>
      </c>
      <c r="J3163" s="12">
        <f t="shared" si="643"/>
        <v>0.21843832797872745</v>
      </c>
      <c r="K3163" s="1">
        <v>34821691</v>
      </c>
      <c r="L3163">
        <v>896896</v>
      </c>
      <c r="M3163" s="12">
        <f t="shared" si="644"/>
        <v>2.5756819219376795E-2</v>
      </c>
      <c r="N3163">
        <v>308727</v>
      </c>
      <c r="O3163">
        <v>588169</v>
      </c>
      <c r="P3163" s="12">
        <f t="shared" si="648"/>
        <v>1.6890879882886789E-2</v>
      </c>
      <c r="Q3163" s="12">
        <f t="shared" si="649"/>
        <v>0.65578283323819042</v>
      </c>
      <c r="R3163">
        <v>260597</v>
      </c>
      <c r="S3163">
        <v>132884</v>
      </c>
      <c r="T3163">
        <v>11981</v>
      </c>
      <c r="U3163" s="30">
        <v>11980.819</v>
      </c>
      <c r="V3163">
        <f t="shared" si="641"/>
        <v>11980819</v>
      </c>
      <c r="W3163">
        <v>253640</v>
      </c>
      <c r="X3163" s="16">
        <v>24990</v>
      </c>
      <c r="Z3163" s="16">
        <v>24990</v>
      </c>
      <c r="AA3163" s="16">
        <v>24990</v>
      </c>
    </row>
    <row r="3164" spans="2:27">
      <c r="B3164" t="s">
        <v>288</v>
      </c>
      <c r="C3164">
        <v>1993</v>
      </c>
      <c r="D3164" s="1">
        <v>8076161</v>
      </c>
      <c r="E3164" s="12">
        <f t="shared" si="646"/>
        <v>7.4480562103892822E-3</v>
      </c>
      <c r="F3164" s="1">
        <v>7878880</v>
      </c>
      <c r="G3164" s="11">
        <f t="shared" si="647"/>
        <v>1.9984571187631472E-2</v>
      </c>
      <c r="H3164">
        <v>37841565</v>
      </c>
      <c r="I3164" s="12">
        <f t="shared" si="653"/>
        <v>0.20820703372072483</v>
      </c>
      <c r="J3164" s="12">
        <f t="shared" si="643"/>
        <v>0.21342037518797122</v>
      </c>
      <c r="K3164" s="1">
        <v>34359276</v>
      </c>
      <c r="L3164">
        <v>937797</v>
      </c>
      <c r="M3164" s="12">
        <f t="shared" si="644"/>
        <v>2.7293852175464931E-2</v>
      </c>
      <c r="N3164">
        <v>310447</v>
      </c>
      <c r="O3164">
        <v>627350</v>
      </c>
      <c r="P3164" s="12">
        <f t="shared" si="648"/>
        <v>1.8258533736275468E-2</v>
      </c>
      <c r="Q3164" s="12">
        <f t="shared" si="649"/>
        <v>0.6689614063597985</v>
      </c>
      <c r="R3164">
        <v>257882</v>
      </c>
      <c r="S3164">
        <v>132219</v>
      </c>
      <c r="T3164">
        <v>12022</v>
      </c>
      <c r="U3164" s="30">
        <v>12022.128000000001</v>
      </c>
      <c r="V3164">
        <f t="shared" si="641"/>
        <v>12022128</v>
      </c>
      <c r="W3164">
        <v>262454</v>
      </c>
      <c r="X3164" s="16">
        <v>26059</v>
      </c>
      <c r="Z3164" s="16">
        <v>26059</v>
      </c>
      <c r="AA3164" s="16">
        <v>26059</v>
      </c>
    </row>
    <row r="3165" spans="2:27">
      <c r="B3165" t="s">
        <v>288</v>
      </c>
      <c r="C3165">
        <v>1994</v>
      </c>
      <c r="D3165" s="1">
        <v>8363935</v>
      </c>
      <c r="E3165" s="12">
        <f t="shared" si="646"/>
        <v>3.5632523918232933E-2</v>
      </c>
      <c r="F3165" s="1">
        <v>8292833</v>
      </c>
      <c r="G3165" s="11">
        <f t="shared" si="647"/>
        <v>5.2539574152671444E-2</v>
      </c>
      <c r="H3165">
        <v>38252308</v>
      </c>
      <c r="I3165" s="12">
        <f t="shared" si="653"/>
        <v>0.21679301024136896</v>
      </c>
      <c r="J3165" s="12">
        <f t="shared" si="643"/>
        <v>0.2186517739008062</v>
      </c>
      <c r="K3165" s="1">
        <v>35906986</v>
      </c>
      <c r="L3165">
        <v>1119527</v>
      </c>
      <c r="M3165" s="12">
        <f t="shared" si="644"/>
        <v>3.1178528880146054E-2</v>
      </c>
      <c r="N3165">
        <v>319922</v>
      </c>
      <c r="O3165">
        <v>799605</v>
      </c>
      <c r="P3165" s="12">
        <f t="shared" si="648"/>
        <v>2.2268786358175537E-2</v>
      </c>
      <c r="Q3165" s="12">
        <f t="shared" si="649"/>
        <v>0.71423467232143578</v>
      </c>
      <c r="R3165">
        <v>279759</v>
      </c>
      <c r="S3165">
        <v>142802</v>
      </c>
      <c r="T3165">
        <v>12043</v>
      </c>
      <c r="U3165" s="30">
        <v>12042.545</v>
      </c>
      <c r="V3165">
        <f t="shared" si="641"/>
        <v>12042545</v>
      </c>
      <c r="W3165">
        <v>271976</v>
      </c>
      <c r="X3165" s="16">
        <v>28302</v>
      </c>
      <c r="Y3165">
        <v>28285</v>
      </c>
      <c r="Z3165" s="1">
        <f>(Y3165+X3165)/2</f>
        <v>28293.5</v>
      </c>
      <c r="AA3165" s="16">
        <v>28294</v>
      </c>
    </row>
    <row r="3166" spans="2:27">
      <c r="B3166" t="s">
        <v>288</v>
      </c>
      <c r="C3166">
        <v>1995</v>
      </c>
      <c r="D3166" s="1">
        <v>9184054</v>
      </c>
      <c r="E3166" s="12">
        <f t="shared" si="646"/>
        <v>9.8054205347124293E-2</v>
      </c>
      <c r="F3166" s="1">
        <v>9116548</v>
      </c>
      <c r="G3166" s="11">
        <f t="shared" si="647"/>
        <v>9.9328540680850563E-2</v>
      </c>
      <c r="H3166">
        <v>40444083</v>
      </c>
      <c r="I3166" s="12">
        <f t="shared" si="653"/>
        <v>0.22541116830365521</v>
      </c>
      <c r="J3166" s="12">
        <f t="shared" si="643"/>
        <v>0.22708028761586707</v>
      </c>
      <c r="K3166" s="1">
        <v>39394469</v>
      </c>
      <c r="L3166">
        <v>1307564</v>
      </c>
      <c r="M3166" s="12">
        <f t="shared" si="644"/>
        <v>3.3191563008502539E-2</v>
      </c>
      <c r="N3166">
        <v>352860</v>
      </c>
      <c r="O3166">
        <v>954704</v>
      </c>
      <c r="P3166" s="12">
        <f t="shared" si="648"/>
        <v>2.4234468041693873E-2</v>
      </c>
      <c r="Q3166" s="12">
        <f t="shared" si="649"/>
        <v>0.7301394042662539</v>
      </c>
      <c r="R3166">
        <v>302146</v>
      </c>
      <c r="S3166">
        <v>150828</v>
      </c>
      <c r="T3166">
        <v>12045</v>
      </c>
      <c r="U3166" s="30">
        <v>12044.78</v>
      </c>
      <c r="V3166">
        <f t="shared" si="641"/>
        <v>12044780</v>
      </c>
      <c r="W3166">
        <v>283314</v>
      </c>
      <c r="X3166" s="17">
        <v>32416</v>
      </c>
      <c r="Y3166">
        <v>32402</v>
      </c>
      <c r="Z3166" s="1">
        <f t="shared" ref="Z3166:Z3169" si="654">(Y3166+X3166)/2</f>
        <v>32409</v>
      </c>
      <c r="AA3166" s="16">
        <v>32409</v>
      </c>
    </row>
    <row r="3167" spans="2:27">
      <c r="B3167" t="s">
        <v>288</v>
      </c>
      <c r="C3167">
        <v>1996</v>
      </c>
      <c r="D3167" s="1">
        <v>9150973</v>
      </c>
      <c r="E3167" s="12">
        <f t="shared" si="646"/>
        <v>-3.6020040822930702E-3</v>
      </c>
      <c r="F3167" s="1">
        <v>9063028</v>
      </c>
      <c r="G3167" s="11">
        <f t="shared" si="647"/>
        <v>-5.8706431425579065E-3</v>
      </c>
      <c r="H3167">
        <v>42796060</v>
      </c>
      <c r="I3167" s="12">
        <f t="shared" si="653"/>
        <v>0.21177248559797326</v>
      </c>
      <c r="J3167" s="12">
        <f t="shared" si="643"/>
        <v>0.21382746449089005</v>
      </c>
      <c r="K3167" s="1">
        <v>38698546</v>
      </c>
      <c r="L3167">
        <v>1701728</v>
      </c>
      <c r="M3167" s="12">
        <f t="shared" si="644"/>
        <v>4.3973951889561949E-2</v>
      </c>
      <c r="N3167">
        <v>624793</v>
      </c>
      <c r="O3167">
        <v>1076935</v>
      </c>
      <c r="P3167" s="12">
        <f t="shared" si="648"/>
        <v>2.782882333615325E-2</v>
      </c>
      <c r="Q3167" s="12">
        <f t="shared" si="649"/>
        <v>0.63284790518813816</v>
      </c>
      <c r="R3167">
        <v>323591</v>
      </c>
      <c r="S3167">
        <v>159947</v>
      </c>
      <c r="T3167">
        <v>12038</v>
      </c>
      <c r="U3167" s="30">
        <v>12038.008</v>
      </c>
      <c r="V3167">
        <f t="shared" si="641"/>
        <v>12038008</v>
      </c>
      <c r="W3167">
        <v>297979</v>
      </c>
      <c r="X3167" s="17">
        <v>34537</v>
      </c>
      <c r="Y3167">
        <v>34476</v>
      </c>
      <c r="Z3167" s="1">
        <f t="shared" si="654"/>
        <v>34506.5</v>
      </c>
      <c r="AA3167" s="16">
        <v>34507</v>
      </c>
    </row>
    <row r="3168" spans="2:27">
      <c r="B3168" t="s">
        <v>288</v>
      </c>
      <c r="C3168">
        <v>1997</v>
      </c>
      <c r="D3168" s="1">
        <v>9420286</v>
      </c>
      <c r="E3168" s="12">
        <f t="shared" si="646"/>
        <v>2.9429985204851988E-2</v>
      </c>
      <c r="F3168" s="1">
        <v>9343925</v>
      </c>
      <c r="G3168" s="11">
        <f t="shared" si="647"/>
        <v>3.0993725275923235E-2</v>
      </c>
      <c r="H3168">
        <v>49317529</v>
      </c>
      <c r="I3168" s="12">
        <f t="shared" si="653"/>
        <v>0.18946458165006605</v>
      </c>
      <c r="J3168" s="12">
        <f t="shared" si="643"/>
        <v>0.19101293578597581</v>
      </c>
      <c r="K3168" s="1">
        <v>39296273</v>
      </c>
      <c r="L3168">
        <v>1725068</v>
      </c>
      <c r="M3168" s="12">
        <f t="shared" si="644"/>
        <v>4.3899023197441649E-2</v>
      </c>
      <c r="N3168">
        <v>647215</v>
      </c>
      <c r="O3168">
        <v>1077853</v>
      </c>
      <c r="P3168" s="12">
        <f t="shared" si="648"/>
        <v>2.7428886194881638E-2</v>
      </c>
      <c r="Q3168" s="12">
        <f t="shared" si="649"/>
        <v>0.62481768834619855</v>
      </c>
      <c r="R3168">
        <v>346152</v>
      </c>
      <c r="S3168">
        <v>160933</v>
      </c>
      <c r="T3168">
        <v>12016</v>
      </c>
      <c r="U3168" s="30">
        <v>12015.888000000001</v>
      </c>
      <c r="V3168">
        <f t="shared" si="641"/>
        <v>12015888</v>
      </c>
      <c r="W3168">
        <v>312618</v>
      </c>
      <c r="X3168" s="16">
        <v>34964</v>
      </c>
      <c r="Y3168">
        <v>34929</v>
      </c>
      <c r="Z3168" s="1">
        <f t="shared" si="654"/>
        <v>34946.5</v>
      </c>
      <c r="AA3168" s="16">
        <v>34947</v>
      </c>
    </row>
    <row r="3169" spans="1:27">
      <c r="B3169" t="s">
        <v>288</v>
      </c>
      <c r="C3169">
        <v>1998</v>
      </c>
      <c r="D3169" s="1">
        <v>9608658</v>
      </c>
      <c r="E3169" s="12">
        <f t="shared" si="646"/>
        <v>1.9996420490842846E-2</v>
      </c>
      <c r="F3169" s="1">
        <v>9536818</v>
      </c>
      <c r="G3169" s="11">
        <f t="shared" si="647"/>
        <v>2.0643680252142436E-2</v>
      </c>
      <c r="H3169">
        <v>48503491</v>
      </c>
      <c r="I3169" s="12">
        <f t="shared" si="653"/>
        <v>0.19662127000301896</v>
      </c>
      <c r="J3169" s="12">
        <f t="shared" si="643"/>
        <v>0.1981024005055636</v>
      </c>
      <c r="K3169" s="1">
        <v>40803540</v>
      </c>
      <c r="L3169">
        <v>1932682</v>
      </c>
      <c r="M3169" s="12">
        <f t="shared" si="644"/>
        <v>4.7365547204972901E-2</v>
      </c>
      <c r="N3169">
        <v>703188</v>
      </c>
      <c r="O3169">
        <v>1229494</v>
      </c>
      <c r="P3169" s="12">
        <f t="shared" si="648"/>
        <v>3.0132042464942992E-2</v>
      </c>
      <c r="Q3169" s="12">
        <f t="shared" si="649"/>
        <v>0.63615949235311342</v>
      </c>
      <c r="R3169">
        <v>335587</v>
      </c>
      <c r="S3169">
        <v>177101</v>
      </c>
      <c r="T3169">
        <v>12002</v>
      </c>
      <c r="U3169" s="30">
        <v>12002.329</v>
      </c>
      <c r="V3169">
        <f t="shared" si="641"/>
        <v>12002329</v>
      </c>
      <c r="W3169">
        <v>335132</v>
      </c>
      <c r="X3169" s="16">
        <v>36377</v>
      </c>
      <c r="Y3169">
        <v>36440</v>
      </c>
      <c r="Z3169" s="1">
        <f t="shared" si="654"/>
        <v>36408.5</v>
      </c>
      <c r="AA3169" s="16">
        <v>36409</v>
      </c>
    </row>
    <row r="3170" spans="1:27">
      <c r="B3170" t="s">
        <v>54</v>
      </c>
      <c r="C3170">
        <v>1999</v>
      </c>
      <c r="D3170" s="1">
        <v>10260843</v>
      </c>
      <c r="E3170" s="12">
        <f t="shared" si="646"/>
        <v>6.7874722984208616E-2</v>
      </c>
      <c r="F3170" s="1">
        <v>10183718</v>
      </c>
      <c r="G3170" s="11">
        <f t="shared" si="647"/>
        <v>6.7831849155556914E-2</v>
      </c>
      <c r="H3170">
        <v>49481716</v>
      </c>
      <c r="I3170" s="12">
        <f t="shared" si="653"/>
        <v>0.20580769672579666</v>
      </c>
      <c r="J3170" s="12">
        <f t="shared" si="643"/>
        <v>0.20736635326066702</v>
      </c>
      <c r="K3170" s="1">
        <v>44236777</v>
      </c>
      <c r="L3170">
        <v>2173630</v>
      </c>
      <c r="M3170" s="12">
        <f t="shared" si="644"/>
        <v>4.913626505836987E-2</v>
      </c>
      <c r="N3170">
        <v>765096</v>
      </c>
      <c r="O3170">
        <v>1408534</v>
      </c>
      <c r="P3170" s="12">
        <f t="shared" si="648"/>
        <v>3.1840791656227579E-2</v>
      </c>
      <c r="Q3170" s="12">
        <f t="shared" si="649"/>
        <v>0.64801001090341959</v>
      </c>
      <c r="R3170">
        <v>376351</v>
      </c>
      <c r="S3170">
        <v>191342</v>
      </c>
      <c r="T3170">
        <v>11994</v>
      </c>
      <c r="U3170" s="30">
        <v>11994.016</v>
      </c>
      <c r="V3170">
        <f t="shared" si="641"/>
        <v>11994016</v>
      </c>
      <c r="W3170">
        <v>347654</v>
      </c>
      <c r="X3170" s="16">
        <v>36525</v>
      </c>
      <c r="Z3170" s="16">
        <v>36525</v>
      </c>
      <c r="AA3170" s="16">
        <v>36525</v>
      </c>
    </row>
    <row r="3171" spans="1:27">
      <c r="B3171" t="s">
        <v>293</v>
      </c>
      <c r="C3171">
        <v>2000</v>
      </c>
      <c r="D3171" s="1">
        <v>10584182</v>
      </c>
      <c r="E3171" s="12">
        <f t="shared" si="646"/>
        <v>3.1511933278776411E-2</v>
      </c>
      <c r="F3171" s="1">
        <v>10504497</v>
      </c>
      <c r="G3171" s="11">
        <f t="shared" si="647"/>
        <v>3.1499202943365084E-2</v>
      </c>
      <c r="H3171">
        <v>54517336</v>
      </c>
      <c r="I3171" s="12">
        <f t="shared" si="653"/>
        <v>0.19268177373890757</v>
      </c>
      <c r="J3171" s="12">
        <f t="shared" si="643"/>
        <v>0.19414341889339568</v>
      </c>
      <c r="K3171" s="1">
        <v>47681749</v>
      </c>
      <c r="L3171">
        <v>2256003</v>
      </c>
      <c r="M3171" s="12">
        <f t="shared" si="644"/>
        <v>4.7313763595374828E-2</v>
      </c>
      <c r="N3171">
        <v>786628</v>
      </c>
      <c r="O3171">
        <v>1469375</v>
      </c>
      <c r="P3171" s="12">
        <f t="shared" si="648"/>
        <v>3.0816298286373681E-2</v>
      </c>
      <c r="Q3171" s="12">
        <f t="shared" si="649"/>
        <v>0.65131783955961053</v>
      </c>
      <c r="R3171">
        <v>423257</v>
      </c>
      <c r="S3171">
        <v>206297</v>
      </c>
      <c r="T3171">
        <v>12281</v>
      </c>
      <c r="U3171" s="30">
        <v>12284.173000000001</v>
      </c>
      <c r="V3171">
        <f t="shared" si="641"/>
        <v>12284173</v>
      </c>
      <c r="W3171">
        <v>369919</v>
      </c>
      <c r="X3171" s="16">
        <v>36847</v>
      </c>
      <c r="Z3171" s="16">
        <v>36847</v>
      </c>
      <c r="AA3171" s="16">
        <v>36847</v>
      </c>
    </row>
    <row r="3172" spans="1:27">
      <c r="B3172" t="s">
        <v>201</v>
      </c>
      <c r="C3172">
        <v>2001</v>
      </c>
      <c r="D3172" s="1">
        <v>12597237</v>
      </c>
      <c r="E3172" s="12">
        <f t="shared" si="646"/>
        <v>0.19019466974396321</v>
      </c>
      <c r="F3172" s="1">
        <v>12249107</v>
      </c>
      <c r="G3172" s="11">
        <f t="shared" si="647"/>
        <v>0.16608220269852045</v>
      </c>
      <c r="H3172">
        <v>45887490</v>
      </c>
      <c r="I3172" s="12">
        <f t="shared" si="653"/>
        <v>0.26693782989655784</v>
      </c>
      <c r="J3172" s="12">
        <f t="shared" si="643"/>
        <v>0.27452442920717607</v>
      </c>
      <c r="K3172" s="1">
        <v>51488402</v>
      </c>
      <c r="L3172">
        <v>2386334</v>
      </c>
      <c r="M3172" s="12">
        <f t="shared" si="644"/>
        <v>4.6347020053176251E-2</v>
      </c>
      <c r="N3172">
        <v>828177</v>
      </c>
      <c r="O3172">
        <v>1558157</v>
      </c>
      <c r="P3172" s="12">
        <f t="shared" si="648"/>
        <v>3.0262290913592539E-2</v>
      </c>
      <c r="Q3172" s="12">
        <f t="shared" si="649"/>
        <v>0.65295008997064119</v>
      </c>
      <c r="R3172">
        <v>432643</v>
      </c>
      <c r="S3172">
        <v>215192</v>
      </c>
      <c r="T3172">
        <v>12300</v>
      </c>
      <c r="U3172" s="30">
        <v>12298.97</v>
      </c>
      <c r="V3172">
        <f t="shared" si="641"/>
        <v>12298970</v>
      </c>
      <c r="W3172">
        <v>377189</v>
      </c>
      <c r="X3172" s="16">
        <v>38062</v>
      </c>
      <c r="Z3172" s="16">
        <v>38062</v>
      </c>
      <c r="AA3172" s="16">
        <v>38062</v>
      </c>
    </row>
    <row r="3173" spans="1:27">
      <c r="B3173" t="s">
        <v>293</v>
      </c>
      <c r="C3173">
        <v>2002</v>
      </c>
      <c r="D3173" s="1">
        <v>13733507</v>
      </c>
      <c r="E3173" s="12">
        <f t="shared" si="646"/>
        <v>9.0199938288054754E-2</v>
      </c>
      <c r="F3173" s="1">
        <v>13685396</v>
      </c>
      <c r="G3173" s="11">
        <f t="shared" si="647"/>
        <v>0.1172566294016372</v>
      </c>
      <c r="H3173">
        <v>46164524</v>
      </c>
      <c r="I3173" s="12">
        <f t="shared" si="653"/>
        <v>0.2964483290242525</v>
      </c>
      <c r="J3173" s="12">
        <f t="shared" si="643"/>
        <v>0.2974904929161622</v>
      </c>
      <c r="K3173" s="1">
        <v>55170768</v>
      </c>
      <c r="L3173">
        <v>2427884</v>
      </c>
      <c r="M3173" s="12">
        <f t="shared" si="644"/>
        <v>4.4006710220165869E-2</v>
      </c>
      <c r="N3173">
        <v>906273</v>
      </c>
      <c r="O3173">
        <v>1521611</v>
      </c>
      <c r="P3173" s="12">
        <f t="shared" si="648"/>
        <v>2.7580022087058856E-2</v>
      </c>
      <c r="Q3173" s="12">
        <f t="shared" si="649"/>
        <v>0.62672310538724252</v>
      </c>
      <c r="R3173">
        <v>429740</v>
      </c>
      <c r="S3173">
        <v>211761</v>
      </c>
      <c r="T3173">
        <v>12326</v>
      </c>
      <c r="U3173" s="30">
        <v>12331.031000000001</v>
      </c>
      <c r="V3173">
        <f t="shared" si="641"/>
        <v>12331031</v>
      </c>
      <c r="W3173">
        <v>387491</v>
      </c>
      <c r="X3173" s="16">
        <v>40168</v>
      </c>
      <c r="Z3173" s="16">
        <v>40168</v>
      </c>
      <c r="AA3173" s="16">
        <v>40168</v>
      </c>
    </row>
    <row r="3174" spans="1:27">
      <c r="B3174" t="s">
        <v>293</v>
      </c>
      <c r="C3174">
        <v>2003</v>
      </c>
      <c r="D3174" s="1">
        <v>14466919</v>
      </c>
      <c r="E3174" s="12">
        <f t="shared" si="646"/>
        <v>5.3403111091726241E-2</v>
      </c>
      <c r="F3174" s="1">
        <v>14339237</v>
      </c>
      <c r="G3174" s="11">
        <f t="shared" si="647"/>
        <v>4.7776549542300421E-2</v>
      </c>
      <c r="H3174">
        <v>49459403</v>
      </c>
      <c r="I3174" s="12">
        <f t="shared" si="653"/>
        <v>0.28991933040518097</v>
      </c>
      <c r="J3174" s="12">
        <f t="shared" si="643"/>
        <v>0.29250088198597951</v>
      </c>
      <c r="K3174" s="1">
        <v>57428466</v>
      </c>
      <c r="L3174">
        <v>2386209</v>
      </c>
      <c r="M3174" s="12">
        <f t="shared" si="644"/>
        <v>4.1550979265230589E-2</v>
      </c>
      <c r="N3174">
        <v>1026678</v>
      </c>
      <c r="O3174">
        <v>1359531</v>
      </c>
      <c r="P3174" s="12">
        <f t="shared" si="648"/>
        <v>2.3673468833383081E-2</v>
      </c>
      <c r="Q3174" s="12">
        <f t="shared" si="649"/>
        <v>0.5697451480570227</v>
      </c>
      <c r="R3174">
        <v>565948</v>
      </c>
      <c r="S3174">
        <v>259206</v>
      </c>
      <c r="T3174">
        <v>12358</v>
      </c>
      <c r="U3174" s="30">
        <v>12374.657999999999</v>
      </c>
      <c r="V3174">
        <f t="shared" si="641"/>
        <v>12374658</v>
      </c>
      <c r="W3174">
        <v>399420</v>
      </c>
      <c r="X3174" s="16">
        <v>40890</v>
      </c>
      <c r="Z3174" s="16">
        <v>40890</v>
      </c>
      <c r="AA3174" s="16">
        <v>40890</v>
      </c>
    </row>
    <row r="3175" spans="1:27">
      <c r="B3175" t="s">
        <v>288</v>
      </c>
      <c r="C3175">
        <v>2004</v>
      </c>
      <c r="D3175" s="1">
        <v>15325737</v>
      </c>
      <c r="E3175" s="12">
        <f t="shared" si="646"/>
        <v>5.93642640841495E-2</v>
      </c>
      <c r="F3175" s="1">
        <v>15203094</v>
      </c>
      <c r="G3175" s="11">
        <f t="shared" si="647"/>
        <v>6.024427938529784E-2</v>
      </c>
      <c r="H3175">
        <v>69212674</v>
      </c>
      <c r="I3175" s="12">
        <f t="shared" si="653"/>
        <v>0.21965765980953142</v>
      </c>
      <c r="J3175" s="12">
        <f t="shared" si="643"/>
        <v>0.22142963295999804</v>
      </c>
      <c r="K3175" s="1">
        <v>56969147</v>
      </c>
      <c r="L3175">
        <v>2092555</v>
      </c>
      <c r="M3175" s="12">
        <f t="shared" si="644"/>
        <v>3.6731373211538521E-2</v>
      </c>
      <c r="N3175">
        <v>604141</v>
      </c>
      <c r="O3175">
        <v>1488414</v>
      </c>
      <c r="P3175" s="12">
        <f t="shared" si="648"/>
        <v>2.6126668177074864E-2</v>
      </c>
      <c r="Q3175" s="12">
        <f t="shared" si="649"/>
        <v>0.71129026477201318</v>
      </c>
      <c r="R3175">
        <v>597894</v>
      </c>
      <c r="S3175">
        <v>263723</v>
      </c>
      <c r="T3175">
        <v>12388</v>
      </c>
      <c r="U3175" s="30">
        <v>12410.722</v>
      </c>
      <c r="V3175">
        <f t="shared" si="641"/>
        <v>12410722</v>
      </c>
      <c r="W3175">
        <v>417588</v>
      </c>
      <c r="X3175" s="16">
        <v>40963</v>
      </c>
      <c r="Z3175" s="16">
        <v>40963</v>
      </c>
      <c r="AA3175" s="16">
        <v>40963</v>
      </c>
    </row>
    <row r="3176" spans="1:27">
      <c r="B3176" t="s">
        <v>288</v>
      </c>
      <c r="C3176">
        <v>2005</v>
      </c>
      <c r="D3176" s="1">
        <v>16724033</v>
      </c>
      <c r="E3176" s="12">
        <f t="shared" si="646"/>
        <v>9.123841809369429E-2</v>
      </c>
      <c r="F3176" s="1">
        <v>16360355</v>
      </c>
      <c r="G3176" s="11">
        <f t="shared" si="647"/>
        <v>7.6120097659068603E-2</v>
      </c>
      <c r="H3176">
        <v>69760398</v>
      </c>
      <c r="I3176" s="12">
        <f t="shared" si="653"/>
        <v>0.23452209948687505</v>
      </c>
      <c r="J3176" s="12">
        <f t="shared" si="643"/>
        <v>0.23973534382645006</v>
      </c>
      <c r="K3176" s="1">
        <v>63880777</v>
      </c>
      <c r="L3176">
        <v>2329035</v>
      </c>
      <c r="M3176" s="12">
        <f t="shared" si="644"/>
        <v>3.645909003267133E-2</v>
      </c>
      <c r="N3176">
        <v>615176</v>
      </c>
      <c r="O3176">
        <v>1713859</v>
      </c>
      <c r="P3176" s="12">
        <f t="shared" si="648"/>
        <v>2.6829025576817891E-2</v>
      </c>
      <c r="Q3176" s="12">
        <f t="shared" si="649"/>
        <v>0.73586657134821931</v>
      </c>
      <c r="R3176">
        <v>635648</v>
      </c>
      <c r="S3176">
        <v>286021</v>
      </c>
      <c r="T3176">
        <v>12367</v>
      </c>
      <c r="U3176" s="30">
        <v>12449.99</v>
      </c>
      <c r="V3176">
        <f t="shared" si="641"/>
        <v>12449990</v>
      </c>
      <c r="W3176">
        <v>431951</v>
      </c>
      <c r="X3176" s="16">
        <v>42380</v>
      </c>
      <c r="Z3176" s="16">
        <v>42380</v>
      </c>
      <c r="AA3176" s="16">
        <v>42380</v>
      </c>
    </row>
    <row r="3177" spans="1:27">
      <c r="B3177" t="s">
        <v>288</v>
      </c>
      <c r="C3177">
        <v>2006</v>
      </c>
      <c r="D3177" s="1">
        <v>15326716</v>
      </c>
      <c r="E3177" s="12">
        <f t="shared" si="646"/>
        <v>-8.3551437622731317E-2</v>
      </c>
      <c r="F3177" s="1">
        <v>15100157</v>
      </c>
      <c r="G3177" s="11">
        <f t="shared" si="647"/>
        <v>-7.702754616265968E-2</v>
      </c>
      <c r="H3177">
        <v>73134243</v>
      </c>
      <c r="I3177" s="12">
        <f t="shared" si="653"/>
        <v>0.20647177547185386</v>
      </c>
      <c r="J3177" s="12">
        <f t="shared" si="643"/>
        <v>0.20956962663850914</v>
      </c>
      <c r="K3177" s="1">
        <v>64917023</v>
      </c>
      <c r="L3177">
        <v>2231125</v>
      </c>
      <c r="M3177" s="12">
        <f t="shared" si="644"/>
        <v>3.4368874247360355E-2</v>
      </c>
      <c r="N3177">
        <v>663626</v>
      </c>
      <c r="O3177">
        <v>1567499</v>
      </c>
      <c r="P3177" s="12">
        <f t="shared" si="648"/>
        <v>2.4146193518455091E-2</v>
      </c>
      <c r="Q3177" s="12">
        <f t="shared" si="649"/>
        <v>0.70255991932321138</v>
      </c>
      <c r="R3177">
        <v>647574</v>
      </c>
      <c r="S3177">
        <v>312831</v>
      </c>
      <c r="T3177">
        <v>12471</v>
      </c>
      <c r="U3177" s="30">
        <v>12510.808999999999</v>
      </c>
      <c r="V3177">
        <f t="shared" ref="V3177:V3187" si="655">(U3177*1000)</f>
        <v>12510809</v>
      </c>
      <c r="W3177">
        <v>462402</v>
      </c>
      <c r="X3177" s="16">
        <v>44397</v>
      </c>
      <c r="Z3177" s="16">
        <v>44397</v>
      </c>
      <c r="AA3177" s="16">
        <v>44397</v>
      </c>
    </row>
    <row r="3178" spans="1:27">
      <c r="B3178" t="s">
        <v>146</v>
      </c>
      <c r="C3178">
        <v>2007</v>
      </c>
      <c r="D3178" s="1">
        <v>16093568</v>
      </c>
      <c r="E3178" s="12">
        <f t="shared" si="646"/>
        <v>5.0033679752400972E-2</v>
      </c>
      <c r="F3178" s="1">
        <v>15948786</v>
      </c>
      <c r="G3178" s="11">
        <f t="shared" si="647"/>
        <v>5.6200011695242635E-2</v>
      </c>
      <c r="H3178">
        <v>83112062</v>
      </c>
      <c r="I3178" s="12">
        <f t="shared" si="653"/>
        <v>0.19189496224988378</v>
      </c>
      <c r="J3178" s="12">
        <f t="shared" si="643"/>
        <v>0.1936369717310106</v>
      </c>
      <c r="K3178" s="1">
        <v>68129771</v>
      </c>
      <c r="L3178">
        <v>2439642</v>
      </c>
      <c r="M3178" s="12">
        <f t="shared" si="644"/>
        <v>3.5808750920357561E-2</v>
      </c>
      <c r="N3178">
        <v>719268</v>
      </c>
      <c r="O3178">
        <v>1720374</v>
      </c>
      <c r="P3178" s="12">
        <f t="shared" si="648"/>
        <v>2.5251427896330371E-2</v>
      </c>
      <c r="Q3178" s="12">
        <f t="shared" si="649"/>
        <v>0.70517477564331155</v>
      </c>
      <c r="R3178">
        <v>641736</v>
      </c>
      <c r="S3178">
        <v>312453</v>
      </c>
      <c r="T3178">
        <v>12523</v>
      </c>
      <c r="U3178" s="30">
        <v>12563.937</v>
      </c>
      <c r="V3178">
        <f t="shared" si="655"/>
        <v>12563937</v>
      </c>
      <c r="W3178">
        <v>485103</v>
      </c>
      <c r="X3178" s="16">
        <v>45969</v>
      </c>
      <c r="Z3178" s="16">
        <v>45969</v>
      </c>
      <c r="AA3178" s="16">
        <v>45969</v>
      </c>
    </row>
    <row r="3179" spans="1:27">
      <c r="B3179" t="s">
        <v>120</v>
      </c>
      <c r="C3179">
        <v>2008</v>
      </c>
      <c r="D3179" s="1">
        <v>16170286</v>
      </c>
      <c r="E3179" s="12">
        <f t="shared" si="646"/>
        <v>4.7669975980466238E-3</v>
      </c>
      <c r="F3179" s="1">
        <v>15968390</v>
      </c>
      <c r="G3179" s="11">
        <f t="shared" si="647"/>
        <v>1.2291844658270541E-3</v>
      </c>
      <c r="H3179">
        <v>71142087</v>
      </c>
      <c r="I3179" s="12">
        <f t="shared" si="653"/>
        <v>0.22445771094682673</v>
      </c>
      <c r="J3179" s="12">
        <f t="shared" si="643"/>
        <v>0.22729563725056309</v>
      </c>
      <c r="K3179" s="1">
        <v>71635287</v>
      </c>
      <c r="L3179">
        <v>2560455</v>
      </c>
      <c r="M3179" s="12">
        <f t="shared" si="644"/>
        <v>3.5742929319177573E-2</v>
      </c>
      <c r="N3179">
        <v>816191</v>
      </c>
      <c r="O3179">
        <v>1744264</v>
      </c>
      <c r="P3179" s="12">
        <f t="shared" si="648"/>
        <v>2.434922889329668E-2</v>
      </c>
      <c r="Q3179" s="12">
        <f t="shared" si="649"/>
        <v>0.681232046647959</v>
      </c>
      <c r="R3179">
        <v>525458</v>
      </c>
      <c r="S3179">
        <v>319212</v>
      </c>
      <c r="T3179">
        <v>12566</v>
      </c>
      <c r="U3179" s="30">
        <v>12612.285</v>
      </c>
      <c r="V3179">
        <f t="shared" si="655"/>
        <v>12612285</v>
      </c>
      <c r="W3179">
        <v>499669</v>
      </c>
      <c r="X3179" s="16">
        <v>49215</v>
      </c>
      <c r="Z3179" s="16">
        <v>49215</v>
      </c>
      <c r="AA3179" s="16">
        <v>49215</v>
      </c>
    </row>
    <row r="3180" spans="1:27">
      <c r="A3180">
        <v>38</v>
      </c>
      <c r="B3180" t="s">
        <v>190</v>
      </c>
      <c r="C3180">
        <v>2009</v>
      </c>
      <c r="D3180" s="10">
        <v>18314112</v>
      </c>
      <c r="E3180" s="12">
        <f t="shared" si="646"/>
        <v>0.13257811271860004</v>
      </c>
      <c r="F3180" s="4"/>
      <c r="G3180" s="4"/>
      <c r="H3180" s="10">
        <v>40050370</v>
      </c>
      <c r="I3180" s="3"/>
      <c r="J3180" s="12">
        <f t="shared" si="643"/>
        <v>0.45727697397052763</v>
      </c>
      <c r="K3180" s="10">
        <v>79812933</v>
      </c>
      <c r="L3180" s="3"/>
      <c r="M3180" s="3"/>
      <c r="N3180" s="10">
        <v>879920</v>
      </c>
      <c r="O3180" s="10">
        <v>1702602</v>
      </c>
      <c r="P3180" s="12">
        <f t="shared" si="648"/>
        <v>2.1332407368114138E-2</v>
      </c>
      <c r="Q3180" s="3"/>
      <c r="R3180" s="3"/>
      <c r="U3180" s="30">
        <v>12666.858</v>
      </c>
      <c r="V3180">
        <f t="shared" si="655"/>
        <v>12666858</v>
      </c>
      <c r="X3180" s="16">
        <v>51429</v>
      </c>
      <c r="Z3180" s="16">
        <v>51429</v>
      </c>
      <c r="AA3180" s="16">
        <v>51429</v>
      </c>
    </row>
    <row r="3181" spans="1:27">
      <c r="B3181" t="s">
        <v>190</v>
      </c>
      <c r="C3181">
        <v>2010</v>
      </c>
      <c r="D3181" s="10">
        <v>21338641</v>
      </c>
      <c r="E3181" s="12">
        <f t="shared" si="646"/>
        <v>0.16514745568881528</v>
      </c>
      <c r="F3181" s="4"/>
      <c r="G3181" s="4"/>
      <c r="H3181" s="10">
        <v>83282944</v>
      </c>
      <c r="I3181" s="3"/>
      <c r="J3181" s="12">
        <f t="shared" si="643"/>
        <v>0.25621862022552899</v>
      </c>
      <c r="K3181" s="10">
        <v>87285286</v>
      </c>
      <c r="L3181" s="3"/>
      <c r="M3181" s="3"/>
      <c r="N3181" s="10">
        <v>878283</v>
      </c>
      <c r="O3181" s="10">
        <v>1874225</v>
      </c>
      <c r="P3181" s="12">
        <f t="shared" si="648"/>
        <v>2.1472404867872004E-2</v>
      </c>
      <c r="Q3181" s="3"/>
      <c r="R3181" s="3"/>
      <c r="U3181" s="30">
        <v>12711.063</v>
      </c>
      <c r="V3181">
        <f t="shared" si="655"/>
        <v>12711063</v>
      </c>
      <c r="X3181" s="16">
        <v>51264</v>
      </c>
      <c r="Z3181" s="16">
        <v>51264</v>
      </c>
      <c r="AA3181" s="16">
        <v>51264</v>
      </c>
    </row>
    <row r="3182" spans="1:27">
      <c r="B3182" t="s">
        <v>190</v>
      </c>
      <c r="C3182">
        <v>2011</v>
      </c>
      <c r="D3182" s="10">
        <v>23842639</v>
      </c>
      <c r="E3182" s="12">
        <f t="shared" si="646"/>
        <v>0.1173457110038076</v>
      </c>
      <c r="F3182" s="4"/>
      <c r="G3182" s="4"/>
      <c r="H3182" s="10">
        <v>90892647</v>
      </c>
      <c r="I3182" s="3"/>
      <c r="J3182" s="12">
        <f t="shared" ref="J3182:J3187" si="656">D3182/H3182</f>
        <v>0.26231647759141619</v>
      </c>
      <c r="K3182" s="10">
        <v>90791525</v>
      </c>
      <c r="L3182" s="3"/>
      <c r="M3182" s="3"/>
      <c r="N3182" s="10">
        <v>884062</v>
      </c>
      <c r="O3182" s="10">
        <v>1910065</v>
      </c>
      <c r="P3182" s="12">
        <f t="shared" si="648"/>
        <v>2.1037921766376321E-2</v>
      </c>
      <c r="Q3182" s="3"/>
      <c r="R3182" s="3"/>
      <c r="U3182" s="30">
        <v>12742.811</v>
      </c>
      <c r="V3182">
        <f t="shared" si="655"/>
        <v>12742811</v>
      </c>
      <c r="X3182" s="16">
        <v>51578</v>
      </c>
      <c r="Z3182" s="16">
        <v>51578</v>
      </c>
      <c r="AA3182" s="16">
        <v>51578</v>
      </c>
    </row>
    <row r="3183" spans="1:27">
      <c r="B3183" t="s">
        <v>190</v>
      </c>
      <c r="C3183">
        <v>2012</v>
      </c>
      <c r="D3183" s="21"/>
      <c r="E3183" s="12"/>
      <c r="F3183" s="4"/>
      <c r="G3183" s="4"/>
      <c r="H3183" s="21"/>
      <c r="I3183" s="4"/>
      <c r="J3183" s="12"/>
      <c r="K3183" s="21"/>
      <c r="L3183" s="4"/>
      <c r="M3183" s="4"/>
      <c r="N3183" s="21"/>
      <c r="O3183" s="21"/>
      <c r="P3183" s="12"/>
      <c r="Q3183" s="4"/>
      <c r="R3183" s="4"/>
      <c r="U3183" s="30">
        <v>12768.034</v>
      </c>
      <c r="V3183">
        <f t="shared" si="655"/>
        <v>12768034</v>
      </c>
      <c r="X3183" s="16">
        <v>51125</v>
      </c>
      <c r="Z3183" s="16">
        <v>51125</v>
      </c>
      <c r="AA3183" s="16">
        <v>51125</v>
      </c>
    </row>
    <row r="3184" spans="1:27">
      <c r="B3184" t="s">
        <v>190</v>
      </c>
      <c r="C3184">
        <v>2013</v>
      </c>
      <c r="D3184" s="21">
        <v>21412638</v>
      </c>
      <c r="E3184" s="12"/>
      <c r="F3184" s="21">
        <v>21219116</v>
      </c>
      <c r="G3184" s="4"/>
      <c r="H3184" s="21">
        <v>87910876</v>
      </c>
      <c r="I3184" s="4"/>
      <c r="J3184" s="12">
        <f t="shared" si="656"/>
        <v>0.24357211501339152</v>
      </c>
      <c r="K3184" s="21">
        <v>87532654</v>
      </c>
      <c r="L3184" s="4"/>
      <c r="M3184" s="4"/>
      <c r="N3184" s="21">
        <v>911672</v>
      </c>
      <c r="O3184" s="21">
        <v>2119602</v>
      </c>
      <c r="P3184" s="12">
        <f t="shared" si="648"/>
        <v>2.4214986101072634E-2</v>
      </c>
      <c r="Q3184" s="4"/>
      <c r="R3184" s="4"/>
      <c r="U3184" s="30">
        <v>12778.45</v>
      </c>
      <c r="V3184">
        <f t="shared" si="655"/>
        <v>12778450</v>
      </c>
      <c r="X3184" s="16">
        <v>51422</v>
      </c>
      <c r="Z3184" s="16">
        <v>51422</v>
      </c>
      <c r="AA3184" s="16">
        <v>51422</v>
      </c>
    </row>
    <row r="3185" spans="2:28">
      <c r="B3185" t="s">
        <v>190</v>
      </c>
      <c r="C3185">
        <v>2014</v>
      </c>
      <c r="D3185" s="21">
        <v>21868995</v>
      </c>
      <c r="E3185" s="12">
        <f t="shared" ref="E3185:E3187" si="657">(D3185-D3184)/(D3184)</f>
        <v>2.1312507127799946E-2</v>
      </c>
      <c r="F3185" s="21">
        <v>21647328</v>
      </c>
      <c r="G3185" s="4"/>
      <c r="H3185" s="21">
        <v>89537550</v>
      </c>
      <c r="I3185" s="4"/>
      <c r="J3185" s="12">
        <f t="shared" si="656"/>
        <v>0.24424383959578969</v>
      </c>
      <c r="K3185" s="21">
        <v>86985760</v>
      </c>
      <c r="L3185" s="4"/>
      <c r="M3185" s="4"/>
      <c r="N3185" s="21">
        <v>934579</v>
      </c>
      <c r="O3185" s="21">
        <v>1956876</v>
      </c>
      <c r="P3185" s="12">
        <f t="shared" si="648"/>
        <v>2.249650977355374E-2</v>
      </c>
      <c r="Q3185" s="4"/>
      <c r="R3185" s="4"/>
      <c r="U3185" s="30">
        <v>12790.341</v>
      </c>
      <c r="V3185">
        <f t="shared" si="655"/>
        <v>12790341</v>
      </c>
      <c r="X3185" s="16">
        <v>50694</v>
      </c>
      <c r="Z3185" s="16">
        <v>50694</v>
      </c>
      <c r="AA3185" s="16">
        <v>50694</v>
      </c>
    </row>
    <row r="3186" spans="2:28">
      <c r="B3186" t="s">
        <v>190</v>
      </c>
      <c r="C3186">
        <v>2015</v>
      </c>
      <c r="D3186" s="10">
        <v>23065920</v>
      </c>
      <c r="E3186" s="12">
        <f t="shared" si="657"/>
        <v>5.4731596033562584E-2</v>
      </c>
      <c r="F3186" s="3"/>
      <c r="G3186" s="3"/>
      <c r="H3186" s="10">
        <v>90830702</v>
      </c>
      <c r="I3186" s="3"/>
      <c r="J3186" s="12">
        <f t="shared" si="656"/>
        <v>0.25394409040238397</v>
      </c>
      <c r="K3186" s="10">
        <v>89577939</v>
      </c>
      <c r="L3186" s="3"/>
      <c r="M3186" s="3"/>
      <c r="N3186" s="10">
        <v>1037183</v>
      </c>
      <c r="O3186" s="10">
        <v>2061391</v>
      </c>
      <c r="P3186" s="12">
        <f t="shared" si="648"/>
        <v>2.3012261981155874E-2</v>
      </c>
      <c r="Q3186" s="3"/>
      <c r="R3186" s="3"/>
      <c r="U3186" s="30">
        <v>12791.124</v>
      </c>
      <c r="V3186">
        <f t="shared" si="655"/>
        <v>12791124</v>
      </c>
      <c r="X3186" s="16">
        <v>49858</v>
      </c>
      <c r="Z3186" s="16">
        <v>49858</v>
      </c>
      <c r="AA3186" s="16">
        <v>49858</v>
      </c>
    </row>
    <row r="3187" spans="2:28">
      <c r="B3187" t="s">
        <v>288</v>
      </c>
      <c r="C3187">
        <v>2016</v>
      </c>
      <c r="D3187" s="1">
        <v>26240030</v>
      </c>
      <c r="E3187" s="12">
        <f t="shared" si="657"/>
        <v>0.13761037929551476</v>
      </c>
      <c r="F3187" s="3"/>
      <c r="G3187" s="3"/>
      <c r="H3187" s="1">
        <v>90792145</v>
      </c>
      <c r="I3187" s="3"/>
      <c r="J3187" s="12">
        <f t="shared" si="656"/>
        <v>0.28901211663189585</v>
      </c>
      <c r="K3187" s="1">
        <v>96439652</v>
      </c>
      <c r="L3187" s="3"/>
      <c r="M3187" s="3"/>
      <c r="N3187" s="1">
        <v>1045151</v>
      </c>
      <c r="O3187" s="1">
        <v>2101822</v>
      </c>
      <c r="P3187" s="12">
        <f t="shared" ref="P3187" si="658">(O3187/K3187)</f>
        <v>2.1794168232792878E-2</v>
      </c>
      <c r="Q3187" s="3"/>
      <c r="R3187" s="3"/>
      <c r="U3187" s="30">
        <v>12787.084999999999</v>
      </c>
      <c r="V3187">
        <f t="shared" si="655"/>
        <v>12787085</v>
      </c>
      <c r="X3187" s="16">
        <v>49244</v>
      </c>
      <c r="Z3187" s="16">
        <v>49244</v>
      </c>
      <c r="AA3187" s="16">
        <v>49244</v>
      </c>
    </row>
    <row r="3188" spans="2:28"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U3188" s="30"/>
    </row>
    <row r="3189" spans="2:28"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</row>
    <row r="3190" spans="2:28">
      <c r="B3190" t="s">
        <v>289</v>
      </c>
      <c r="C3190">
        <v>1880</v>
      </c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X3190" s="16">
        <v>107</v>
      </c>
      <c r="Z3190" s="16">
        <v>107</v>
      </c>
      <c r="AA3190" s="16">
        <v>107</v>
      </c>
    </row>
    <row r="3191" spans="2:28">
      <c r="B3191" t="s">
        <v>289</v>
      </c>
      <c r="C3191">
        <v>1890</v>
      </c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X3191" s="16">
        <v>122</v>
      </c>
      <c r="Z3191" s="16">
        <v>122</v>
      </c>
      <c r="AA3191" s="16">
        <v>122</v>
      </c>
    </row>
    <row r="3192" spans="2:28">
      <c r="B3192" t="s">
        <v>289</v>
      </c>
      <c r="C3192">
        <v>1904</v>
      </c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U3192" s="30">
        <v>471</v>
      </c>
      <c r="V3192">
        <f>(U3192*1000)</f>
        <v>471000</v>
      </c>
      <c r="X3192" s="16">
        <v>451</v>
      </c>
      <c r="Z3192" s="16">
        <v>451</v>
      </c>
      <c r="AA3192" s="16">
        <v>451</v>
      </c>
    </row>
    <row r="3193" spans="2:28">
      <c r="B3193" t="s">
        <v>289</v>
      </c>
      <c r="C3193">
        <v>1910</v>
      </c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U3193" s="30">
        <v>545</v>
      </c>
      <c r="V3193">
        <f t="shared" ref="V3193:V3261" si="659">(U3193*1000)</f>
        <v>545000</v>
      </c>
      <c r="X3193" s="16">
        <v>421</v>
      </c>
      <c r="Z3193" s="16">
        <v>421</v>
      </c>
      <c r="AA3193" s="16">
        <v>421</v>
      </c>
    </row>
    <row r="3194" spans="2:28">
      <c r="B3194" t="s">
        <v>289</v>
      </c>
      <c r="C3194">
        <v>1923</v>
      </c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U3194" s="30">
        <v>656</v>
      </c>
      <c r="V3194">
        <f t="shared" si="659"/>
        <v>656000</v>
      </c>
      <c r="X3194" s="16">
        <v>466</v>
      </c>
      <c r="Z3194" s="16">
        <v>466</v>
      </c>
      <c r="AA3194" s="16">
        <v>466</v>
      </c>
    </row>
    <row r="3195" spans="2:28">
      <c r="B3195" t="s">
        <v>289</v>
      </c>
      <c r="C3195">
        <v>1930</v>
      </c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U3195" s="30">
        <v>686</v>
      </c>
      <c r="V3195">
        <f t="shared" si="659"/>
        <v>686000</v>
      </c>
      <c r="X3195" s="16">
        <v>366</v>
      </c>
      <c r="Z3195" s="16">
        <v>366</v>
      </c>
      <c r="AA3195" s="16">
        <v>366</v>
      </c>
    </row>
    <row r="3196" spans="2:28">
      <c r="B3196" t="s">
        <v>289</v>
      </c>
      <c r="C3196">
        <v>1940</v>
      </c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U3196" s="30">
        <v>719</v>
      </c>
      <c r="V3196">
        <f t="shared" si="659"/>
        <v>719000</v>
      </c>
      <c r="X3196" s="16">
        <v>308</v>
      </c>
      <c r="Z3196" s="16">
        <v>308</v>
      </c>
      <c r="AA3196" s="16">
        <v>308</v>
      </c>
      <c r="AB3196">
        <f>(385-308)/5</f>
        <v>15.4</v>
      </c>
    </row>
    <row r="3197" spans="2:28">
      <c r="B3197" t="s">
        <v>289</v>
      </c>
      <c r="C3197">
        <v>1941</v>
      </c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U3197" s="30">
        <v>731</v>
      </c>
      <c r="V3197">
        <f t="shared" si="659"/>
        <v>731000</v>
      </c>
      <c r="Z3197" s="16"/>
      <c r="AA3197" s="16">
        <f>AA3196+(AA3198-AA3196)/2</f>
        <v>315.5</v>
      </c>
    </row>
    <row r="3198" spans="2:28">
      <c r="B3198" t="s">
        <v>289</v>
      </c>
      <c r="C3198">
        <v>1942</v>
      </c>
      <c r="D3198" s="1">
        <v>3455</v>
      </c>
      <c r="E3198" s="1"/>
      <c r="F3198" s="1">
        <v>3455</v>
      </c>
      <c r="G3198" s="1"/>
      <c r="H3198">
        <v>38057</v>
      </c>
      <c r="I3198" s="12">
        <f t="shared" ref="I3198:I3233" si="660">(F3198/H3198)</f>
        <v>9.0784875318601049E-2</v>
      </c>
      <c r="J3198" s="12">
        <f>D3198/H3198</f>
        <v>9.0784875318601049E-2</v>
      </c>
      <c r="K3198" s="1">
        <v>24060</v>
      </c>
      <c r="L3198">
        <v>1317</v>
      </c>
      <c r="M3198" s="12">
        <f>(L3198/K3198)</f>
        <v>5.4738154613466337E-2</v>
      </c>
      <c r="N3198" s="3"/>
      <c r="O3198" s="3"/>
      <c r="P3198" s="3"/>
      <c r="Q3198" s="3"/>
      <c r="R3198" s="3"/>
      <c r="T3198">
        <v>748</v>
      </c>
      <c r="U3198" s="30">
        <v>748</v>
      </c>
      <c r="V3198">
        <f t="shared" si="659"/>
        <v>748000</v>
      </c>
      <c r="W3198">
        <v>895</v>
      </c>
      <c r="AA3198" s="1">
        <f>AA3196+15</f>
        <v>323</v>
      </c>
    </row>
    <row r="3199" spans="2:28">
      <c r="B3199" t="s">
        <v>289</v>
      </c>
      <c r="C3199">
        <v>1943</v>
      </c>
      <c r="D3199" s="1"/>
      <c r="E3199" s="1"/>
      <c r="F3199" s="1"/>
      <c r="G3199" s="1"/>
      <c r="I3199" s="12"/>
      <c r="J3199" s="12"/>
      <c r="K3199" s="1"/>
      <c r="M3199" s="12"/>
      <c r="N3199" s="3"/>
      <c r="O3199" s="3"/>
      <c r="P3199" s="3"/>
      <c r="Q3199" s="3"/>
      <c r="R3199" s="3"/>
      <c r="U3199" s="30">
        <v>760</v>
      </c>
      <c r="V3199">
        <f t="shared" si="659"/>
        <v>760000</v>
      </c>
      <c r="AA3199" s="1">
        <f>AA3198+(AA3200-AA3198)/2</f>
        <v>330.5</v>
      </c>
    </row>
    <row r="3200" spans="2:28">
      <c r="B3200" t="s">
        <v>289</v>
      </c>
      <c r="C3200">
        <v>1944</v>
      </c>
      <c r="D3200" s="1">
        <v>3774</v>
      </c>
      <c r="E3200" s="12">
        <f>(D3200-D3198)/(D3198)</f>
        <v>9.2329956584659909E-2</v>
      </c>
      <c r="F3200" s="1">
        <v>3694</v>
      </c>
      <c r="G3200" s="11">
        <f>(F3200-F3198)/(F3198)</f>
        <v>6.9175108538350211E-2</v>
      </c>
      <c r="H3200">
        <v>45362</v>
      </c>
      <c r="I3200" s="12">
        <f t="shared" si="660"/>
        <v>8.1433799215202149E-2</v>
      </c>
      <c r="J3200" s="12">
        <f t="shared" ref="J3200:J3266" si="661">D3200/H3200</f>
        <v>8.3197389885807507E-2</v>
      </c>
      <c r="K3200" s="1">
        <v>27431</v>
      </c>
      <c r="L3200">
        <v>1590</v>
      </c>
      <c r="M3200" s="12">
        <f t="shared" ref="M3200:M3263" si="662">(L3200/K3200)</f>
        <v>5.7963617804673545E-2</v>
      </c>
      <c r="N3200" s="3"/>
      <c r="O3200" s="3"/>
      <c r="P3200" s="3"/>
      <c r="Q3200" s="3"/>
      <c r="R3200" s="3"/>
      <c r="T3200">
        <v>795</v>
      </c>
      <c r="U3200" s="30">
        <v>795</v>
      </c>
      <c r="V3200">
        <f t="shared" si="659"/>
        <v>795000</v>
      </c>
      <c r="W3200">
        <v>1079</v>
      </c>
      <c r="AA3200" s="1">
        <f>AA3198+15</f>
        <v>338</v>
      </c>
    </row>
    <row r="3201" spans="2:28">
      <c r="B3201" t="s">
        <v>289</v>
      </c>
      <c r="C3201">
        <v>1945</v>
      </c>
      <c r="D3201" s="1"/>
      <c r="E3201" s="12"/>
      <c r="F3201" s="1"/>
      <c r="G3201" s="11"/>
      <c r="I3201" s="12"/>
      <c r="J3201" s="12"/>
      <c r="K3201" s="1"/>
      <c r="M3201" s="12"/>
      <c r="N3201" s="3"/>
      <c r="O3201" s="3"/>
      <c r="P3201" s="3"/>
      <c r="Q3201" s="3"/>
      <c r="R3201" s="3"/>
      <c r="U3201" s="30">
        <v>776</v>
      </c>
      <c r="V3201">
        <f t="shared" si="659"/>
        <v>776000</v>
      </c>
      <c r="AA3201" s="1">
        <f>AA3200+(AA3202-AA3200)/2</f>
        <v>345.5</v>
      </c>
    </row>
    <row r="3202" spans="2:28">
      <c r="B3202" t="s">
        <v>289</v>
      </c>
      <c r="C3202">
        <v>1946</v>
      </c>
      <c r="D3202" s="1">
        <v>3401</v>
      </c>
      <c r="E3202" s="12">
        <f>(D3202-D3200)/(D3200)</f>
        <v>-9.8834128245892952E-2</v>
      </c>
      <c r="F3202" s="1">
        <v>3398</v>
      </c>
      <c r="G3202" s="11">
        <f>(F3202-F3200)/(F3200)</f>
        <v>-8.0129940443963182E-2</v>
      </c>
      <c r="H3202">
        <v>49580</v>
      </c>
      <c r="I3202" s="12">
        <f t="shared" si="660"/>
        <v>6.8535699878983461E-2</v>
      </c>
      <c r="J3202" s="12">
        <f t="shared" si="661"/>
        <v>6.8596208148446955E-2</v>
      </c>
      <c r="K3202" s="1">
        <v>42739</v>
      </c>
      <c r="L3202">
        <v>1245</v>
      </c>
      <c r="M3202" s="12">
        <f t="shared" si="662"/>
        <v>2.9130302533985353E-2</v>
      </c>
      <c r="N3202" s="3"/>
      <c r="O3202" s="3"/>
      <c r="P3202" s="3"/>
      <c r="Q3202" s="3"/>
      <c r="R3202" s="3"/>
      <c r="T3202">
        <v>770</v>
      </c>
      <c r="U3202" s="30">
        <v>770</v>
      </c>
      <c r="V3202">
        <f t="shared" si="659"/>
        <v>770000</v>
      </c>
      <c r="W3202">
        <v>1079</v>
      </c>
      <c r="AA3202" s="1">
        <f>AA3200+15</f>
        <v>353</v>
      </c>
    </row>
    <row r="3203" spans="2:28">
      <c r="B3203" t="s">
        <v>289</v>
      </c>
      <c r="C3203">
        <v>1947</v>
      </c>
      <c r="D3203" s="1"/>
      <c r="E3203" s="12"/>
      <c r="F3203" s="1"/>
      <c r="G3203" s="11"/>
      <c r="I3203" s="12"/>
      <c r="J3203" s="12"/>
      <c r="K3203" s="1"/>
      <c r="M3203" s="12"/>
      <c r="N3203" s="3"/>
      <c r="O3203" s="3"/>
      <c r="P3203" s="3"/>
      <c r="Q3203" s="3"/>
      <c r="R3203" s="3"/>
      <c r="U3203" s="30">
        <v>776</v>
      </c>
      <c r="V3203">
        <f t="shared" si="659"/>
        <v>776000</v>
      </c>
      <c r="AA3203" s="1">
        <f>AA3202+(AA3204-AA3202)/2</f>
        <v>360.5</v>
      </c>
    </row>
    <row r="3204" spans="2:28">
      <c r="B3204" t="s">
        <v>289</v>
      </c>
      <c r="C3204">
        <v>1948</v>
      </c>
      <c r="D3204" s="1">
        <v>6836</v>
      </c>
      <c r="E3204" s="12">
        <f>(D3204-D3202)/(D3202)</f>
        <v>1.009997059688327</v>
      </c>
      <c r="F3204" s="1">
        <v>6682</v>
      </c>
      <c r="G3204" s="11">
        <f>(F3204-F3202)/(F3202)</f>
        <v>0.96645085344320192</v>
      </c>
      <c r="H3204">
        <v>67257</v>
      </c>
      <c r="I3204" s="12">
        <f t="shared" si="660"/>
        <v>9.9350253505211358E-2</v>
      </c>
      <c r="J3204" s="12">
        <f t="shared" si="661"/>
        <v>0.10163997799485555</v>
      </c>
      <c r="K3204" s="1">
        <v>66513</v>
      </c>
      <c r="L3204">
        <v>1637</v>
      </c>
      <c r="M3204" s="12">
        <f t="shared" si="662"/>
        <v>2.4611730037736985E-2</v>
      </c>
      <c r="N3204" s="3"/>
      <c r="O3204" s="3"/>
      <c r="P3204" s="3"/>
      <c r="Q3204" s="3"/>
      <c r="R3204" s="3"/>
      <c r="T3204">
        <v>787</v>
      </c>
      <c r="U3204" s="30">
        <v>787</v>
      </c>
      <c r="V3204">
        <f t="shared" si="659"/>
        <v>787000</v>
      </c>
      <c r="W3204">
        <v>1124</v>
      </c>
      <c r="AA3204" s="1">
        <f t="shared" ref="AA3204" si="663">AA3202+15</f>
        <v>368</v>
      </c>
    </row>
    <row r="3205" spans="2:28">
      <c r="B3205" t="s">
        <v>289</v>
      </c>
      <c r="C3205">
        <v>1949</v>
      </c>
      <c r="D3205" s="1"/>
      <c r="E3205" s="12"/>
      <c r="F3205" s="1"/>
      <c r="G3205" s="11"/>
      <c r="I3205" s="12"/>
      <c r="J3205" s="12"/>
      <c r="K3205" s="1"/>
      <c r="M3205" s="12"/>
      <c r="N3205" s="3"/>
      <c r="O3205" s="3"/>
      <c r="P3205" s="3"/>
      <c r="Q3205" s="3"/>
      <c r="R3205" s="3"/>
      <c r="U3205" s="30">
        <v>801</v>
      </c>
      <c r="V3205">
        <f t="shared" si="659"/>
        <v>801000</v>
      </c>
      <c r="AA3205" s="1">
        <f>AA3204+(AA3206-AA3204)/2</f>
        <v>376.5</v>
      </c>
    </row>
    <row r="3206" spans="2:28">
      <c r="B3206" t="s">
        <v>289</v>
      </c>
      <c r="C3206">
        <v>1950</v>
      </c>
      <c r="D3206" s="1">
        <v>11912</v>
      </c>
      <c r="E3206" s="12">
        <f>(D3206-D3204)/(D3204)</f>
        <v>0.74253949678174369</v>
      </c>
      <c r="F3206" s="1">
        <v>9312</v>
      </c>
      <c r="G3206" s="11">
        <f>(F3206-F3204)/(F3204)</f>
        <v>0.39359473211613288</v>
      </c>
      <c r="H3206">
        <v>72942</v>
      </c>
      <c r="I3206" s="12">
        <f t="shared" si="660"/>
        <v>0.12766307477173644</v>
      </c>
      <c r="J3206" s="12">
        <f t="shared" si="661"/>
        <v>0.1633078336212333</v>
      </c>
      <c r="K3206" s="1">
        <v>88931</v>
      </c>
      <c r="L3206">
        <v>1550</v>
      </c>
      <c r="M3206" s="12">
        <f t="shared" si="662"/>
        <v>1.7429242896177935E-2</v>
      </c>
      <c r="N3206" s="3"/>
      <c r="O3206" s="3"/>
      <c r="P3206" s="3"/>
      <c r="Q3206" s="3"/>
      <c r="R3206" s="3"/>
      <c r="T3206">
        <v>786</v>
      </c>
      <c r="U3206" s="30">
        <v>786</v>
      </c>
      <c r="V3206">
        <f t="shared" si="659"/>
        <v>786000</v>
      </c>
      <c r="W3206">
        <v>1217</v>
      </c>
      <c r="X3206" s="16">
        <v>385</v>
      </c>
      <c r="Z3206" s="16">
        <v>385</v>
      </c>
      <c r="AA3206" s="16">
        <v>385</v>
      </c>
      <c r="AB3206">
        <f>(348-385)/10</f>
        <v>-3.7</v>
      </c>
    </row>
    <row r="3207" spans="2:28">
      <c r="B3207" t="s">
        <v>289</v>
      </c>
      <c r="C3207">
        <v>1951</v>
      </c>
      <c r="D3207" s="1">
        <v>12746</v>
      </c>
      <c r="E3207" s="12">
        <f t="shared" ref="E3207:E3267" si="664">(D3207-D3206)/(D3206)</f>
        <v>7.0013431833445272E-2</v>
      </c>
      <c r="F3207" s="1">
        <v>11614</v>
      </c>
      <c r="G3207" s="11">
        <f t="shared" ref="G3207:G3264" si="665">(F3207-F3206)/(F3206)</f>
        <v>0.24720790378006874</v>
      </c>
      <c r="H3207">
        <v>84217</v>
      </c>
      <c r="I3207" s="12">
        <f t="shared" si="660"/>
        <v>0.13790564850327131</v>
      </c>
      <c r="J3207" s="12">
        <f t="shared" si="661"/>
        <v>0.15134711519051972</v>
      </c>
      <c r="K3207" s="1">
        <v>83016</v>
      </c>
      <c r="L3207">
        <v>1708</v>
      </c>
      <c r="M3207" s="12">
        <f t="shared" si="662"/>
        <v>2.0574347113809385E-2</v>
      </c>
      <c r="N3207">
        <v>489</v>
      </c>
      <c r="O3207">
        <v>1044</v>
      </c>
      <c r="P3207" s="12">
        <f>(O3207/K3207)</f>
        <v>1.2575888985255855E-2</v>
      </c>
      <c r="Q3207" s="12">
        <f>(O3207/L3207)</f>
        <v>0.61124121779859486</v>
      </c>
      <c r="R3207" s="2">
        <v>1139</v>
      </c>
      <c r="S3207" s="2">
        <v>197</v>
      </c>
      <c r="T3207">
        <v>784</v>
      </c>
      <c r="U3207" s="30">
        <v>784</v>
      </c>
      <c r="V3207">
        <f t="shared" si="659"/>
        <v>784000</v>
      </c>
      <c r="W3207">
        <v>1344</v>
      </c>
      <c r="AA3207" s="1">
        <f>AA3206-3</f>
        <v>382</v>
      </c>
    </row>
    <row r="3208" spans="2:28">
      <c r="B3208" t="s">
        <v>289</v>
      </c>
      <c r="C3208">
        <v>1952</v>
      </c>
      <c r="D3208" s="1">
        <v>13615</v>
      </c>
      <c r="E3208" s="12">
        <f t="shared" si="664"/>
        <v>6.8178252000627645E-2</v>
      </c>
      <c r="F3208" s="1">
        <v>12847</v>
      </c>
      <c r="G3208" s="11">
        <f t="shared" si="665"/>
        <v>0.10616497330807646</v>
      </c>
      <c r="H3208">
        <v>96048</v>
      </c>
      <c r="I3208" s="12">
        <f t="shared" si="660"/>
        <v>0.13375603864734301</v>
      </c>
      <c r="J3208" s="12">
        <f t="shared" si="661"/>
        <v>0.1417520406463435</v>
      </c>
      <c r="K3208" s="1">
        <v>92627</v>
      </c>
      <c r="L3208">
        <v>1857</v>
      </c>
      <c r="M3208" s="12">
        <f t="shared" si="662"/>
        <v>2.0048150107420084E-2</v>
      </c>
      <c r="N3208">
        <v>538</v>
      </c>
      <c r="O3208">
        <v>1154</v>
      </c>
      <c r="P3208" s="12">
        <f t="shared" ref="P3208:P3271" si="666">(O3208/K3208)</f>
        <v>1.2458570395241128E-2</v>
      </c>
      <c r="Q3208" s="12">
        <f t="shared" ref="Q3208:Q3264" si="667">(O3208/L3208)</f>
        <v>0.62143241787829828</v>
      </c>
      <c r="R3208" s="2">
        <v>1291</v>
      </c>
      <c r="S3208" s="2">
        <v>189</v>
      </c>
      <c r="T3208">
        <v>802</v>
      </c>
      <c r="U3208" s="30">
        <v>802</v>
      </c>
      <c r="V3208">
        <f t="shared" si="659"/>
        <v>802000</v>
      </c>
      <c r="W3208">
        <v>1413</v>
      </c>
      <c r="AA3208" s="1">
        <f t="shared" ref="AA3208:AA3215" si="668">AA3207-3</f>
        <v>379</v>
      </c>
    </row>
    <row r="3209" spans="2:28">
      <c r="B3209" t="s">
        <v>289</v>
      </c>
      <c r="C3209">
        <v>1953</v>
      </c>
      <c r="D3209" s="1">
        <v>13243</v>
      </c>
      <c r="E3209" s="12">
        <f t="shared" si="664"/>
        <v>-2.7322805728975396E-2</v>
      </c>
      <c r="F3209" s="1">
        <v>12857</v>
      </c>
      <c r="G3209" s="11">
        <f t="shared" si="665"/>
        <v>7.783918424534911E-4</v>
      </c>
      <c r="H3209">
        <v>100121</v>
      </c>
      <c r="I3209" s="12">
        <f t="shared" si="660"/>
        <v>0.12841461831184267</v>
      </c>
      <c r="J3209" s="12">
        <f t="shared" si="661"/>
        <v>0.13226995335643871</v>
      </c>
      <c r="K3209" s="1">
        <v>87788</v>
      </c>
      <c r="L3209">
        <v>2048</v>
      </c>
      <c r="M3209" s="12">
        <f t="shared" si="662"/>
        <v>2.3328928782977171E-2</v>
      </c>
      <c r="N3209">
        <v>642</v>
      </c>
      <c r="O3209">
        <v>1242</v>
      </c>
      <c r="P3209" s="12">
        <f t="shared" si="666"/>
        <v>1.4147719506082837E-2</v>
      </c>
      <c r="Q3209" s="12">
        <f t="shared" si="667"/>
        <v>0.6064453125</v>
      </c>
      <c r="R3209">
        <v>1389</v>
      </c>
      <c r="S3209">
        <v>198</v>
      </c>
      <c r="T3209">
        <v>815</v>
      </c>
      <c r="U3209" s="30">
        <v>815</v>
      </c>
      <c r="V3209">
        <f t="shared" si="659"/>
        <v>815000</v>
      </c>
      <c r="W3209">
        <v>1509</v>
      </c>
      <c r="AA3209" s="1">
        <f t="shared" si="668"/>
        <v>376</v>
      </c>
    </row>
    <row r="3210" spans="2:28">
      <c r="B3210" t="s">
        <v>289</v>
      </c>
      <c r="C3210">
        <v>1954</v>
      </c>
      <c r="D3210" s="1">
        <v>11503</v>
      </c>
      <c r="E3210" s="12">
        <f t="shared" si="664"/>
        <v>-0.13139016839084799</v>
      </c>
      <c r="F3210" s="1">
        <v>11032</v>
      </c>
      <c r="G3210" s="11">
        <f t="shared" si="665"/>
        <v>-0.14194602162246248</v>
      </c>
      <c r="H3210">
        <v>99265</v>
      </c>
      <c r="I3210" s="12">
        <f t="shared" si="660"/>
        <v>0.11113685589079736</v>
      </c>
      <c r="J3210" s="12">
        <f t="shared" si="661"/>
        <v>0.11588173072079787</v>
      </c>
      <c r="K3210" s="1">
        <v>98085</v>
      </c>
      <c r="L3210">
        <v>2331</v>
      </c>
      <c r="M3210" s="12">
        <f t="shared" si="662"/>
        <v>2.3765101697507264E-2</v>
      </c>
      <c r="N3210">
        <v>673</v>
      </c>
      <c r="O3210">
        <v>1335</v>
      </c>
      <c r="P3210" s="12">
        <f t="shared" si="666"/>
        <v>1.3610643829331703E-2</v>
      </c>
      <c r="Q3210" s="12">
        <f t="shared" si="667"/>
        <v>0.57271557271557272</v>
      </c>
      <c r="R3210" s="2">
        <v>1590</v>
      </c>
      <c r="S3210" s="2">
        <v>185</v>
      </c>
      <c r="T3210">
        <v>816</v>
      </c>
      <c r="U3210" s="30">
        <v>816</v>
      </c>
      <c r="V3210">
        <f t="shared" si="659"/>
        <v>816000</v>
      </c>
      <c r="W3210">
        <v>1503</v>
      </c>
      <c r="AA3210" s="1">
        <f t="shared" si="668"/>
        <v>373</v>
      </c>
    </row>
    <row r="3211" spans="2:28">
      <c r="B3211" t="s">
        <v>289</v>
      </c>
      <c r="C3211">
        <v>1955</v>
      </c>
      <c r="D3211" s="1">
        <v>14317</v>
      </c>
      <c r="E3211" s="12">
        <f t="shared" si="664"/>
        <v>0.24463183517343301</v>
      </c>
      <c r="F3211" s="1">
        <v>13591</v>
      </c>
      <c r="G3211" s="11">
        <f t="shared" si="665"/>
        <v>0.23196156635242929</v>
      </c>
      <c r="H3211">
        <v>103727</v>
      </c>
      <c r="I3211" s="12">
        <f t="shared" si="660"/>
        <v>0.13102663723042215</v>
      </c>
      <c r="J3211" s="12">
        <f t="shared" si="661"/>
        <v>0.13802577920888487</v>
      </c>
      <c r="K3211" s="1">
        <v>105185</v>
      </c>
      <c r="L3211">
        <v>2618</v>
      </c>
      <c r="M3211" s="12">
        <f t="shared" si="662"/>
        <v>2.4889480439226126E-2</v>
      </c>
      <c r="N3211">
        <v>737</v>
      </c>
      <c r="O3211">
        <v>1523</v>
      </c>
      <c r="P3211" s="12">
        <f t="shared" si="666"/>
        <v>1.4479250843751486E-2</v>
      </c>
      <c r="Q3211" s="12">
        <f t="shared" si="667"/>
        <v>0.58174178762414053</v>
      </c>
      <c r="R3211" s="2">
        <v>1554</v>
      </c>
      <c r="S3211" s="2">
        <v>192</v>
      </c>
      <c r="T3211">
        <v>823</v>
      </c>
      <c r="U3211" s="30">
        <v>823</v>
      </c>
      <c r="V3211">
        <f t="shared" si="659"/>
        <v>823000</v>
      </c>
      <c r="W3211">
        <v>1607</v>
      </c>
      <c r="AA3211" s="1">
        <f t="shared" si="668"/>
        <v>370</v>
      </c>
    </row>
    <row r="3212" spans="2:28">
      <c r="B3212" t="s">
        <v>289</v>
      </c>
      <c r="C3212">
        <v>1956</v>
      </c>
      <c r="D3212" s="1">
        <v>16148</v>
      </c>
      <c r="E3212" s="12">
        <f t="shared" si="664"/>
        <v>0.12788992107285047</v>
      </c>
      <c r="F3212" s="1">
        <v>15532</v>
      </c>
      <c r="G3212" s="11">
        <f t="shared" si="665"/>
        <v>0.14281509822676772</v>
      </c>
      <c r="H3212">
        <v>109900</v>
      </c>
      <c r="I3212" s="12">
        <f t="shared" si="660"/>
        <v>0.14132848043676069</v>
      </c>
      <c r="J3212" s="12">
        <f t="shared" si="661"/>
        <v>0.14693357597816198</v>
      </c>
      <c r="K3212" s="1">
        <v>114715</v>
      </c>
      <c r="L3212">
        <v>2687</v>
      </c>
      <c r="M3212" s="12">
        <f t="shared" si="662"/>
        <v>2.3423266355751208E-2</v>
      </c>
      <c r="N3212">
        <v>837</v>
      </c>
      <c r="O3212">
        <v>1580</v>
      </c>
      <c r="P3212" s="12">
        <f t="shared" si="666"/>
        <v>1.3773264176437258E-2</v>
      </c>
      <c r="Q3212" s="12">
        <f t="shared" si="667"/>
        <v>0.58801637513956084</v>
      </c>
      <c r="R3212" s="2">
        <v>1651</v>
      </c>
      <c r="S3212" s="2">
        <v>224</v>
      </c>
      <c r="T3212">
        <v>840</v>
      </c>
      <c r="U3212" s="30">
        <v>840</v>
      </c>
      <c r="V3212">
        <f t="shared" si="659"/>
        <v>840000</v>
      </c>
      <c r="W3212">
        <v>1675</v>
      </c>
      <c r="AA3212" s="1">
        <f t="shared" si="668"/>
        <v>367</v>
      </c>
    </row>
    <row r="3213" spans="2:28">
      <c r="B3213" t="s">
        <v>289</v>
      </c>
      <c r="C3213">
        <v>1957</v>
      </c>
      <c r="D3213" s="1">
        <v>18354</v>
      </c>
      <c r="E3213" s="12">
        <f t="shared" si="664"/>
        <v>0.13661134505821154</v>
      </c>
      <c r="F3213" s="1">
        <v>17602</v>
      </c>
      <c r="G3213" s="11">
        <f t="shared" si="665"/>
        <v>0.13327324233839816</v>
      </c>
      <c r="H3213">
        <v>118597</v>
      </c>
      <c r="I3213" s="12">
        <f t="shared" si="660"/>
        <v>0.14841859406224442</v>
      </c>
      <c r="J3213" s="12">
        <f t="shared" si="661"/>
        <v>0.15475939526294932</v>
      </c>
      <c r="K3213" s="1">
        <v>124762</v>
      </c>
      <c r="L3213">
        <v>3869</v>
      </c>
      <c r="M3213" s="12">
        <f t="shared" si="662"/>
        <v>3.1011045029736617E-2</v>
      </c>
      <c r="N3213">
        <v>837</v>
      </c>
      <c r="O3213" s="2">
        <v>2572</v>
      </c>
      <c r="P3213" s="12">
        <f t="shared" si="666"/>
        <v>2.0615251438739358E-2</v>
      </c>
      <c r="Q3213" s="12">
        <f t="shared" si="667"/>
        <v>0.66477125872318432</v>
      </c>
      <c r="R3213" s="2">
        <v>1754</v>
      </c>
      <c r="S3213" s="2">
        <v>205</v>
      </c>
      <c r="T3213">
        <v>851</v>
      </c>
      <c r="U3213" s="30">
        <v>851</v>
      </c>
      <c r="V3213">
        <f t="shared" si="659"/>
        <v>851000</v>
      </c>
      <c r="W3213">
        <v>1720</v>
      </c>
      <c r="AA3213" s="1">
        <f t="shared" si="668"/>
        <v>364</v>
      </c>
    </row>
    <row r="3214" spans="2:28">
      <c r="B3214" t="s">
        <v>289</v>
      </c>
      <c r="C3214">
        <v>1958</v>
      </c>
      <c r="D3214" s="1">
        <v>29119</v>
      </c>
      <c r="E3214" s="12">
        <f t="shared" si="664"/>
        <v>0.58652064944971127</v>
      </c>
      <c r="F3214" s="1">
        <v>28300</v>
      </c>
      <c r="G3214" s="11">
        <f t="shared" si="665"/>
        <v>0.60777184410862406</v>
      </c>
      <c r="H3214">
        <v>137065</v>
      </c>
      <c r="I3214" s="12">
        <f t="shared" si="660"/>
        <v>0.20647138219093131</v>
      </c>
      <c r="J3214" s="12">
        <f t="shared" si="661"/>
        <v>0.21244664939991975</v>
      </c>
      <c r="K3214" s="1">
        <v>158834</v>
      </c>
      <c r="L3214">
        <v>3618</v>
      </c>
      <c r="M3214" s="12">
        <f t="shared" si="662"/>
        <v>2.2778498306407949E-2</v>
      </c>
      <c r="N3214">
        <v>929</v>
      </c>
      <c r="O3214">
        <v>2308</v>
      </c>
      <c r="P3214" s="12">
        <f t="shared" si="666"/>
        <v>1.4530893889217673E-2</v>
      </c>
      <c r="Q3214" s="12">
        <f t="shared" si="667"/>
        <v>0.63792150359314537</v>
      </c>
      <c r="R3214">
        <v>1895</v>
      </c>
      <c r="S3214">
        <v>393</v>
      </c>
      <c r="T3214">
        <v>858</v>
      </c>
      <c r="U3214" s="30">
        <v>858</v>
      </c>
      <c r="V3214">
        <f t="shared" si="659"/>
        <v>858000</v>
      </c>
      <c r="W3214">
        <v>1794</v>
      </c>
      <c r="AA3214" s="1">
        <f t="shared" si="668"/>
        <v>361</v>
      </c>
    </row>
    <row r="3215" spans="2:28">
      <c r="B3215" t="s">
        <v>289</v>
      </c>
      <c r="C3215">
        <v>1959</v>
      </c>
      <c r="D3215" s="1">
        <v>29416</v>
      </c>
      <c r="E3215" s="12">
        <f t="shared" si="664"/>
        <v>1.0199526082626463E-2</v>
      </c>
      <c r="F3215" s="1">
        <v>27433</v>
      </c>
      <c r="G3215" s="11">
        <f t="shared" si="665"/>
        <v>-3.0636042402826854E-2</v>
      </c>
      <c r="H3215">
        <v>147712</v>
      </c>
      <c r="I3215" s="12">
        <f t="shared" si="660"/>
        <v>0.18571950823223571</v>
      </c>
      <c r="J3215" s="12">
        <f t="shared" si="661"/>
        <v>0.19914428076256499</v>
      </c>
      <c r="K3215" s="1">
        <v>163738</v>
      </c>
      <c r="L3215">
        <v>3422</v>
      </c>
      <c r="M3215" s="12">
        <f t="shared" si="662"/>
        <v>2.089924147113071E-2</v>
      </c>
      <c r="N3215">
        <v>1021</v>
      </c>
      <c r="O3215">
        <v>2098</v>
      </c>
      <c r="P3215" s="12">
        <f t="shared" si="666"/>
        <v>1.281315271958861E-2</v>
      </c>
      <c r="Q3215" s="12">
        <f t="shared" si="667"/>
        <v>0.61309175920514314</v>
      </c>
      <c r="R3215">
        <v>1943</v>
      </c>
      <c r="S3215">
        <v>352</v>
      </c>
      <c r="T3215">
        <v>857</v>
      </c>
      <c r="U3215" s="30">
        <v>857</v>
      </c>
      <c r="V3215">
        <f t="shared" si="659"/>
        <v>857000</v>
      </c>
      <c r="W3215">
        <v>1893</v>
      </c>
      <c r="AA3215" s="1">
        <f t="shared" si="668"/>
        <v>358</v>
      </c>
    </row>
    <row r="3216" spans="2:28">
      <c r="B3216" t="s">
        <v>289</v>
      </c>
      <c r="C3216">
        <v>1960</v>
      </c>
      <c r="D3216" s="1">
        <v>30111</v>
      </c>
      <c r="E3216" s="12">
        <f t="shared" si="664"/>
        <v>2.3626597769921133E-2</v>
      </c>
      <c r="F3216" s="1">
        <v>29150</v>
      </c>
      <c r="G3216" s="11">
        <f t="shared" si="665"/>
        <v>6.2588852841468298E-2</v>
      </c>
      <c r="H3216">
        <v>158249</v>
      </c>
      <c r="I3216" s="12">
        <f t="shared" si="660"/>
        <v>0.1842033756927374</v>
      </c>
      <c r="J3216" s="12">
        <f t="shared" si="661"/>
        <v>0.19027608389310516</v>
      </c>
      <c r="K3216" s="1">
        <v>153308</v>
      </c>
      <c r="L3216">
        <v>3739</v>
      </c>
      <c r="M3216" s="12">
        <f t="shared" si="662"/>
        <v>2.4388812064601979E-2</v>
      </c>
      <c r="N3216">
        <v>1385</v>
      </c>
      <c r="O3216">
        <v>2354</v>
      </c>
      <c r="P3216" s="12">
        <f t="shared" si="666"/>
        <v>1.5354710778302503E-2</v>
      </c>
      <c r="Q3216" s="12">
        <f t="shared" si="667"/>
        <v>0.62958010163145228</v>
      </c>
      <c r="R3216">
        <v>1908</v>
      </c>
      <c r="S3216">
        <v>326</v>
      </c>
      <c r="T3216">
        <v>855</v>
      </c>
      <c r="U3216" s="30">
        <v>855</v>
      </c>
      <c r="V3216">
        <f t="shared" si="659"/>
        <v>855000</v>
      </c>
      <c r="W3216">
        <v>1934</v>
      </c>
      <c r="X3216" s="16">
        <v>348</v>
      </c>
      <c r="Z3216" s="16">
        <v>348</v>
      </c>
      <c r="AA3216" s="16">
        <v>348</v>
      </c>
      <c r="AB3216">
        <f>(482-348)/10</f>
        <v>13.4</v>
      </c>
    </row>
    <row r="3217" spans="2:28">
      <c r="B3217" t="s">
        <v>289</v>
      </c>
      <c r="C3217">
        <v>1961</v>
      </c>
      <c r="D3217" s="1">
        <v>30692</v>
      </c>
      <c r="E3217" s="12">
        <f t="shared" si="664"/>
        <v>1.9295274152303143E-2</v>
      </c>
      <c r="F3217" s="1">
        <v>29629</v>
      </c>
      <c r="G3217" s="11">
        <f t="shared" si="665"/>
        <v>1.6432246998284734E-2</v>
      </c>
      <c r="H3217">
        <v>171837</v>
      </c>
      <c r="I3217" s="12">
        <f t="shared" si="660"/>
        <v>0.17242503069769607</v>
      </c>
      <c r="J3217" s="12">
        <f t="shared" si="661"/>
        <v>0.17861112565978224</v>
      </c>
      <c r="K3217" s="1">
        <v>173719</v>
      </c>
      <c r="L3217">
        <v>3860</v>
      </c>
      <c r="M3217" s="12">
        <f t="shared" si="662"/>
        <v>2.2219791732625678E-2</v>
      </c>
      <c r="N3217">
        <v>1378</v>
      </c>
      <c r="O3217">
        <v>2482</v>
      </c>
      <c r="P3217" s="12">
        <f t="shared" si="666"/>
        <v>1.4287441212532883E-2</v>
      </c>
      <c r="Q3217" s="12">
        <f t="shared" si="667"/>
        <v>0.64300518134715023</v>
      </c>
      <c r="R3217">
        <v>2071</v>
      </c>
      <c r="S3217">
        <v>403</v>
      </c>
      <c r="T3217">
        <v>858</v>
      </c>
      <c r="U3217" s="30">
        <v>858</v>
      </c>
      <c r="V3217">
        <f t="shared" si="659"/>
        <v>858000</v>
      </c>
      <c r="W3217">
        <v>2023</v>
      </c>
      <c r="AA3217" s="1">
        <f>AA3216+13</f>
        <v>361</v>
      </c>
    </row>
    <row r="3218" spans="2:28">
      <c r="B3218" t="s">
        <v>289</v>
      </c>
      <c r="C3218">
        <v>1962</v>
      </c>
      <c r="D3218" s="1">
        <v>29788</v>
      </c>
      <c r="E3218" s="12">
        <f t="shared" si="664"/>
        <v>-2.9453929362700377E-2</v>
      </c>
      <c r="F3218" s="1">
        <v>28614</v>
      </c>
      <c r="G3218" s="11">
        <f t="shared" si="665"/>
        <v>-3.4256977960781664E-2</v>
      </c>
      <c r="H3218">
        <v>174246</v>
      </c>
      <c r="I3218" s="12">
        <f t="shared" si="660"/>
        <v>0.16421610826073482</v>
      </c>
      <c r="J3218" s="12">
        <f t="shared" si="661"/>
        <v>0.17095370912388233</v>
      </c>
      <c r="K3218" s="1">
        <v>174984</v>
      </c>
      <c r="L3218">
        <v>3957</v>
      </c>
      <c r="M3218" s="12">
        <f t="shared" si="662"/>
        <v>2.2613496091071182E-2</v>
      </c>
      <c r="N3218">
        <v>1347</v>
      </c>
      <c r="O3218">
        <v>2610</v>
      </c>
      <c r="P3218" s="12">
        <f t="shared" si="666"/>
        <v>1.4915649430805103E-2</v>
      </c>
      <c r="Q3218" s="12">
        <f t="shared" si="667"/>
        <v>0.65959059893858984</v>
      </c>
      <c r="R3218">
        <v>2356</v>
      </c>
      <c r="S3218">
        <v>389</v>
      </c>
      <c r="T3218">
        <v>871</v>
      </c>
      <c r="U3218" s="30">
        <v>871</v>
      </c>
      <c r="V3218">
        <f t="shared" si="659"/>
        <v>871000</v>
      </c>
      <c r="W3218">
        <v>2168</v>
      </c>
      <c r="AA3218" s="1">
        <f t="shared" ref="AA3218:AA3225" si="669">AA3217+13</f>
        <v>374</v>
      </c>
    </row>
    <row r="3219" spans="2:28">
      <c r="B3219" t="s">
        <v>289</v>
      </c>
      <c r="C3219">
        <v>1963</v>
      </c>
      <c r="D3219" s="1">
        <v>38804</v>
      </c>
      <c r="E3219" s="12">
        <f t="shared" si="664"/>
        <v>0.3026722170001343</v>
      </c>
      <c r="F3219" s="1">
        <v>37404</v>
      </c>
      <c r="G3219" s="11">
        <f t="shared" si="665"/>
        <v>0.30719228349758859</v>
      </c>
      <c r="H3219">
        <v>194379</v>
      </c>
      <c r="I3219" s="12">
        <f t="shared" si="660"/>
        <v>0.19242819440371645</v>
      </c>
      <c r="J3219" s="12">
        <f t="shared" si="661"/>
        <v>0.19963061853389513</v>
      </c>
      <c r="K3219" s="1">
        <v>194582</v>
      </c>
      <c r="L3219">
        <v>4529</v>
      </c>
      <c r="M3219" s="12">
        <f t="shared" si="662"/>
        <v>2.3275534222076039E-2</v>
      </c>
      <c r="N3219">
        <v>1412</v>
      </c>
      <c r="O3219">
        <v>3117</v>
      </c>
      <c r="P3219" s="12">
        <f t="shared" si="666"/>
        <v>1.6018953448931558E-2</v>
      </c>
      <c r="Q3219" s="12">
        <f t="shared" si="667"/>
        <v>0.68823139765952746</v>
      </c>
      <c r="R3219">
        <v>2563</v>
      </c>
      <c r="S3219">
        <v>470</v>
      </c>
      <c r="T3219">
        <v>876</v>
      </c>
      <c r="U3219" s="30">
        <v>876</v>
      </c>
      <c r="V3219">
        <f t="shared" si="659"/>
        <v>876000</v>
      </c>
      <c r="W3219">
        <v>2265</v>
      </c>
      <c r="AA3219" s="1">
        <f t="shared" si="669"/>
        <v>387</v>
      </c>
    </row>
    <row r="3220" spans="2:28">
      <c r="B3220" t="s">
        <v>289</v>
      </c>
      <c r="C3220">
        <v>1964</v>
      </c>
      <c r="D3220" s="1">
        <v>42886</v>
      </c>
      <c r="E3220" s="12">
        <f t="shared" si="664"/>
        <v>0.10519534068652717</v>
      </c>
      <c r="F3220" s="1">
        <v>41524</v>
      </c>
      <c r="G3220" s="11">
        <f t="shared" si="665"/>
        <v>0.11014864720350764</v>
      </c>
      <c r="H3220">
        <v>207014</v>
      </c>
      <c r="I3220" s="12">
        <f t="shared" si="660"/>
        <v>0.20058546764953095</v>
      </c>
      <c r="J3220" s="12">
        <f t="shared" si="661"/>
        <v>0.2071647328200025</v>
      </c>
      <c r="K3220" s="1">
        <v>206114</v>
      </c>
      <c r="L3220">
        <v>4844</v>
      </c>
      <c r="M3220" s="12">
        <f t="shared" si="662"/>
        <v>2.3501557390570266E-2</v>
      </c>
      <c r="N3220">
        <v>1504</v>
      </c>
      <c r="O3220">
        <v>3340</v>
      </c>
      <c r="P3220" s="12">
        <f t="shared" si="666"/>
        <v>1.6204624625207411E-2</v>
      </c>
      <c r="Q3220" s="12">
        <f t="shared" si="667"/>
        <v>0.68951279933938892</v>
      </c>
      <c r="R3220">
        <v>2456</v>
      </c>
      <c r="S3220">
        <v>416</v>
      </c>
      <c r="T3220">
        <v>885</v>
      </c>
      <c r="U3220" s="30">
        <v>885</v>
      </c>
      <c r="V3220">
        <f t="shared" si="659"/>
        <v>885000</v>
      </c>
      <c r="W3220">
        <v>2414</v>
      </c>
      <c r="AA3220" s="1">
        <f t="shared" si="669"/>
        <v>400</v>
      </c>
    </row>
    <row r="3221" spans="2:28">
      <c r="B3221" t="s">
        <v>289</v>
      </c>
      <c r="C3221">
        <v>1965</v>
      </c>
      <c r="D3221" s="1">
        <v>55960</v>
      </c>
      <c r="E3221" s="12">
        <f t="shared" si="664"/>
        <v>0.3048547311476939</v>
      </c>
      <c r="F3221" s="1">
        <v>54563</v>
      </c>
      <c r="G3221" s="11">
        <f t="shared" si="665"/>
        <v>0.31401117426066855</v>
      </c>
      <c r="H3221">
        <v>240447</v>
      </c>
      <c r="I3221" s="12">
        <f t="shared" si="660"/>
        <v>0.22692318889401822</v>
      </c>
      <c r="J3221" s="12">
        <f t="shared" si="661"/>
        <v>0.23273320107965581</v>
      </c>
      <c r="K3221" s="1">
        <v>237005</v>
      </c>
      <c r="L3221">
        <v>5757</v>
      </c>
      <c r="M3221" s="12">
        <f t="shared" si="662"/>
        <v>2.4290626780025738E-2</v>
      </c>
      <c r="N3221">
        <v>1718</v>
      </c>
      <c r="O3221">
        <v>4039</v>
      </c>
      <c r="P3221" s="12">
        <f t="shared" si="666"/>
        <v>1.7041834560452312E-2</v>
      </c>
      <c r="Q3221" s="12">
        <f t="shared" si="667"/>
        <v>0.70158068438422794</v>
      </c>
      <c r="R3221">
        <v>2739</v>
      </c>
      <c r="S3221">
        <v>455</v>
      </c>
      <c r="T3221">
        <v>893</v>
      </c>
      <c r="U3221" s="30">
        <v>893</v>
      </c>
      <c r="V3221">
        <f t="shared" si="659"/>
        <v>893000</v>
      </c>
      <c r="W3221">
        <v>2599</v>
      </c>
      <c r="AA3221" s="1">
        <f t="shared" si="669"/>
        <v>413</v>
      </c>
    </row>
    <row r="3222" spans="2:28">
      <c r="B3222" t="s">
        <v>289</v>
      </c>
      <c r="C3222">
        <v>1966</v>
      </c>
      <c r="D3222" s="1">
        <v>54115</v>
      </c>
      <c r="E3222" s="12">
        <f t="shared" si="664"/>
        <v>-3.2969978556111508E-2</v>
      </c>
      <c r="F3222" s="1">
        <v>52752</v>
      </c>
      <c r="G3222" s="11">
        <f t="shared" si="665"/>
        <v>-3.3190990231475544E-2</v>
      </c>
      <c r="H3222">
        <v>263252</v>
      </c>
      <c r="I3222" s="12">
        <f t="shared" si="660"/>
        <v>0.20038594198714541</v>
      </c>
      <c r="J3222" s="12">
        <f t="shared" si="661"/>
        <v>0.2055634904957987</v>
      </c>
      <c r="K3222" s="1">
        <v>264818</v>
      </c>
      <c r="L3222">
        <v>4957</v>
      </c>
      <c r="M3222" s="12">
        <f t="shared" si="662"/>
        <v>1.8718516112953047E-2</v>
      </c>
      <c r="N3222">
        <v>1787</v>
      </c>
      <c r="O3222">
        <v>3170</v>
      </c>
      <c r="P3222" s="12">
        <f t="shared" si="666"/>
        <v>1.1970485389965939E-2</v>
      </c>
      <c r="Q3222" s="12">
        <f t="shared" si="667"/>
        <v>0.63949969739761958</v>
      </c>
      <c r="R3222">
        <v>2778</v>
      </c>
      <c r="S3222">
        <v>526</v>
      </c>
      <c r="T3222">
        <v>899</v>
      </c>
      <c r="U3222" s="30">
        <v>899</v>
      </c>
      <c r="V3222">
        <f t="shared" si="659"/>
        <v>899000</v>
      </c>
      <c r="W3222">
        <v>2838</v>
      </c>
      <c r="AA3222" s="1">
        <f t="shared" si="669"/>
        <v>426</v>
      </c>
    </row>
    <row r="3223" spans="2:28">
      <c r="B3223" t="s">
        <v>289</v>
      </c>
      <c r="C3223">
        <v>1967</v>
      </c>
      <c r="D3223" s="1">
        <v>66158</v>
      </c>
      <c r="E3223" s="12">
        <f t="shared" si="664"/>
        <v>0.22254458098493948</v>
      </c>
      <c r="F3223" s="1">
        <v>64822</v>
      </c>
      <c r="G3223" s="11">
        <f t="shared" si="665"/>
        <v>0.2288064907491659</v>
      </c>
      <c r="H3223">
        <v>287320</v>
      </c>
      <c r="I3223" s="12">
        <f t="shared" si="660"/>
        <v>0.22560907698733121</v>
      </c>
      <c r="J3223" s="12">
        <f t="shared" si="661"/>
        <v>0.23025894473061395</v>
      </c>
      <c r="K3223" s="1">
        <v>323565</v>
      </c>
      <c r="L3223">
        <v>6000</v>
      </c>
      <c r="M3223" s="12">
        <f t="shared" si="662"/>
        <v>1.8543414769829864E-2</v>
      </c>
      <c r="N3223">
        <v>1741</v>
      </c>
      <c r="O3223">
        <v>4259</v>
      </c>
      <c r="P3223" s="12">
        <f t="shared" si="666"/>
        <v>1.3162733917450899E-2</v>
      </c>
      <c r="Q3223" s="12">
        <f t="shared" si="667"/>
        <v>0.70983333333333332</v>
      </c>
      <c r="R3223">
        <v>3389</v>
      </c>
      <c r="S3223">
        <v>704</v>
      </c>
      <c r="T3223">
        <v>909</v>
      </c>
      <c r="U3223" s="30">
        <v>909</v>
      </c>
      <c r="V3223">
        <f t="shared" si="659"/>
        <v>909000</v>
      </c>
      <c r="W3223">
        <v>3080</v>
      </c>
      <c r="AA3223" s="1">
        <f t="shared" si="669"/>
        <v>439</v>
      </c>
    </row>
    <row r="3224" spans="2:28">
      <c r="B3224" t="s">
        <v>289</v>
      </c>
      <c r="C3224">
        <v>1968</v>
      </c>
      <c r="D3224" s="1">
        <v>86379</v>
      </c>
      <c r="E3224" s="12">
        <f t="shared" si="664"/>
        <v>0.30564708727591522</v>
      </c>
      <c r="F3224" s="1">
        <v>85010</v>
      </c>
      <c r="G3224" s="11">
        <f t="shared" si="665"/>
        <v>0.31143747493135049</v>
      </c>
      <c r="H3224">
        <v>341002</v>
      </c>
      <c r="I3224" s="12">
        <f t="shared" si="660"/>
        <v>0.24929472554413171</v>
      </c>
      <c r="J3224" s="12">
        <f t="shared" si="661"/>
        <v>0.25330936475445892</v>
      </c>
      <c r="K3224" s="1">
        <v>380510</v>
      </c>
      <c r="L3224">
        <v>7788</v>
      </c>
      <c r="M3224" s="12">
        <f t="shared" si="662"/>
        <v>2.0467267614517358E-2</v>
      </c>
      <c r="N3224">
        <v>2556</v>
      </c>
      <c r="O3224">
        <v>5232</v>
      </c>
      <c r="P3224" s="12">
        <f t="shared" si="666"/>
        <v>1.3749967149352185E-2</v>
      </c>
      <c r="Q3224" s="12">
        <f t="shared" si="667"/>
        <v>0.6718027734976888</v>
      </c>
      <c r="R3224">
        <v>4176</v>
      </c>
      <c r="S3224">
        <v>847</v>
      </c>
      <c r="T3224">
        <v>922</v>
      </c>
      <c r="U3224" s="30">
        <v>922</v>
      </c>
      <c r="V3224">
        <f t="shared" si="659"/>
        <v>922000</v>
      </c>
      <c r="W3224">
        <v>3364</v>
      </c>
      <c r="AA3224" s="1">
        <f t="shared" si="669"/>
        <v>452</v>
      </c>
    </row>
    <row r="3225" spans="2:28">
      <c r="B3225" t="s">
        <v>289</v>
      </c>
      <c r="C3225">
        <v>1969</v>
      </c>
      <c r="D3225" s="1">
        <v>84095</v>
      </c>
      <c r="E3225" s="12">
        <f t="shared" si="664"/>
        <v>-2.6441611965871335E-2</v>
      </c>
      <c r="F3225" s="1">
        <v>82718</v>
      </c>
      <c r="G3225" s="11">
        <f t="shared" si="665"/>
        <v>-2.6961533937183861E-2</v>
      </c>
      <c r="H3225">
        <v>380024</v>
      </c>
      <c r="I3225" s="12">
        <f t="shared" si="660"/>
        <v>0.21766520009262572</v>
      </c>
      <c r="J3225" s="12">
        <f t="shared" si="661"/>
        <v>0.22128865545333978</v>
      </c>
      <c r="K3225" s="1">
        <v>411625</v>
      </c>
      <c r="L3225">
        <v>8017</v>
      </c>
      <c r="M3225" s="12">
        <f t="shared" si="662"/>
        <v>1.9476465229274219E-2</v>
      </c>
      <c r="N3225">
        <v>2702</v>
      </c>
      <c r="O3225">
        <v>5315</v>
      </c>
      <c r="P3225" s="12">
        <f t="shared" si="666"/>
        <v>1.2912238080777407E-2</v>
      </c>
      <c r="Q3225" s="12">
        <f t="shared" si="667"/>
        <v>0.66296619683173252</v>
      </c>
      <c r="R3225">
        <v>4388</v>
      </c>
      <c r="S3225">
        <v>796</v>
      </c>
      <c r="T3225">
        <v>932</v>
      </c>
      <c r="U3225" s="30">
        <v>932</v>
      </c>
      <c r="V3225">
        <f t="shared" si="659"/>
        <v>932000</v>
      </c>
      <c r="W3225">
        <v>3586</v>
      </c>
      <c r="AA3225" s="1">
        <f t="shared" si="669"/>
        <v>465</v>
      </c>
    </row>
    <row r="3226" spans="2:28">
      <c r="B3226" t="s">
        <v>289</v>
      </c>
      <c r="C3226">
        <v>1970</v>
      </c>
      <c r="D3226" s="1">
        <v>102025</v>
      </c>
      <c r="E3226" s="12">
        <f t="shared" si="664"/>
        <v>0.2132112491824722</v>
      </c>
      <c r="F3226" s="1">
        <v>100679</v>
      </c>
      <c r="G3226" s="11">
        <f t="shared" si="665"/>
        <v>0.2171353272564617</v>
      </c>
      <c r="H3226">
        <v>438738</v>
      </c>
      <c r="I3226" s="12">
        <f t="shared" si="660"/>
        <v>0.229474082482028</v>
      </c>
      <c r="J3226" s="12">
        <f t="shared" si="661"/>
        <v>0.23254197265794163</v>
      </c>
      <c r="K3226" s="1">
        <v>444604</v>
      </c>
      <c r="L3226">
        <v>9032</v>
      </c>
      <c r="M3226" s="12">
        <f t="shared" si="662"/>
        <v>2.0314707020179755E-2</v>
      </c>
      <c r="N3226">
        <v>2675</v>
      </c>
      <c r="O3226">
        <v>6357</v>
      </c>
      <c r="P3226" s="12">
        <f t="shared" si="666"/>
        <v>1.4298116976005614E-2</v>
      </c>
      <c r="Q3226" s="12">
        <f t="shared" si="667"/>
        <v>0.70383082373782113</v>
      </c>
      <c r="R3226">
        <v>5103</v>
      </c>
      <c r="S3226">
        <v>795</v>
      </c>
      <c r="T3226">
        <v>950</v>
      </c>
      <c r="U3226" s="30">
        <v>949.72299999999996</v>
      </c>
      <c r="V3226">
        <f t="shared" si="659"/>
        <v>949723</v>
      </c>
      <c r="W3226">
        <v>3895</v>
      </c>
      <c r="X3226" s="16">
        <v>482</v>
      </c>
      <c r="Z3226" s="16">
        <v>482</v>
      </c>
      <c r="AA3226" s="16">
        <v>482</v>
      </c>
      <c r="AB3226">
        <f>(686-482)/7</f>
        <v>29.142857142857142</v>
      </c>
    </row>
    <row r="3227" spans="2:28">
      <c r="B3227" t="s">
        <v>289</v>
      </c>
      <c r="C3227">
        <v>1971</v>
      </c>
      <c r="D3227" s="1">
        <v>112467</v>
      </c>
      <c r="E3227" s="12">
        <f t="shared" si="664"/>
        <v>0.10234746385689782</v>
      </c>
      <c r="F3227" s="1">
        <v>111005</v>
      </c>
      <c r="G3227" s="11">
        <f t="shared" si="665"/>
        <v>0.10256359320215735</v>
      </c>
      <c r="H3227">
        <v>497250</v>
      </c>
      <c r="I3227" s="12">
        <f t="shared" si="660"/>
        <v>0.2232378079436903</v>
      </c>
      <c r="J3227" s="12">
        <f t="shared" si="661"/>
        <v>0.22617797888386124</v>
      </c>
      <c r="K3227" s="1">
        <v>530288</v>
      </c>
      <c r="L3227">
        <v>10009</v>
      </c>
      <c r="M3227" s="12">
        <f t="shared" si="662"/>
        <v>1.887464924720152E-2</v>
      </c>
      <c r="N3227">
        <v>3513</v>
      </c>
      <c r="O3227">
        <v>6496</v>
      </c>
      <c r="P3227" s="12">
        <f t="shared" si="666"/>
        <v>1.2249947198503454E-2</v>
      </c>
      <c r="Q3227" s="12">
        <f t="shared" si="667"/>
        <v>0.64901588570286739</v>
      </c>
      <c r="R3227">
        <v>5521</v>
      </c>
      <c r="S3227">
        <v>799</v>
      </c>
      <c r="T3227">
        <v>963</v>
      </c>
      <c r="U3227" s="30">
        <v>963.10699999999997</v>
      </c>
      <c r="V3227">
        <f t="shared" si="659"/>
        <v>963107</v>
      </c>
      <c r="W3227">
        <v>4131</v>
      </c>
      <c r="AA3227" s="1">
        <f>AA3226+29</f>
        <v>511</v>
      </c>
    </row>
    <row r="3228" spans="2:28">
      <c r="B3228" t="s">
        <v>289</v>
      </c>
      <c r="C3228">
        <v>1972</v>
      </c>
      <c r="D3228" s="1">
        <v>132668</v>
      </c>
      <c r="E3228" s="12">
        <f t="shared" si="664"/>
        <v>0.17961713213653782</v>
      </c>
      <c r="F3228" s="1">
        <v>131138</v>
      </c>
      <c r="G3228" s="11">
        <f t="shared" si="665"/>
        <v>0.18137020854916444</v>
      </c>
      <c r="H3228">
        <v>559468</v>
      </c>
      <c r="I3228" s="12">
        <f t="shared" si="660"/>
        <v>0.23439767779390422</v>
      </c>
      <c r="J3228" s="12">
        <f t="shared" si="661"/>
        <v>0.23713241865486498</v>
      </c>
      <c r="K3228" s="1">
        <v>560225</v>
      </c>
      <c r="L3228">
        <v>10806</v>
      </c>
      <c r="M3228" s="12">
        <f t="shared" si="662"/>
        <v>1.9288678655897184E-2</v>
      </c>
      <c r="N3228">
        <v>4658</v>
      </c>
      <c r="O3228">
        <v>6148</v>
      </c>
      <c r="P3228" s="12">
        <f t="shared" si="666"/>
        <v>1.0974162166986479E-2</v>
      </c>
      <c r="Q3228" s="12">
        <f t="shared" si="667"/>
        <v>0.56894317971497321</v>
      </c>
      <c r="R3228">
        <v>5789</v>
      </c>
      <c r="S3228">
        <v>876</v>
      </c>
      <c r="T3228">
        <v>975</v>
      </c>
      <c r="U3228" s="30">
        <v>974.79</v>
      </c>
      <c r="V3228">
        <f t="shared" si="659"/>
        <v>974790</v>
      </c>
      <c r="W3228">
        <v>4504</v>
      </c>
      <c r="AA3228" s="1">
        <f t="shared" ref="AA3228:AA3232" si="670">AA3227+29</f>
        <v>540</v>
      </c>
    </row>
    <row r="3229" spans="2:28">
      <c r="B3229" t="s">
        <v>289</v>
      </c>
      <c r="C3229">
        <v>1973</v>
      </c>
      <c r="D3229" s="1">
        <v>184110</v>
      </c>
      <c r="E3229" s="12">
        <f t="shared" si="664"/>
        <v>0.38774987186058429</v>
      </c>
      <c r="F3229" s="1">
        <v>182496</v>
      </c>
      <c r="G3229" s="11">
        <f t="shared" si="665"/>
        <v>0.3916332413183059</v>
      </c>
      <c r="H3229">
        <v>656896</v>
      </c>
      <c r="I3229" s="12">
        <f t="shared" si="660"/>
        <v>0.27781566640685895</v>
      </c>
      <c r="J3229" s="12">
        <f t="shared" si="661"/>
        <v>0.28027267634450509</v>
      </c>
      <c r="K3229" s="1">
        <v>613623</v>
      </c>
      <c r="L3229">
        <v>13306</v>
      </c>
      <c r="M3229" s="12">
        <f t="shared" si="662"/>
        <v>2.1684324088243109E-2</v>
      </c>
      <c r="N3229">
        <v>4976</v>
      </c>
      <c r="O3229">
        <v>8330</v>
      </c>
      <c r="P3229" s="12">
        <f t="shared" si="666"/>
        <v>1.3575110450553516E-2</v>
      </c>
      <c r="Q3229" s="12">
        <f t="shared" si="667"/>
        <v>0.62603336840523072</v>
      </c>
      <c r="R3229">
        <v>6530</v>
      </c>
      <c r="S3229">
        <v>1156</v>
      </c>
      <c r="T3229">
        <v>976</v>
      </c>
      <c r="U3229" s="30">
        <v>975.73800000000006</v>
      </c>
      <c r="V3229">
        <f t="shared" si="659"/>
        <v>975738</v>
      </c>
      <c r="W3229">
        <v>4846</v>
      </c>
      <c r="AA3229" s="1">
        <f t="shared" si="670"/>
        <v>569</v>
      </c>
    </row>
    <row r="3230" spans="2:28">
      <c r="B3230" t="s">
        <v>289</v>
      </c>
      <c r="C3230">
        <v>1974</v>
      </c>
      <c r="D3230" s="1">
        <v>171879</v>
      </c>
      <c r="E3230" s="12">
        <f t="shared" si="664"/>
        <v>-6.6433110640378032E-2</v>
      </c>
      <c r="F3230" s="1">
        <v>170197</v>
      </c>
      <c r="G3230" s="11">
        <f t="shared" si="665"/>
        <v>-6.7393257934420484E-2</v>
      </c>
      <c r="H3230">
        <v>689548</v>
      </c>
      <c r="I3230" s="12">
        <f t="shared" si="660"/>
        <v>0.24682400645060243</v>
      </c>
      <c r="J3230" s="12">
        <f t="shared" si="661"/>
        <v>0.24926328551456897</v>
      </c>
      <c r="K3230" s="1">
        <v>658751</v>
      </c>
      <c r="L3230">
        <v>17276</v>
      </c>
      <c r="M3230" s="12">
        <f t="shared" si="662"/>
        <v>2.6225387134137176E-2</v>
      </c>
      <c r="N3230">
        <v>6169</v>
      </c>
      <c r="O3230">
        <v>11107</v>
      </c>
      <c r="P3230" s="12">
        <f t="shared" si="666"/>
        <v>1.6860695467634964E-2</v>
      </c>
      <c r="Q3230" s="12">
        <f t="shared" si="667"/>
        <v>0.64291502662653388</v>
      </c>
      <c r="R3230">
        <v>7087</v>
      </c>
      <c r="S3230">
        <v>1312</v>
      </c>
      <c r="T3230">
        <v>951</v>
      </c>
      <c r="U3230" s="30">
        <v>950.61500000000001</v>
      </c>
      <c r="V3230">
        <f t="shared" si="659"/>
        <v>950615</v>
      </c>
      <c r="W3230">
        <v>5135</v>
      </c>
      <c r="AA3230" s="1">
        <f t="shared" si="670"/>
        <v>598</v>
      </c>
    </row>
    <row r="3231" spans="2:28">
      <c r="B3231" t="s">
        <v>289</v>
      </c>
      <c r="C3231">
        <v>1975</v>
      </c>
      <c r="D3231" s="1">
        <v>192168</v>
      </c>
      <c r="E3231" s="12">
        <f t="shared" si="664"/>
        <v>0.11804234374181838</v>
      </c>
      <c r="F3231" s="1">
        <v>190025</v>
      </c>
      <c r="G3231" s="11">
        <f t="shared" si="665"/>
        <v>0.116500290839439</v>
      </c>
      <c r="H3231">
        <v>750736</v>
      </c>
      <c r="I3231" s="12">
        <f t="shared" si="660"/>
        <v>0.25311827326783315</v>
      </c>
      <c r="J3231" s="12">
        <f t="shared" si="661"/>
        <v>0.25597280535367961</v>
      </c>
      <c r="K3231" s="1">
        <v>782772</v>
      </c>
      <c r="L3231">
        <v>18698</v>
      </c>
      <c r="M3231" s="12">
        <f t="shared" si="662"/>
        <v>2.3886904488152363E-2</v>
      </c>
      <c r="N3231">
        <v>6450</v>
      </c>
      <c r="O3231">
        <v>12248</v>
      </c>
      <c r="P3231" s="12">
        <f t="shared" si="666"/>
        <v>1.5646957223814852E-2</v>
      </c>
      <c r="Q3231" s="12">
        <f t="shared" si="667"/>
        <v>0.6550433201411916</v>
      </c>
      <c r="R3231">
        <v>8241</v>
      </c>
      <c r="S3231">
        <v>1807</v>
      </c>
      <c r="T3231">
        <v>943</v>
      </c>
      <c r="U3231" s="30">
        <v>942.78800000000001</v>
      </c>
      <c r="V3231">
        <f t="shared" si="659"/>
        <v>942788</v>
      </c>
      <c r="W3231">
        <v>5537</v>
      </c>
      <c r="AA3231" s="1">
        <f t="shared" si="670"/>
        <v>627</v>
      </c>
    </row>
    <row r="3232" spans="2:28">
      <c r="B3232" t="s">
        <v>289</v>
      </c>
      <c r="C3232">
        <v>1976</v>
      </c>
      <c r="D3232" s="1">
        <v>236420</v>
      </c>
      <c r="E3232" s="12">
        <f t="shared" si="664"/>
        <v>0.23027767370217725</v>
      </c>
      <c r="F3232" s="1">
        <v>234351</v>
      </c>
      <c r="G3232" s="11">
        <f t="shared" si="665"/>
        <v>0.23326404420470992</v>
      </c>
      <c r="H3232">
        <v>1007025</v>
      </c>
      <c r="I3232" s="12">
        <f t="shared" si="660"/>
        <v>0.23271616891338348</v>
      </c>
      <c r="J3232" s="12">
        <f t="shared" si="661"/>
        <v>0.2347707355825327</v>
      </c>
      <c r="K3232" s="1">
        <v>980430</v>
      </c>
      <c r="L3232">
        <v>20583</v>
      </c>
      <c r="M3232" s="12">
        <f t="shared" si="662"/>
        <v>2.0993849637403996E-2</v>
      </c>
      <c r="N3232">
        <v>6764</v>
      </c>
      <c r="O3232">
        <v>13819</v>
      </c>
      <c r="P3232" s="12">
        <f t="shared" si="666"/>
        <v>1.4094835939332742E-2</v>
      </c>
      <c r="Q3232" s="12">
        <f t="shared" si="667"/>
        <v>0.67137929359179904</v>
      </c>
      <c r="R3232">
        <v>9363</v>
      </c>
      <c r="S3232">
        <v>2169</v>
      </c>
      <c r="T3232">
        <v>946</v>
      </c>
      <c r="U3232" s="30">
        <v>946.08900000000006</v>
      </c>
      <c r="V3232">
        <f t="shared" si="659"/>
        <v>946089</v>
      </c>
      <c r="W3232">
        <v>6084</v>
      </c>
      <c r="AA3232" s="1">
        <f t="shared" si="670"/>
        <v>656</v>
      </c>
    </row>
    <row r="3233" spans="2:27">
      <c r="B3233" t="s">
        <v>289</v>
      </c>
      <c r="C3233">
        <v>1977</v>
      </c>
      <c r="D3233" s="1">
        <v>262524</v>
      </c>
      <c r="E3233" s="12">
        <f t="shared" si="664"/>
        <v>0.11041367058624482</v>
      </c>
      <c r="F3233" s="1">
        <v>259866</v>
      </c>
      <c r="G3233" s="11">
        <f t="shared" si="665"/>
        <v>0.10887514881523869</v>
      </c>
      <c r="H3233">
        <v>1037637</v>
      </c>
      <c r="I3233" s="12">
        <f t="shared" si="660"/>
        <v>0.25044018283850711</v>
      </c>
      <c r="J3233" s="12">
        <f t="shared" si="661"/>
        <v>0.253001772296092</v>
      </c>
      <c r="K3233" s="1">
        <v>972252</v>
      </c>
      <c r="L3233">
        <v>24032</v>
      </c>
      <c r="M3233" s="12">
        <f t="shared" si="662"/>
        <v>2.4717871498335823E-2</v>
      </c>
      <c r="N3233">
        <v>8436</v>
      </c>
      <c r="O3233">
        <v>15596</v>
      </c>
      <c r="P3233" s="12">
        <f t="shared" si="666"/>
        <v>1.6041108683756886E-2</v>
      </c>
      <c r="Q3233" s="12">
        <f t="shared" si="667"/>
        <v>0.64896804260985352</v>
      </c>
      <c r="R3233">
        <v>10555</v>
      </c>
      <c r="S3233">
        <v>2328</v>
      </c>
      <c r="T3233">
        <v>950</v>
      </c>
      <c r="U3233" s="30">
        <v>950.23</v>
      </c>
      <c r="V3233">
        <f t="shared" si="659"/>
        <v>950230</v>
      </c>
      <c r="W3233">
        <v>6662</v>
      </c>
      <c r="X3233" s="16">
        <v>686</v>
      </c>
      <c r="Z3233" s="16">
        <v>686</v>
      </c>
      <c r="AA3233" s="16">
        <v>686</v>
      </c>
    </row>
    <row r="3234" spans="2:27">
      <c r="B3234" t="s">
        <v>289</v>
      </c>
      <c r="C3234">
        <v>1978</v>
      </c>
      <c r="D3234" s="1">
        <v>278094</v>
      </c>
      <c r="E3234" s="12">
        <f t="shared" si="664"/>
        <v>5.9308863189651229E-2</v>
      </c>
      <c r="F3234" s="1">
        <v>273806</v>
      </c>
      <c r="G3234" s="11">
        <f t="shared" si="665"/>
        <v>5.3643031408495148E-2</v>
      </c>
      <c r="H3234">
        <v>1086920</v>
      </c>
      <c r="I3234" s="12">
        <f t="shared" ref="I3234:I3264" si="671">(F3234/H3234)</f>
        <v>0.25190998417546828</v>
      </c>
      <c r="J3234" s="12">
        <f t="shared" si="661"/>
        <v>0.25585507673057817</v>
      </c>
      <c r="K3234" s="1">
        <v>1066996</v>
      </c>
      <c r="L3234">
        <v>28126</v>
      </c>
      <c r="M3234" s="12">
        <f t="shared" si="662"/>
        <v>2.6359986354213136E-2</v>
      </c>
      <c r="N3234">
        <v>9557</v>
      </c>
      <c r="O3234">
        <v>18569</v>
      </c>
      <c r="P3234" s="12">
        <f t="shared" si="666"/>
        <v>1.7403064303896171E-2</v>
      </c>
      <c r="Q3234" s="12">
        <f t="shared" si="667"/>
        <v>0.66020763706179331</v>
      </c>
      <c r="R3234">
        <v>11269</v>
      </c>
      <c r="S3234">
        <v>2908</v>
      </c>
      <c r="T3234">
        <v>952</v>
      </c>
      <c r="U3234" s="30">
        <v>951.81600000000003</v>
      </c>
      <c r="V3234">
        <f t="shared" si="659"/>
        <v>951816</v>
      </c>
      <c r="W3234">
        <v>7309</v>
      </c>
      <c r="X3234" s="16">
        <v>649</v>
      </c>
      <c r="Z3234" s="16">
        <v>649</v>
      </c>
      <c r="AA3234" s="16">
        <v>649</v>
      </c>
    </row>
    <row r="3235" spans="2:27">
      <c r="B3235" t="s">
        <v>289</v>
      </c>
      <c r="C3235">
        <v>1979</v>
      </c>
      <c r="D3235" s="1">
        <v>307211</v>
      </c>
      <c r="E3235" s="12">
        <f t="shared" si="664"/>
        <v>0.10470200723496371</v>
      </c>
      <c r="F3235" s="1">
        <v>303017</v>
      </c>
      <c r="G3235" s="11">
        <f t="shared" si="665"/>
        <v>0.10668502516380211</v>
      </c>
      <c r="H3235">
        <v>1210641</v>
      </c>
      <c r="I3235" s="12">
        <f t="shared" si="671"/>
        <v>0.25029467860414439</v>
      </c>
      <c r="J3235" s="12">
        <f t="shared" si="661"/>
        <v>0.25375895909687513</v>
      </c>
      <c r="K3235" s="1">
        <v>1171144</v>
      </c>
      <c r="L3235">
        <v>36435</v>
      </c>
      <c r="M3235" s="12">
        <f t="shared" si="662"/>
        <v>3.1110606381452664E-2</v>
      </c>
      <c r="N3235">
        <v>10633</v>
      </c>
      <c r="O3235">
        <v>25802</v>
      </c>
      <c r="P3235" s="12">
        <f t="shared" si="666"/>
        <v>2.2031449591168976E-2</v>
      </c>
      <c r="Q3235" s="12">
        <f t="shared" si="667"/>
        <v>0.70816522574447649</v>
      </c>
      <c r="R3235">
        <v>13615</v>
      </c>
      <c r="S3235">
        <v>3212</v>
      </c>
      <c r="T3235">
        <v>950</v>
      </c>
      <c r="U3235" s="30">
        <v>950.38199999999995</v>
      </c>
      <c r="V3235">
        <f t="shared" si="659"/>
        <v>950382</v>
      </c>
      <c r="W3235">
        <v>8128</v>
      </c>
      <c r="X3235" s="16">
        <v>718</v>
      </c>
      <c r="Z3235" s="16">
        <v>718</v>
      </c>
      <c r="AA3235" s="16">
        <v>718</v>
      </c>
    </row>
    <row r="3236" spans="2:27">
      <c r="B3236" t="s">
        <v>289</v>
      </c>
      <c r="C3236">
        <v>1980</v>
      </c>
      <c r="D3236" s="1">
        <v>358799</v>
      </c>
      <c r="E3236" s="12">
        <f t="shared" si="664"/>
        <v>0.16792367460800559</v>
      </c>
      <c r="F3236" s="1">
        <v>354669</v>
      </c>
      <c r="G3236" s="11">
        <f t="shared" si="665"/>
        <v>0.17045908315375044</v>
      </c>
      <c r="H3236">
        <v>1392699</v>
      </c>
      <c r="I3236" s="12">
        <f t="shared" si="671"/>
        <v>0.25466306789909376</v>
      </c>
      <c r="J3236" s="12">
        <f t="shared" si="661"/>
        <v>0.25762853279854442</v>
      </c>
      <c r="K3236" s="1">
        <v>1361003</v>
      </c>
      <c r="L3236">
        <v>30590</v>
      </c>
      <c r="M3236" s="12">
        <f t="shared" si="662"/>
        <v>2.2476070956493115E-2</v>
      </c>
      <c r="N3236">
        <v>11080</v>
      </c>
      <c r="O3236">
        <v>19510</v>
      </c>
      <c r="P3236" s="12">
        <f t="shared" si="666"/>
        <v>1.4335016160875472E-2</v>
      </c>
      <c r="Q3236" s="12">
        <f t="shared" si="667"/>
        <v>0.63779012749264463</v>
      </c>
      <c r="R3236">
        <v>14263</v>
      </c>
      <c r="S3236">
        <v>4114</v>
      </c>
      <c r="T3236">
        <v>947</v>
      </c>
      <c r="U3236" s="30">
        <v>948.77300000000002</v>
      </c>
      <c r="V3236">
        <f t="shared" si="659"/>
        <v>948773</v>
      </c>
      <c r="W3236">
        <v>9151</v>
      </c>
      <c r="X3236" s="16">
        <v>803</v>
      </c>
      <c r="Y3236">
        <v>769</v>
      </c>
      <c r="Z3236" s="1">
        <f>(X3236+Y3236)/2</f>
        <v>786</v>
      </c>
      <c r="AA3236" s="16">
        <v>786</v>
      </c>
    </row>
    <row r="3237" spans="2:27">
      <c r="B3237" t="s">
        <v>289</v>
      </c>
      <c r="C3237">
        <v>1981</v>
      </c>
      <c r="D3237" s="1">
        <v>390906</v>
      </c>
      <c r="E3237" s="12">
        <f t="shared" si="664"/>
        <v>8.9484641818957128E-2</v>
      </c>
      <c r="F3237" s="1">
        <v>385816</v>
      </c>
      <c r="G3237" s="11">
        <f t="shared" si="665"/>
        <v>8.7819910959232417E-2</v>
      </c>
      <c r="H3237">
        <v>1535438</v>
      </c>
      <c r="I3237" s="12">
        <f t="shared" si="671"/>
        <v>0.25127422924273074</v>
      </c>
      <c r="J3237" s="12">
        <f t="shared" si="661"/>
        <v>0.25458924424170826</v>
      </c>
      <c r="K3237" s="1">
        <v>1460589</v>
      </c>
      <c r="L3237">
        <v>35117</v>
      </c>
      <c r="M3237" s="12">
        <f t="shared" si="662"/>
        <v>2.4043040170780419E-2</v>
      </c>
      <c r="N3237">
        <v>11726</v>
      </c>
      <c r="O3237">
        <v>23391</v>
      </c>
      <c r="P3237" s="12">
        <f t="shared" si="666"/>
        <v>1.6014772122753217E-2</v>
      </c>
      <c r="Q3237" s="12">
        <f t="shared" si="667"/>
        <v>0.66608764985619495</v>
      </c>
      <c r="R3237">
        <v>17670</v>
      </c>
      <c r="S3237">
        <v>5117</v>
      </c>
      <c r="T3237">
        <v>953</v>
      </c>
      <c r="U3237" s="30">
        <v>953.01300000000003</v>
      </c>
      <c r="V3237">
        <f t="shared" si="659"/>
        <v>953013</v>
      </c>
      <c r="W3237">
        <v>10229</v>
      </c>
      <c r="X3237" s="16">
        <v>969</v>
      </c>
      <c r="Z3237" s="16">
        <v>969</v>
      </c>
      <c r="AA3237" s="16">
        <v>969</v>
      </c>
    </row>
    <row r="3238" spans="2:27">
      <c r="B3238" t="s">
        <v>289</v>
      </c>
      <c r="C3238">
        <v>1982</v>
      </c>
      <c r="D3238" s="1">
        <v>393168</v>
      </c>
      <c r="E3238" s="12">
        <f t="shared" si="664"/>
        <v>5.7865573820816254E-3</v>
      </c>
      <c r="F3238" s="1">
        <v>387206</v>
      </c>
      <c r="G3238" s="11">
        <f t="shared" si="665"/>
        <v>3.6027536442241898E-3</v>
      </c>
      <c r="H3238">
        <v>1686047</v>
      </c>
      <c r="I3238" s="12">
        <f t="shared" si="671"/>
        <v>0.22965314727288147</v>
      </c>
      <c r="J3238" s="12">
        <f t="shared" si="661"/>
        <v>0.2331892290072578</v>
      </c>
      <c r="K3238" s="1">
        <v>1628042</v>
      </c>
      <c r="L3238">
        <v>38821</v>
      </c>
      <c r="M3238" s="12">
        <f t="shared" si="662"/>
        <v>2.384520792461128E-2</v>
      </c>
      <c r="N3238">
        <v>13502</v>
      </c>
      <c r="O3238">
        <v>25319</v>
      </c>
      <c r="P3238" s="12">
        <f t="shared" si="666"/>
        <v>1.5551810088437522E-2</v>
      </c>
      <c r="Q3238" s="12">
        <f t="shared" si="667"/>
        <v>0.65219855232992452</v>
      </c>
      <c r="R3238">
        <v>19719</v>
      </c>
      <c r="S3238">
        <v>5601</v>
      </c>
      <c r="T3238">
        <v>954</v>
      </c>
      <c r="U3238" s="30">
        <v>954.17</v>
      </c>
      <c r="V3238">
        <f t="shared" si="659"/>
        <v>954170</v>
      </c>
      <c r="W3238">
        <v>11011</v>
      </c>
      <c r="X3238" s="16">
        <v>1048</v>
      </c>
      <c r="Z3238" s="16">
        <v>1048</v>
      </c>
      <c r="AA3238" s="16">
        <v>1048</v>
      </c>
    </row>
    <row r="3239" spans="2:27">
      <c r="B3239" t="s">
        <v>289</v>
      </c>
      <c r="C3239">
        <v>1983</v>
      </c>
      <c r="D3239" s="1">
        <v>405922</v>
      </c>
      <c r="E3239" s="12">
        <f t="shared" si="664"/>
        <v>3.2439059129939364E-2</v>
      </c>
      <c r="F3239" s="1">
        <v>393067</v>
      </c>
      <c r="G3239" s="11">
        <f t="shared" si="665"/>
        <v>1.5136645609830426E-2</v>
      </c>
      <c r="H3239">
        <v>1834544</v>
      </c>
      <c r="I3239" s="12">
        <f t="shared" si="671"/>
        <v>0.2142586931684386</v>
      </c>
      <c r="J3239" s="12">
        <f t="shared" si="661"/>
        <v>0.22126588405620143</v>
      </c>
      <c r="K3239" s="1">
        <v>1707511</v>
      </c>
      <c r="L3239">
        <v>51124</v>
      </c>
      <c r="M3239" s="12">
        <f t="shared" si="662"/>
        <v>2.9940656312023757E-2</v>
      </c>
      <c r="N3239">
        <v>13005</v>
      </c>
      <c r="O3239">
        <v>38119</v>
      </c>
      <c r="P3239" s="12">
        <f t="shared" si="666"/>
        <v>2.2324307134771019E-2</v>
      </c>
      <c r="Q3239" s="12">
        <f t="shared" si="667"/>
        <v>0.74561849620530474</v>
      </c>
      <c r="R3239">
        <v>24757</v>
      </c>
      <c r="S3239">
        <v>6890</v>
      </c>
      <c r="T3239">
        <v>956</v>
      </c>
      <c r="U3239" s="30">
        <v>956.38199999999995</v>
      </c>
      <c r="V3239">
        <f t="shared" si="659"/>
        <v>956382</v>
      </c>
      <c r="W3239">
        <v>11849</v>
      </c>
      <c r="X3239" s="16">
        <v>1150</v>
      </c>
      <c r="Z3239" s="16">
        <v>1150</v>
      </c>
      <c r="AA3239" s="16">
        <v>1150</v>
      </c>
    </row>
    <row r="3240" spans="2:27">
      <c r="B3240" t="s">
        <v>289</v>
      </c>
      <c r="C3240">
        <v>1984</v>
      </c>
      <c r="D3240" s="1">
        <v>419753</v>
      </c>
      <c r="E3240" s="12">
        <f t="shared" si="664"/>
        <v>3.4073048516710107E-2</v>
      </c>
      <c r="F3240" s="1">
        <v>403199</v>
      </c>
      <c r="G3240" s="11">
        <f t="shared" si="665"/>
        <v>2.5776775969491208E-2</v>
      </c>
      <c r="H3240">
        <v>1987027</v>
      </c>
      <c r="I3240" s="12">
        <f t="shared" si="671"/>
        <v>0.20291571277088838</v>
      </c>
      <c r="J3240" s="12">
        <f t="shared" si="661"/>
        <v>0.21124675205721916</v>
      </c>
      <c r="K3240" s="1">
        <v>1831771</v>
      </c>
      <c r="L3240">
        <v>47619</v>
      </c>
      <c r="M3240" s="12">
        <f t="shared" si="662"/>
        <v>2.5996153449312168E-2</v>
      </c>
      <c r="N3240">
        <v>15087</v>
      </c>
      <c r="O3240">
        <v>32532</v>
      </c>
      <c r="P3240" s="12">
        <f t="shared" si="666"/>
        <v>1.7759861904135397E-2</v>
      </c>
      <c r="Q3240" s="12">
        <f t="shared" si="667"/>
        <v>0.6831726831726832</v>
      </c>
      <c r="R3240">
        <v>27186</v>
      </c>
      <c r="S3240">
        <v>6474</v>
      </c>
      <c r="T3240">
        <v>962</v>
      </c>
      <c r="U3240" s="30">
        <v>961.89400000000001</v>
      </c>
      <c r="V3240">
        <f t="shared" si="659"/>
        <v>961894</v>
      </c>
      <c r="W3240">
        <v>13110</v>
      </c>
      <c r="X3240" s="16">
        <v>1233</v>
      </c>
      <c r="Z3240" s="16">
        <v>1233</v>
      </c>
      <c r="AA3240" s="16">
        <v>1233</v>
      </c>
    </row>
    <row r="3241" spans="2:27">
      <c r="B3241" t="s">
        <v>289</v>
      </c>
      <c r="C3241">
        <v>1985</v>
      </c>
      <c r="D3241" s="1">
        <v>478263</v>
      </c>
      <c r="E3241" s="12">
        <f t="shared" si="664"/>
        <v>0.13939149928648514</v>
      </c>
      <c r="F3241" s="1">
        <v>456029</v>
      </c>
      <c r="G3241" s="11">
        <f t="shared" si="665"/>
        <v>0.13102711068231815</v>
      </c>
      <c r="H3241">
        <v>2128519</v>
      </c>
      <c r="I3241" s="12">
        <f t="shared" si="671"/>
        <v>0.21424708917327023</v>
      </c>
      <c r="J3241" s="12">
        <f t="shared" si="661"/>
        <v>0.22469284981717336</v>
      </c>
      <c r="K3241" s="1">
        <v>2009683</v>
      </c>
      <c r="L3241">
        <v>55336</v>
      </c>
      <c r="M3241" s="12">
        <f t="shared" si="662"/>
        <v>2.7534690794518341E-2</v>
      </c>
      <c r="N3241">
        <v>17625</v>
      </c>
      <c r="O3241">
        <v>37711</v>
      </c>
      <c r="P3241" s="12">
        <f t="shared" si="666"/>
        <v>1.8764650942462071E-2</v>
      </c>
      <c r="Q3241" s="12">
        <f t="shared" si="667"/>
        <v>0.68149125343356942</v>
      </c>
      <c r="R3241">
        <v>30889</v>
      </c>
      <c r="S3241">
        <v>6764</v>
      </c>
      <c r="T3241">
        <v>969</v>
      </c>
      <c r="U3241" s="30">
        <v>968.95500000000004</v>
      </c>
      <c r="V3241">
        <f t="shared" si="659"/>
        <v>968955</v>
      </c>
      <c r="W3241">
        <v>14086</v>
      </c>
      <c r="X3241" s="16">
        <v>1322</v>
      </c>
      <c r="Z3241" s="16">
        <v>1322</v>
      </c>
      <c r="AA3241" s="16">
        <v>1322</v>
      </c>
    </row>
    <row r="3242" spans="2:27">
      <c r="B3242" t="s">
        <v>289</v>
      </c>
      <c r="C3242">
        <v>1986</v>
      </c>
      <c r="D3242" s="1">
        <v>531846</v>
      </c>
      <c r="E3242" s="12">
        <f t="shared" si="664"/>
        <v>0.11203668274568596</v>
      </c>
      <c r="F3242" s="1">
        <v>507549</v>
      </c>
      <c r="G3242" s="11">
        <f t="shared" si="665"/>
        <v>0.11297527130950005</v>
      </c>
      <c r="H3242">
        <v>2361835</v>
      </c>
      <c r="I3242" s="12">
        <f t="shared" si="671"/>
        <v>0.21489604481261393</v>
      </c>
      <c r="J3242" s="12">
        <f t="shared" si="661"/>
        <v>0.22518338495280152</v>
      </c>
      <c r="K3242" s="1">
        <v>2167041</v>
      </c>
      <c r="L3242">
        <v>55597</v>
      </c>
      <c r="M3242" s="12">
        <f t="shared" si="662"/>
        <v>2.5655721326915366E-2</v>
      </c>
      <c r="N3242">
        <v>15601</v>
      </c>
      <c r="O3242">
        <v>39996</v>
      </c>
      <c r="P3242" s="12">
        <f t="shared" si="666"/>
        <v>1.8456503591764067E-2</v>
      </c>
      <c r="Q3242" s="12">
        <f t="shared" si="667"/>
        <v>0.71939133406478761</v>
      </c>
      <c r="R3242">
        <v>31719</v>
      </c>
      <c r="S3242">
        <v>8476</v>
      </c>
      <c r="T3242">
        <v>977</v>
      </c>
      <c r="U3242" s="30">
        <v>977.34100000000001</v>
      </c>
      <c r="V3242">
        <f t="shared" si="659"/>
        <v>977341</v>
      </c>
      <c r="W3242">
        <v>15095</v>
      </c>
      <c r="X3242" s="16">
        <v>1371</v>
      </c>
      <c r="Z3242" s="16">
        <v>1371</v>
      </c>
      <c r="AA3242" s="16">
        <v>1371</v>
      </c>
    </row>
    <row r="3243" spans="2:27">
      <c r="B3243" t="s">
        <v>289</v>
      </c>
      <c r="C3243">
        <v>1987</v>
      </c>
      <c r="D3243" s="1">
        <v>519509</v>
      </c>
      <c r="E3243" s="12">
        <f t="shared" si="664"/>
        <v>-2.3196564419023551E-2</v>
      </c>
      <c r="F3243" s="1">
        <v>490013</v>
      </c>
      <c r="G3243" s="11">
        <f t="shared" si="665"/>
        <v>-3.4550358684580208E-2</v>
      </c>
      <c r="H3243">
        <v>2572077</v>
      </c>
      <c r="I3243" s="12">
        <f t="shared" si="671"/>
        <v>0.19051257019132786</v>
      </c>
      <c r="J3243" s="12">
        <f t="shared" si="661"/>
        <v>0.20198034506742993</v>
      </c>
      <c r="K3243" s="1">
        <v>2258828</v>
      </c>
      <c r="L3243">
        <v>61712</v>
      </c>
      <c r="M3243" s="12">
        <f t="shared" si="662"/>
        <v>2.7320362595115697E-2</v>
      </c>
      <c r="N3243">
        <v>17804</v>
      </c>
      <c r="O3243">
        <v>43908</v>
      </c>
      <c r="P3243" s="12">
        <f t="shared" si="666"/>
        <v>1.9438399028168591E-2</v>
      </c>
      <c r="Q3243" s="12">
        <f t="shared" si="667"/>
        <v>0.71149857402126004</v>
      </c>
      <c r="R3243">
        <v>35852</v>
      </c>
      <c r="S3243">
        <v>8555</v>
      </c>
      <c r="T3243">
        <v>990</v>
      </c>
      <c r="U3243" s="30">
        <v>989.60400000000004</v>
      </c>
      <c r="V3243">
        <f t="shared" si="659"/>
        <v>989604</v>
      </c>
      <c r="W3243">
        <v>16217</v>
      </c>
      <c r="X3243" s="16">
        <v>1440</v>
      </c>
      <c r="Z3243" s="16">
        <v>1440</v>
      </c>
      <c r="AA3243" s="16">
        <v>1440</v>
      </c>
    </row>
    <row r="3244" spans="2:27">
      <c r="B3244" t="s">
        <v>289</v>
      </c>
      <c r="C3244">
        <v>1988</v>
      </c>
      <c r="D3244" s="1">
        <v>593364</v>
      </c>
      <c r="E3244" s="12">
        <f t="shared" si="664"/>
        <v>0.14216308090908916</v>
      </c>
      <c r="F3244" s="1">
        <v>534402</v>
      </c>
      <c r="G3244" s="11">
        <f t="shared" si="665"/>
        <v>9.0587392579380546E-2</v>
      </c>
      <c r="H3244">
        <v>2721715</v>
      </c>
      <c r="I3244" s="12">
        <f t="shared" si="671"/>
        <v>0.19634752352836354</v>
      </c>
      <c r="J3244" s="12">
        <f t="shared" si="661"/>
        <v>0.2180110702259421</v>
      </c>
      <c r="K3244" s="1">
        <v>2480053</v>
      </c>
      <c r="L3244">
        <v>70964</v>
      </c>
      <c r="M3244" s="12">
        <f t="shared" si="662"/>
        <v>2.8613904622199607E-2</v>
      </c>
      <c r="N3244">
        <v>18605</v>
      </c>
      <c r="O3244">
        <v>52359</v>
      </c>
      <c r="P3244" s="12">
        <f t="shared" si="666"/>
        <v>2.1112048815085806E-2</v>
      </c>
      <c r="Q3244" s="12">
        <f t="shared" si="667"/>
        <v>0.73782481258102695</v>
      </c>
      <c r="R3244">
        <v>41628</v>
      </c>
      <c r="S3244">
        <v>9849</v>
      </c>
      <c r="T3244">
        <v>996</v>
      </c>
      <c r="U3244" s="30">
        <v>996.40800000000002</v>
      </c>
      <c r="V3244">
        <f t="shared" si="659"/>
        <v>996408</v>
      </c>
      <c r="W3244">
        <v>17845</v>
      </c>
      <c r="X3244" s="16">
        <v>1918</v>
      </c>
      <c r="Z3244" s="16">
        <v>1918</v>
      </c>
      <c r="AA3244" s="16">
        <v>1918</v>
      </c>
    </row>
    <row r="3245" spans="2:27">
      <c r="B3245" t="s">
        <v>289</v>
      </c>
      <c r="C3245">
        <v>1989</v>
      </c>
      <c r="D3245" s="1">
        <v>665298</v>
      </c>
      <c r="E3245" s="12">
        <f t="shared" si="664"/>
        <v>0.12123081278945133</v>
      </c>
      <c r="F3245" s="1">
        <v>611420</v>
      </c>
      <c r="G3245" s="11">
        <f t="shared" si="665"/>
        <v>0.14411996961089218</v>
      </c>
      <c r="H3245">
        <v>2959529</v>
      </c>
      <c r="I3245" s="12">
        <f t="shared" si="671"/>
        <v>0.20659368433287864</v>
      </c>
      <c r="J3245" s="12">
        <f t="shared" si="661"/>
        <v>0.22479860815690605</v>
      </c>
      <c r="K3245" s="1">
        <v>2743636</v>
      </c>
      <c r="L3245">
        <v>86044</v>
      </c>
      <c r="M3245" s="12">
        <f t="shared" si="662"/>
        <v>3.1361303029993771E-2</v>
      </c>
      <c r="N3245">
        <v>20367</v>
      </c>
      <c r="O3245">
        <v>65677</v>
      </c>
      <c r="P3245" s="12">
        <f t="shared" si="666"/>
        <v>2.3937942205161326E-2</v>
      </c>
      <c r="Q3245" s="12">
        <f t="shared" si="667"/>
        <v>0.76329552322067784</v>
      </c>
      <c r="R3245">
        <v>53503</v>
      </c>
      <c r="S3245">
        <v>10964</v>
      </c>
      <c r="T3245">
        <v>1001</v>
      </c>
      <c r="U3245" s="30">
        <v>1000.6660000000001</v>
      </c>
      <c r="V3245">
        <f t="shared" si="659"/>
        <v>1000666</v>
      </c>
      <c r="W3245">
        <v>19402</v>
      </c>
      <c r="X3245" s="16">
        <v>2476</v>
      </c>
      <c r="Z3245" s="16">
        <v>2476</v>
      </c>
      <c r="AA3245" s="16">
        <v>2476</v>
      </c>
    </row>
    <row r="3246" spans="2:27">
      <c r="B3246" t="s">
        <v>289</v>
      </c>
      <c r="C3246">
        <v>1990</v>
      </c>
      <c r="D3246" s="1">
        <v>710809</v>
      </c>
      <c r="E3246" s="12">
        <f t="shared" si="664"/>
        <v>6.8406939446684037E-2</v>
      </c>
      <c r="F3246" s="1">
        <v>667218</v>
      </c>
      <c r="G3246" s="11">
        <f t="shared" si="665"/>
        <v>9.1259690556409673E-2</v>
      </c>
      <c r="H3246">
        <v>3062198</v>
      </c>
      <c r="I3246" s="12">
        <f t="shared" si="671"/>
        <v>0.2178885885236683</v>
      </c>
      <c r="J3246" s="12">
        <f t="shared" si="661"/>
        <v>0.232123788207033</v>
      </c>
      <c r="K3246" s="1">
        <v>3013758</v>
      </c>
      <c r="L3246">
        <v>104842</v>
      </c>
      <c r="M3246" s="12">
        <f t="shared" si="662"/>
        <v>3.4787796498590796E-2</v>
      </c>
      <c r="N3246">
        <v>24677</v>
      </c>
      <c r="O3246">
        <v>80165</v>
      </c>
      <c r="P3246" s="12">
        <f t="shared" si="666"/>
        <v>2.659968053174807E-2</v>
      </c>
      <c r="Q3246" s="12">
        <f t="shared" si="667"/>
        <v>0.76462677171362625</v>
      </c>
      <c r="R3246">
        <v>57277</v>
      </c>
      <c r="S3246">
        <v>11898</v>
      </c>
      <c r="T3246">
        <v>1003</v>
      </c>
      <c r="U3246" s="30">
        <v>1004.649</v>
      </c>
      <c r="V3246">
        <f t="shared" si="659"/>
        <v>1004649</v>
      </c>
      <c r="W3246">
        <v>19940</v>
      </c>
      <c r="X3246" s="16">
        <v>2377</v>
      </c>
      <c r="Z3246" s="16">
        <v>2377</v>
      </c>
      <c r="AA3246" s="16">
        <v>2377</v>
      </c>
    </row>
    <row r="3247" spans="2:27">
      <c r="B3247" t="s">
        <v>289</v>
      </c>
      <c r="C3247">
        <v>1991</v>
      </c>
      <c r="D3247" s="1">
        <v>783104</v>
      </c>
      <c r="E3247" s="12">
        <f t="shared" si="664"/>
        <v>0.10170805378097351</v>
      </c>
      <c r="F3247" s="1">
        <v>740233</v>
      </c>
      <c r="G3247" s="11">
        <f t="shared" si="665"/>
        <v>0.10943199973621814</v>
      </c>
      <c r="H3247">
        <v>3103933</v>
      </c>
      <c r="I3247" s="12">
        <f t="shared" si="671"/>
        <v>0.23848227394083571</v>
      </c>
      <c r="J3247" s="12">
        <f t="shared" si="661"/>
        <v>0.25229410557508813</v>
      </c>
      <c r="K3247" s="1">
        <v>3287625</v>
      </c>
      <c r="L3247">
        <v>119116</v>
      </c>
      <c r="M3247" s="12">
        <f t="shared" si="662"/>
        <v>3.6231626173909737E-2</v>
      </c>
      <c r="N3247">
        <v>27030</v>
      </c>
      <c r="O3247">
        <v>92086</v>
      </c>
      <c r="P3247" s="12">
        <f t="shared" si="666"/>
        <v>2.8009885555682294E-2</v>
      </c>
      <c r="Q3247" s="12">
        <f t="shared" si="667"/>
        <v>0.77307834379932172</v>
      </c>
      <c r="R3247">
        <v>59150</v>
      </c>
      <c r="S3247">
        <v>11691</v>
      </c>
      <c r="T3247">
        <v>1004</v>
      </c>
      <c r="U3247" s="30">
        <v>1003.99</v>
      </c>
      <c r="V3247">
        <f t="shared" si="659"/>
        <v>1003990</v>
      </c>
      <c r="W3247">
        <v>20194</v>
      </c>
      <c r="X3247" s="16">
        <v>2783</v>
      </c>
      <c r="Z3247" s="16">
        <v>2783</v>
      </c>
      <c r="AA3247" s="16">
        <v>2783</v>
      </c>
    </row>
    <row r="3248" spans="2:27">
      <c r="B3248" t="s">
        <v>289</v>
      </c>
      <c r="C3248">
        <v>1992</v>
      </c>
      <c r="D3248" s="1">
        <v>988262</v>
      </c>
      <c r="E3248" s="12">
        <f t="shared" si="664"/>
        <v>0.26198052876757111</v>
      </c>
      <c r="F3248" s="1">
        <v>943046</v>
      </c>
      <c r="G3248" s="11">
        <f t="shared" si="665"/>
        <v>0.27398535326039236</v>
      </c>
      <c r="H3248">
        <v>3783839</v>
      </c>
      <c r="I3248" s="12">
        <f t="shared" si="671"/>
        <v>0.24922994873724807</v>
      </c>
      <c r="J3248" s="12">
        <f t="shared" si="661"/>
        <v>0.26117971721312666</v>
      </c>
      <c r="K3248" s="1">
        <v>4174717</v>
      </c>
      <c r="L3248">
        <v>124535</v>
      </c>
      <c r="M3248" s="12">
        <f t="shared" si="662"/>
        <v>2.9830764576377271E-2</v>
      </c>
      <c r="N3248">
        <v>23513</v>
      </c>
      <c r="O3248">
        <v>101022</v>
      </c>
      <c r="P3248" s="12">
        <f t="shared" si="666"/>
        <v>2.4198526510898821E-2</v>
      </c>
      <c r="Q3248" s="12">
        <f t="shared" si="667"/>
        <v>0.81119364034207253</v>
      </c>
      <c r="R3248">
        <v>65649</v>
      </c>
      <c r="S3248">
        <v>12258</v>
      </c>
      <c r="T3248">
        <v>1001</v>
      </c>
      <c r="U3248" s="30">
        <v>1000.571</v>
      </c>
      <c r="V3248">
        <f t="shared" si="659"/>
        <v>1000571</v>
      </c>
      <c r="W3248">
        <v>21082</v>
      </c>
      <c r="X3248" s="16">
        <v>2739</v>
      </c>
      <c r="Z3248" s="16">
        <v>2739</v>
      </c>
      <c r="AA3248" s="16">
        <v>2739</v>
      </c>
    </row>
    <row r="3249" spans="2:27">
      <c r="B3249" t="s">
        <v>289</v>
      </c>
      <c r="C3249">
        <v>1993</v>
      </c>
      <c r="D3249" s="1">
        <v>973528</v>
      </c>
      <c r="E3249" s="12">
        <f t="shared" si="664"/>
        <v>-1.4909001863878203E-2</v>
      </c>
      <c r="F3249" s="1">
        <v>921209</v>
      </c>
      <c r="G3249" s="11">
        <f t="shared" si="665"/>
        <v>-2.315581636526744E-2</v>
      </c>
      <c r="H3249">
        <v>3847825</v>
      </c>
      <c r="I3249" s="12">
        <f t="shared" si="671"/>
        <v>0.23941031621760345</v>
      </c>
      <c r="J3249" s="12">
        <f t="shared" si="661"/>
        <v>0.25300734830716054</v>
      </c>
      <c r="K3249" s="1">
        <v>3979032</v>
      </c>
      <c r="L3249">
        <v>135613</v>
      </c>
      <c r="M3249" s="12">
        <f t="shared" si="662"/>
        <v>3.408190735837259E-2</v>
      </c>
      <c r="N3249">
        <v>28396</v>
      </c>
      <c r="O3249">
        <v>107217</v>
      </c>
      <c r="P3249" s="12">
        <f t="shared" si="666"/>
        <v>2.6945498302099608E-2</v>
      </c>
      <c r="Q3249" s="12">
        <f t="shared" si="667"/>
        <v>0.79061004475972063</v>
      </c>
      <c r="R3249">
        <v>72632</v>
      </c>
      <c r="S3249">
        <v>14056</v>
      </c>
      <c r="T3249">
        <v>998</v>
      </c>
      <c r="U3249" s="30">
        <v>997.85199999999998</v>
      </c>
      <c r="V3249">
        <f t="shared" si="659"/>
        <v>997852</v>
      </c>
      <c r="W3249">
        <v>21927</v>
      </c>
      <c r="X3249" s="16">
        <v>2600</v>
      </c>
      <c r="Z3249" s="16">
        <v>2600</v>
      </c>
      <c r="AA3249" s="16">
        <v>2600</v>
      </c>
    </row>
    <row r="3250" spans="2:27">
      <c r="B3250" t="s">
        <v>289</v>
      </c>
      <c r="C3250">
        <v>1994</v>
      </c>
      <c r="D3250" s="7">
        <v>1032301</v>
      </c>
      <c r="E3250" s="12">
        <f t="shared" si="664"/>
        <v>6.0371144949092376E-2</v>
      </c>
      <c r="F3250" s="1">
        <v>986482</v>
      </c>
      <c r="G3250" s="11">
        <f t="shared" si="665"/>
        <v>7.0855799281162035E-2</v>
      </c>
      <c r="H3250">
        <v>4125623</v>
      </c>
      <c r="I3250" s="12">
        <f t="shared" si="671"/>
        <v>0.23911103850254858</v>
      </c>
      <c r="J3250" s="12">
        <f t="shared" si="661"/>
        <v>0.25021699752982762</v>
      </c>
      <c r="K3250" s="1">
        <v>3815863</v>
      </c>
      <c r="L3250">
        <v>130094</v>
      </c>
      <c r="M3250" s="12">
        <f t="shared" si="662"/>
        <v>3.4092943064255712E-2</v>
      </c>
      <c r="N3250">
        <v>25934</v>
      </c>
      <c r="O3250">
        <v>104160</v>
      </c>
      <c r="P3250" s="12">
        <f t="shared" si="666"/>
        <v>2.7296577471465827E-2</v>
      </c>
      <c r="Q3250" s="12">
        <f t="shared" si="667"/>
        <v>0.8006518363644749</v>
      </c>
      <c r="R3250">
        <v>74815</v>
      </c>
      <c r="S3250">
        <v>13945</v>
      </c>
      <c r="T3250">
        <v>993</v>
      </c>
      <c r="U3250" s="30">
        <v>993.41200000000003</v>
      </c>
      <c r="V3250">
        <f t="shared" si="659"/>
        <v>993412</v>
      </c>
      <c r="W3250">
        <v>22553</v>
      </c>
      <c r="X3250" s="16">
        <v>2919</v>
      </c>
      <c r="Y3250">
        <v>2937</v>
      </c>
      <c r="Z3250" s="1">
        <f>(Y3250+X3250)/2</f>
        <v>2928</v>
      </c>
      <c r="AA3250" s="16">
        <v>2928</v>
      </c>
    </row>
    <row r="3251" spans="2:27">
      <c r="B3251" t="s">
        <v>289</v>
      </c>
      <c r="C3251">
        <v>1995</v>
      </c>
      <c r="D3251" s="1">
        <v>1193087</v>
      </c>
      <c r="E3251" s="12">
        <f t="shared" si="664"/>
        <v>0.15575495906717129</v>
      </c>
      <c r="F3251" s="1">
        <v>1141086</v>
      </c>
      <c r="G3251" s="11">
        <f t="shared" si="665"/>
        <v>0.15672257577938573</v>
      </c>
      <c r="H3251">
        <v>4249596</v>
      </c>
      <c r="I3251" s="12">
        <f t="shared" si="671"/>
        <v>0.26851634837758698</v>
      </c>
      <c r="J3251" s="12">
        <f t="shared" si="661"/>
        <v>0.28075304099495574</v>
      </c>
      <c r="K3251" s="1">
        <v>4265140</v>
      </c>
      <c r="L3251">
        <v>143043</v>
      </c>
      <c r="M3251" s="12">
        <f t="shared" si="662"/>
        <v>3.3537703334474367E-2</v>
      </c>
      <c r="N3251">
        <v>28672</v>
      </c>
      <c r="O3251">
        <v>114371</v>
      </c>
      <c r="P3251" s="12">
        <f t="shared" si="666"/>
        <v>2.6815297973806253E-2</v>
      </c>
      <c r="Q3251" s="12">
        <f t="shared" si="667"/>
        <v>0.7995567766335997</v>
      </c>
      <c r="R3251">
        <v>77377</v>
      </c>
      <c r="S3251">
        <v>14948</v>
      </c>
      <c r="T3251">
        <v>989</v>
      </c>
      <c r="U3251" s="30">
        <v>989.20299999999997</v>
      </c>
      <c r="V3251">
        <f t="shared" si="659"/>
        <v>989203</v>
      </c>
      <c r="W3251">
        <v>23761</v>
      </c>
      <c r="X3251" s="17">
        <v>2902</v>
      </c>
      <c r="Y3251">
        <v>2854</v>
      </c>
      <c r="Z3251" s="1">
        <f t="shared" ref="Z3251:Z3254" si="672">(Y3251+X3251)/2</f>
        <v>2878</v>
      </c>
      <c r="AA3251" s="16">
        <v>2878</v>
      </c>
    </row>
    <row r="3252" spans="2:27">
      <c r="B3252" t="s">
        <v>289</v>
      </c>
      <c r="C3252">
        <v>1996</v>
      </c>
      <c r="D3252" s="1">
        <v>1110389</v>
      </c>
      <c r="E3252" s="12">
        <f t="shared" si="664"/>
        <v>-6.9314308177023137E-2</v>
      </c>
      <c r="F3252" s="1">
        <v>1053006</v>
      </c>
      <c r="G3252" s="11">
        <f t="shared" si="665"/>
        <v>-7.7189624620756014E-2</v>
      </c>
      <c r="H3252">
        <v>4275350</v>
      </c>
      <c r="I3252" s="12">
        <f t="shared" si="671"/>
        <v>0.24629702831347142</v>
      </c>
      <c r="J3252" s="12">
        <f t="shared" si="661"/>
        <v>0.2597188534272048</v>
      </c>
      <c r="K3252" s="1">
        <v>4061406</v>
      </c>
      <c r="L3252">
        <v>145948</v>
      </c>
      <c r="M3252" s="12">
        <f t="shared" si="662"/>
        <v>3.593533864873396E-2</v>
      </c>
      <c r="N3252">
        <v>29724</v>
      </c>
      <c r="O3252">
        <v>116224</v>
      </c>
      <c r="P3252" s="12">
        <f t="shared" si="666"/>
        <v>2.8616690870107545E-2</v>
      </c>
      <c r="Q3252" s="12">
        <f t="shared" si="667"/>
        <v>0.79633842190369175</v>
      </c>
      <c r="R3252">
        <v>81286</v>
      </c>
      <c r="S3252">
        <v>16919</v>
      </c>
      <c r="T3252">
        <v>988</v>
      </c>
      <c r="U3252" s="30">
        <v>987.85799999999995</v>
      </c>
      <c r="V3252">
        <f t="shared" si="659"/>
        <v>987858</v>
      </c>
      <c r="W3252">
        <v>24807</v>
      </c>
      <c r="X3252" s="17">
        <v>3271</v>
      </c>
      <c r="Y3252">
        <v>3233</v>
      </c>
      <c r="Z3252" s="1">
        <f t="shared" si="672"/>
        <v>3252</v>
      </c>
      <c r="AA3252" s="16">
        <v>3252</v>
      </c>
    </row>
    <row r="3253" spans="2:27">
      <c r="B3253" t="s">
        <v>289</v>
      </c>
      <c r="C3253">
        <v>1997</v>
      </c>
      <c r="D3253" s="1">
        <v>1108615</v>
      </c>
      <c r="E3253" s="12">
        <f t="shared" si="664"/>
        <v>-1.5976383051345068E-3</v>
      </c>
      <c r="F3253" s="1">
        <v>1051064</v>
      </c>
      <c r="G3253" s="11">
        <f t="shared" si="665"/>
        <v>-1.8442440024083434E-3</v>
      </c>
      <c r="H3253">
        <v>4266700</v>
      </c>
      <c r="I3253" s="12">
        <f t="shared" si="671"/>
        <v>0.24634120045937141</v>
      </c>
      <c r="J3253" s="12">
        <f t="shared" si="661"/>
        <v>0.25982961070616634</v>
      </c>
      <c r="K3253" s="1">
        <v>4001776</v>
      </c>
      <c r="L3253">
        <v>152541</v>
      </c>
      <c r="M3253" s="12">
        <f t="shared" si="662"/>
        <v>3.811832546349421E-2</v>
      </c>
      <c r="N3253">
        <v>32843</v>
      </c>
      <c r="O3253">
        <v>119698</v>
      </c>
      <c r="P3253" s="12">
        <f t="shared" si="666"/>
        <v>2.9911219418578151E-2</v>
      </c>
      <c r="Q3253" s="12">
        <f t="shared" si="667"/>
        <v>0.78469395113444906</v>
      </c>
      <c r="R3253">
        <v>84118</v>
      </c>
      <c r="S3253">
        <v>17031</v>
      </c>
      <c r="T3253">
        <v>987</v>
      </c>
      <c r="U3253" s="30">
        <v>986.96600000000001</v>
      </c>
      <c r="V3253">
        <f t="shared" si="659"/>
        <v>986966</v>
      </c>
      <c r="W3253">
        <v>26271</v>
      </c>
      <c r="X3253" s="16">
        <v>3371</v>
      </c>
      <c r="Y3253">
        <v>3310</v>
      </c>
      <c r="Z3253" s="1">
        <f t="shared" si="672"/>
        <v>3340.5</v>
      </c>
      <c r="AA3253" s="16">
        <v>3341</v>
      </c>
    </row>
    <row r="3254" spans="2:27">
      <c r="B3254" t="s">
        <v>289</v>
      </c>
      <c r="C3254">
        <v>1998</v>
      </c>
      <c r="D3254" s="1">
        <v>1146311</v>
      </c>
      <c r="E3254" s="12">
        <f t="shared" si="664"/>
        <v>3.4002787261583144E-2</v>
      </c>
      <c r="F3254" s="1">
        <v>1064835</v>
      </c>
      <c r="G3254" s="11">
        <f t="shared" si="665"/>
        <v>1.3101961440977904E-2</v>
      </c>
      <c r="H3254">
        <v>4437538</v>
      </c>
      <c r="I3254" s="12">
        <f t="shared" si="671"/>
        <v>0.23996076202615055</v>
      </c>
      <c r="J3254" s="12">
        <f t="shared" si="661"/>
        <v>0.25832139352947514</v>
      </c>
      <c r="K3254" s="1">
        <v>3964337</v>
      </c>
      <c r="L3254">
        <v>152073</v>
      </c>
      <c r="M3254" s="12">
        <f t="shared" si="662"/>
        <v>3.8360260492485879E-2</v>
      </c>
      <c r="N3254">
        <v>25495</v>
      </c>
      <c r="O3254">
        <v>126578</v>
      </c>
      <c r="P3254" s="12">
        <f t="shared" si="666"/>
        <v>3.1929172519894244E-2</v>
      </c>
      <c r="Q3254" s="12">
        <f t="shared" si="667"/>
        <v>0.83235025283909703</v>
      </c>
      <c r="R3254">
        <v>85540</v>
      </c>
      <c r="S3254">
        <v>17955</v>
      </c>
      <c r="T3254">
        <v>988</v>
      </c>
      <c r="U3254" s="30">
        <v>987.70399999999995</v>
      </c>
      <c r="V3254">
        <f t="shared" si="659"/>
        <v>987704</v>
      </c>
      <c r="W3254">
        <v>27784</v>
      </c>
      <c r="X3254" s="16">
        <v>3445</v>
      </c>
      <c r="Y3254">
        <v>3318</v>
      </c>
      <c r="Z3254" s="1">
        <f t="shared" si="672"/>
        <v>3381.5</v>
      </c>
      <c r="AA3254" s="16">
        <v>3382</v>
      </c>
    </row>
    <row r="3255" spans="2:27">
      <c r="B3255" t="s">
        <v>55</v>
      </c>
      <c r="C3255">
        <v>1999</v>
      </c>
      <c r="D3255" s="1">
        <v>1302530</v>
      </c>
      <c r="E3255" s="12">
        <f t="shared" si="664"/>
        <v>0.13627977049858198</v>
      </c>
      <c r="F3255" s="1">
        <v>1228747</v>
      </c>
      <c r="G3255" s="11">
        <f t="shared" si="665"/>
        <v>0.15393182981400874</v>
      </c>
      <c r="H3255">
        <v>5478183</v>
      </c>
      <c r="I3255" s="12">
        <f t="shared" si="671"/>
        <v>0.22429827554136106</v>
      </c>
      <c r="J3255" s="12">
        <f t="shared" si="661"/>
        <v>0.23776679238353302</v>
      </c>
      <c r="K3255" s="1">
        <v>4378203</v>
      </c>
      <c r="L3255">
        <v>173060</v>
      </c>
      <c r="M3255" s="12">
        <f t="shared" si="662"/>
        <v>3.9527632684003E-2</v>
      </c>
      <c r="N3255">
        <v>32405</v>
      </c>
      <c r="O3255">
        <v>140655</v>
      </c>
      <c r="P3255" s="12">
        <f t="shared" si="666"/>
        <v>3.2126194239965572E-2</v>
      </c>
      <c r="Q3255" s="12">
        <f t="shared" si="667"/>
        <v>0.81275280249624404</v>
      </c>
      <c r="R3255">
        <v>90332</v>
      </c>
      <c r="S3255">
        <v>21371</v>
      </c>
      <c r="T3255">
        <v>991</v>
      </c>
      <c r="U3255" s="30">
        <v>990.81899999999996</v>
      </c>
      <c r="V3255">
        <f t="shared" si="659"/>
        <v>990819</v>
      </c>
      <c r="W3255">
        <v>28861</v>
      </c>
      <c r="X3255" s="16">
        <v>3003</v>
      </c>
      <c r="Z3255" s="16">
        <v>3003</v>
      </c>
      <c r="AA3255" s="16">
        <v>3003</v>
      </c>
    </row>
    <row r="3256" spans="2:27">
      <c r="B3256" t="s">
        <v>220</v>
      </c>
      <c r="C3256">
        <v>2000</v>
      </c>
      <c r="D3256" s="1">
        <v>1162862</v>
      </c>
      <c r="E3256" s="12">
        <f t="shared" si="664"/>
        <v>-0.10722824042440481</v>
      </c>
      <c r="F3256" s="1">
        <v>1090523</v>
      </c>
      <c r="G3256" s="11">
        <f t="shared" si="665"/>
        <v>-0.11249183110925194</v>
      </c>
      <c r="H3256">
        <v>5589130</v>
      </c>
      <c r="I3256" s="12">
        <f t="shared" si="671"/>
        <v>0.19511498211707368</v>
      </c>
      <c r="J3256" s="12">
        <f t="shared" si="661"/>
        <v>0.20805778359064828</v>
      </c>
      <c r="K3256" s="1">
        <v>4648008</v>
      </c>
      <c r="L3256">
        <v>175884</v>
      </c>
      <c r="M3256" s="12">
        <f t="shared" si="662"/>
        <v>3.7840726608043704E-2</v>
      </c>
      <c r="N3256">
        <v>36659</v>
      </c>
      <c r="O3256">
        <v>139225</v>
      </c>
      <c r="P3256" s="12">
        <f t="shared" si="666"/>
        <v>2.9953691990203115E-2</v>
      </c>
      <c r="Q3256" s="12">
        <f t="shared" si="667"/>
        <v>0.79157285483614204</v>
      </c>
      <c r="R3256">
        <v>95527</v>
      </c>
      <c r="S3256">
        <v>22708</v>
      </c>
      <c r="T3256">
        <v>1048</v>
      </c>
      <c r="U3256" s="30">
        <v>1050.268</v>
      </c>
      <c r="V3256">
        <f t="shared" si="659"/>
        <v>1050268</v>
      </c>
      <c r="W3256">
        <v>30980</v>
      </c>
      <c r="X3256" s="16">
        <v>3286</v>
      </c>
      <c r="Z3256" s="16">
        <v>3286</v>
      </c>
      <c r="AA3256" s="16">
        <v>3286</v>
      </c>
    </row>
    <row r="3257" spans="2:27">
      <c r="B3257" t="s">
        <v>294</v>
      </c>
      <c r="C3257">
        <v>2001</v>
      </c>
      <c r="D3257" s="1">
        <v>1548912</v>
      </c>
      <c r="E3257" s="12">
        <f t="shared" si="664"/>
        <v>0.33198264282434203</v>
      </c>
      <c r="F3257" s="1">
        <v>1474015</v>
      </c>
      <c r="G3257" s="11">
        <f t="shared" si="665"/>
        <v>0.35165879124053323</v>
      </c>
      <c r="H3257">
        <v>5484640</v>
      </c>
      <c r="I3257" s="12">
        <f t="shared" si="671"/>
        <v>0.26875328189270398</v>
      </c>
      <c r="J3257" s="12">
        <f t="shared" si="661"/>
        <v>0.28240905510662506</v>
      </c>
      <c r="K3257" s="1">
        <v>5261376</v>
      </c>
      <c r="L3257">
        <v>198120</v>
      </c>
      <c r="M3257" s="12">
        <f t="shared" si="662"/>
        <v>3.7655548662555195E-2</v>
      </c>
      <c r="N3257">
        <v>46948</v>
      </c>
      <c r="O3257">
        <v>151172</v>
      </c>
      <c r="P3257" s="12">
        <f t="shared" si="666"/>
        <v>2.873240764393193E-2</v>
      </c>
      <c r="Q3257" s="12">
        <f t="shared" si="667"/>
        <v>0.7630325055521906</v>
      </c>
      <c r="R3257">
        <v>101189</v>
      </c>
      <c r="S3257">
        <v>25163</v>
      </c>
      <c r="T3257">
        <v>1058</v>
      </c>
      <c r="U3257" s="30">
        <v>1057.1420000000001</v>
      </c>
      <c r="V3257">
        <f t="shared" si="659"/>
        <v>1057142</v>
      </c>
      <c r="W3257">
        <v>32976</v>
      </c>
      <c r="X3257" s="16">
        <v>3241</v>
      </c>
      <c r="Z3257" s="16">
        <v>3241</v>
      </c>
      <c r="AA3257" s="16">
        <v>3241</v>
      </c>
    </row>
    <row r="3258" spans="2:27">
      <c r="B3258" t="s">
        <v>294</v>
      </c>
      <c r="C3258">
        <v>2002</v>
      </c>
      <c r="D3258" s="1">
        <v>1719728</v>
      </c>
      <c r="E3258" s="12">
        <f t="shared" si="664"/>
        <v>0.11028128131230179</v>
      </c>
      <c r="F3258" s="1">
        <v>1637228</v>
      </c>
      <c r="G3258" s="11">
        <f t="shared" si="665"/>
        <v>0.11072682435389057</v>
      </c>
      <c r="H3258">
        <v>4891253</v>
      </c>
      <c r="I3258" s="12">
        <f t="shared" si="671"/>
        <v>0.33472568276472309</v>
      </c>
      <c r="J3258" s="12">
        <f t="shared" si="661"/>
        <v>0.35159252649576705</v>
      </c>
      <c r="K3258" s="1">
        <v>5766687</v>
      </c>
      <c r="L3258">
        <v>205477</v>
      </c>
      <c r="M3258" s="12">
        <f t="shared" si="662"/>
        <v>3.5631724073111652E-2</v>
      </c>
      <c r="N3258">
        <v>47946</v>
      </c>
      <c r="O3258">
        <v>157531</v>
      </c>
      <c r="P3258" s="12">
        <f t="shared" si="666"/>
        <v>2.7317418129334921E-2</v>
      </c>
      <c r="Q3258" s="12">
        <f t="shared" si="667"/>
        <v>0.76666001547618468</v>
      </c>
      <c r="R3258">
        <v>91682</v>
      </c>
      <c r="S3258">
        <v>25485</v>
      </c>
      <c r="T3258">
        <v>1066</v>
      </c>
      <c r="U3258" s="30">
        <v>1065.9949999999999</v>
      </c>
      <c r="V3258">
        <f t="shared" si="659"/>
        <v>1065995</v>
      </c>
      <c r="W3258">
        <v>34278</v>
      </c>
      <c r="X3258" s="16">
        <v>3520</v>
      </c>
      <c r="Z3258" s="16">
        <v>3520</v>
      </c>
      <c r="AA3258" s="16">
        <v>3520</v>
      </c>
    </row>
    <row r="3259" spans="2:27">
      <c r="B3259" t="s">
        <v>294</v>
      </c>
      <c r="C3259">
        <v>2003</v>
      </c>
      <c r="D3259" s="1">
        <v>1855350</v>
      </c>
      <c r="E3259" s="12">
        <f t="shared" si="664"/>
        <v>7.8862471274527141E-2</v>
      </c>
      <c r="F3259" s="1">
        <v>1758790</v>
      </c>
      <c r="G3259" s="11">
        <f t="shared" si="665"/>
        <v>7.4248669091904126E-2</v>
      </c>
      <c r="H3259">
        <v>5855988</v>
      </c>
      <c r="I3259" s="12">
        <f t="shared" si="671"/>
        <v>0.30034043785608849</v>
      </c>
      <c r="J3259" s="12">
        <f t="shared" si="661"/>
        <v>0.31682954268348912</v>
      </c>
      <c r="K3259" s="1">
        <v>5976510</v>
      </c>
      <c r="L3259">
        <v>209570</v>
      </c>
      <c r="M3259" s="12">
        <f t="shared" si="662"/>
        <v>3.5065615216907528E-2</v>
      </c>
      <c r="N3259">
        <v>50475</v>
      </c>
      <c r="O3259">
        <v>159095</v>
      </c>
      <c r="P3259" s="12">
        <f t="shared" si="666"/>
        <v>2.6620050832341952E-2</v>
      </c>
      <c r="Q3259" s="12">
        <f t="shared" si="667"/>
        <v>0.75914968745526556</v>
      </c>
      <c r="R3259">
        <v>95360</v>
      </c>
      <c r="S3259">
        <v>26432</v>
      </c>
      <c r="T3259">
        <v>1072</v>
      </c>
      <c r="U3259" s="30">
        <v>1071.3420000000001</v>
      </c>
      <c r="V3259">
        <f t="shared" si="659"/>
        <v>1071342</v>
      </c>
      <c r="W3259">
        <v>35855</v>
      </c>
      <c r="X3259" s="16">
        <v>3527</v>
      </c>
      <c r="Z3259" s="16">
        <v>3527</v>
      </c>
      <c r="AA3259" s="16">
        <v>3527</v>
      </c>
    </row>
    <row r="3260" spans="2:27">
      <c r="B3260" t="s">
        <v>289</v>
      </c>
      <c r="C3260">
        <v>2004</v>
      </c>
      <c r="D3260" s="1">
        <v>2132019</v>
      </c>
      <c r="E3260" s="12">
        <f t="shared" si="664"/>
        <v>0.14911957312636429</v>
      </c>
      <c r="F3260" s="1">
        <v>2023096</v>
      </c>
      <c r="G3260" s="11">
        <f t="shared" si="665"/>
        <v>0.15027717919706163</v>
      </c>
      <c r="H3260">
        <v>7302288</v>
      </c>
      <c r="I3260" s="12">
        <f t="shared" si="671"/>
        <v>0.2770496041788546</v>
      </c>
      <c r="J3260" s="12">
        <f t="shared" si="661"/>
        <v>0.29196588795183098</v>
      </c>
      <c r="K3260" s="1">
        <v>6373515</v>
      </c>
      <c r="L3260">
        <v>211949</v>
      </c>
      <c r="M3260" s="12">
        <f t="shared" si="662"/>
        <v>3.3254648337691213E-2</v>
      </c>
      <c r="N3260">
        <v>49715</v>
      </c>
      <c r="O3260">
        <v>162234</v>
      </c>
      <c r="P3260" s="12">
        <f t="shared" si="666"/>
        <v>2.5454399966109754E-2</v>
      </c>
      <c r="Q3260" s="12">
        <f t="shared" si="667"/>
        <v>0.76543885557374647</v>
      </c>
      <c r="R3260">
        <v>106438</v>
      </c>
      <c r="S3260">
        <v>24285</v>
      </c>
      <c r="T3260">
        <v>1071</v>
      </c>
      <c r="U3260" s="30">
        <v>1074.579</v>
      </c>
      <c r="V3260">
        <f t="shared" si="659"/>
        <v>1074579</v>
      </c>
      <c r="W3260">
        <v>37585</v>
      </c>
      <c r="X3260" s="16">
        <v>3430</v>
      </c>
      <c r="Z3260" s="16">
        <v>3430</v>
      </c>
      <c r="AA3260" s="16">
        <v>3430</v>
      </c>
    </row>
    <row r="3261" spans="2:27">
      <c r="B3261" t="s">
        <v>289</v>
      </c>
      <c r="C3261">
        <v>2005</v>
      </c>
      <c r="D3261" s="1">
        <v>2080726</v>
      </c>
      <c r="E3261" s="12">
        <f t="shared" si="664"/>
        <v>-2.4058415989726169E-2</v>
      </c>
      <c r="F3261" s="1">
        <v>1967797</v>
      </c>
      <c r="G3261" s="11">
        <f t="shared" si="665"/>
        <v>-2.7333848715038734E-2</v>
      </c>
      <c r="H3261">
        <v>7254748</v>
      </c>
      <c r="I3261" s="12">
        <f t="shared" si="671"/>
        <v>0.27124263999245735</v>
      </c>
      <c r="J3261" s="12">
        <f t="shared" si="661"/>
        <v>0.28680885952206747</v>
      </c>
      <c r="K3261" s="1">
        <v>6599693</v>
      </c>
      <c r="L3261">
        <v>219052</v>
      </c>
      <c r="M3261" s="12">
        <f t="shared" si="662"/>
        <v>3.3191240865294798E-2</v>
      </c>
      <c r="N3261">
        <v>53225</v>
      </c>
      <c r="O3261">
        <v>165827</v>
      </c>
      <c r="P3261" s="12">
        <f t="shared" si="666"/>
        <v>2.5126471791945475E-2</v>
      </c>
      <c r="Q3261" s="12">
        <f t="shared" si="667"/>
        <v>0.75702116392454755</v>
      </c>
      <c r="R3261">
        <v>129365</v>
      </c>
      <c r="S3261">
        <v>25669</v>
      </c>
      <c r="T3261">
        <v>1067</v>
      </c>
      <c r="U3261" s="30">
        <v>1067.9159999999999</v>
      </c>
      <c r="V3261">
        <f t="shared" si="659"/>
        <v>1067916</v>
      </c>
      <c r="W3261">
        <v>38388</v>
      </c>
      <c r="X3261" s="16">
        <v>3654</v>
      </c>
      <c r="Z3261" s="16">
        <v>3654</v>
      </c>
      <c r="AA3261" s="16">
        <v>3654</v>
      </c>
    </row>
    <row r="3262" spans="2:27">
      <c r="B3262" t="s">
        <v>289</v>
      </c>
      <c r="C3262">
        <v>2006</v>
      </c>
      <c r="D3262" s="1">
        <v>2068957</v>
      </c>
      <c r="E3262" s="12">
        <f t="shared" si="664"/>
        <v>-5.6561988459797206E-3</v>
      </c>
      <c r="F3262" s="1">
        <v>1948448</v>
      </c>
      <c r="G3262" s="11">
        <f t="shared" si="665"/>
        <v>-9.832823202799882E-3</v>
      </c>
      <c r="H3262">
        <v>7532871</v>
      </c>
      <c r="I3262" s="12">
        <f t="shared" si="671"/>
        <v>0.2586594141861715</v>
      </c>
      <c r="J3262" s="12">
        <f t="shared" si="661"/>
        <v>0.27465716590659789</v>
      </c>
      <c r="K3262" s="1">
        <v>6876699</v>
      </c>
      <c r="L3262">
        <v>227649</v>
      </c>
      <c r="M3262" s="12">
        <f t="shared" si="662"/>
        <v>3.310440081789242E-2</v>
      </c>
      <c r="N3262">
        <v>55487</v>
      </c>
      <c r="O3262">
        <v>172162</v>
      </c>
      <c r="P3262" s="12">
        <f t="shared" si="666"/>
        <v>2.503555848525579E-2</v>
      </c>
      <c r="Q3262" s="12">
        <f t="shared" si="667"/>
        <v>0.75626073472758504</v>
      </c>
      <c r="R3262">
        <v>135037</v>
      </c>
      <c r="S3262">
        <v>27438</v>
      </c>
      <c r="T3262">
        <v>1060</v>
      </c>
      <c r="U3262" s="30">
        <v>1063.096</v>
      </c>
      <c r="V3262">
        <f t="shared" ref="V3262:V3272" si="673">(U3262*1000)</f>
        <v>1063096</v>
      </c>
      <c r="W3262">
        <v>40657</v>
      </c>
      <c r="X3262" s="16">
        <v>3996</v>
      </c>
      <c r="Z3262" s="16">
        <v>3996</v>
      </c>
      <c r="AA3262" s="16">
        <v>3996</v>
      </c>
    </row>
    <row r="3263" spans="2:27">
      <c r="B3263" t="s">
        <v>147</v>
      </c>
      <c r="C3263">
        <v>2007</v>
      </c>
      <c r="D3263" s="1">
        <v>2086752</v>
      </c>
      <c r="E3263" s="12">
        <f t="shared" si="664"/>
        <v>8.6009520739193709E-3</v>
      </c>
      <c r="F3263" s="1">
        <v>1962853</v>
      </c>
      <c r="G3263" s="11">
        <f t="shared" si="665"/>
        <v>7.3930636075481612E-3</v>
      </c>
      <c r="H3263">
        <v>8417716</v>
      </c>
      <c r="I3263" s="12">
        <f t="shared" si="671"/>
        <v>0.23318118596540915</v>
      </c>
      <c r="J3263" s="12">
        <f t="shared" si="661"/>
        <v>0.24790002418708354</v>
      </c>
      <c r="K3263" s="1">
        <v>7071396</v>
      </c>
      <c r="L3263">
        <v>238834</v>
      </c>
      <c r="M3263" s="12">
        <f t="shared" si="662"/>
        <v>3.3774660618638812E-2</v>
      </c>
      <c r="N3263">
        <v>60470</v>
      </c>
      <c r="O3263">
        <v>178364</v>
      </c>
      <c r="P3263" s="12">
        <f t="shared" si="666"/>
        <v>2.5223308099277711E-2</v>
      </c>
      <c r="Q3263" s="12">
        <f t="shared" si="667"/>
        <v>0.74681159298927291</v>
      </c>
      <c r="R3263">
        <v>113599</v>
      </c>
      <c r="S3263">
        <v>27478</v>
      </c>
      <c r="T3263">
        <v>1055</v>
      </c>
      <c r="U3263" s="30">
        <v>1057.3150000000001</v>
      </c>
      <c r="V3263">
        <f t="shared" si="673"/>
        <v>1057315</v>
      </c>
      <c r="W3263">
        <v>42356</v>
      </c>
      <c r="X3263" s="16">
        <v>4018</v>
      </c>
      <c r="Z3263" s="16">
        <v>4018</v>
      </c>
      <c r="AA3263" s="16">
        <v>4018</v>
      </c>
    </row>
    <row r="3264" spans="2:27">
      <c r="B3264" t="s">
        <v>121</v>
      </c>
      <c r="C3264">
        <v>2008</v>
      </c>
      <c r="D3264" s="1">
        <v>2088153</v>
      </c>
      <c r="E3264" s="12">
        <f t="shared" si="664"/>
        <v>6.713782950729172E-4</v>
      </c>
      <c r="F3264" s="1">
        <v>1933110</v>
      </c>
      <c r="G3264" s="11">
        <f t="shared" si="665"/>
        <v>-1.5152943190345889E-2</v>
      </c>
      <c r="H3264">
        <v>6691311</v>
      </c>
      <c r="I3264" s="12">
        <f t="shared" si="671"/>
        <v>0.28889854320027869</v>
      </c>
      <c r="J3264" s="12">
        <f t="shared" si="661"/>
        <v>0.31206933887843502</v>
      </c>
      <c r="K3264" s="1">
        <v>7495870</v>
      </c>
      <c r="L3264">
        <v>257347</v>
      </c>
      <c r="N3264">
        <v>57953</v>
      </c>
      <c r="O3264">
        <v>199394</v>
      </c>
      <c r="P3264" s="12">
        <f t="shared" si="666"/>
        <v>2.6600514683419004E-2</v>
      </c>
      <c r="Q3264" s="12">
        <f t="shared" si="667"/>
        <v>0.77480600123568566</v>
      </c>
      <c r="R3264">
        <v>106200</v>
      </c>
      <c r="S3264">
        <v>28238</v>
      </c>
      <c r="T3264">
        <v>1054</v>
      </c>
      <c r="U3264" s="30">
        <v>1055.0029999999999</v>
      </c>
      <c r="V3264">
        <f t="shared" si="673"/>
        <v>1055003</v>
      </c>
      <c r="W3264">
        <v>43469</v>
      </c>
      <c r="X3264" s="16">
        <v>4045</v>
      </c>
      <c r="Z3264" s="16">
        <v>4045</v>
      </c>
      <c r="AA3264" s="16">
        <v>4045</v>
      </c>
    </row>
    <row r="3265" spans="1:27">
      <c r="A3265">
        <v>39</v>
      </c>
      <c r="B3265" t="s">
        <v>191</v>
      </c>
      <c r="C3265">
        <v>2009</v>
      </c>
      <c r="D3265" s="10">
        <v>2315920</v>
      </c>
      <c r="E3265" s="12">
        <f t="shared" si="664"/>
        <v>0.10907581963582171</v>
      </c>
      <c r="F3265" s="4"/>
      <c r="G3265" s="4"/>
      <c r="H3265" s="10">
        <v>4813404</v>
      </c>
      <c r="I3265" s="3"/>
      <c r="J3265" s="12">
        <f t="shared" si="661"/>
        <v>0.48113975057983915</v>
      </c>
      <c r="K3265" s="10">
        <v>7440637</v>
      </c>
      <c r="L3265" s="3"/>
      <c r="M3265" s="3"/>
      <c r="N3265" s="10">
        <v>67514</v>
      </c>
      <c r="O3265" s="10">
        <v>179649</v>
      </c>
      <c r="P3265" s="12">
        <f t="shared" si="666"/>
        <v>2.4144303773991394E-2</v>
      </c>
      <c r="Q3265" s="3"/>
      <c r="R3265" s="3"/>
      <c r="U3265" s="30">
        <v>1053.646</v>
      </c>
      <c r="V3265">
        <f t="shared" si="673"/>
        <v>1053646</v>
      </c>
      <c r="X3265" s="16">
        <v>3674</v>
      </c>
      <c r="Z3265" s="16">
        <v>3674</v>
      </c>
      <c r="AA3265" s="16">
        <v>3674</v>
      </c>
    </row>
    <row r="3266" spans="1:27">
      <c r="B3266" t="s">
        <v>191</v>
      </c>
      <c r="C3266">
        <v>2010</v>
      </c>
      <c r="D3266" s="10">
        <v>2563932</v>
      </c>
      <c r="E3266" s="12">
        <f t="shared" si="664"/>
        <v>0.107090054924177</v>
      </c>
      <c r="F3266" s="4"/>
      <c r="G3266" s="4"/>
      <c r="H3266" s="10">
        <v>8547053</v>
      </c>
      <c r="I3266" s="3"/>
      <c r="J3266" s="12">
        <f t="shared" si="661"/>
        <v>0.29997848381190567</v>
      </c>
      <c r="K3266" s="10">
        <v>8212308</v>
      </c>
      <c r="L3266" s="3"/>
      <c r="M3266" s="3"/>
      <c r="N3266" s="10">
        <v>77150</v>
      </c>
      <c r="O3266" s="10">
        <v>174958</v>
      </c>
      <c r="P3266" s="12">
        <f t="shared" si="666"/>
        <v>2.1304364132470433E-2</v>
      </c>
      <c r="Q3266" s="3"/>
      <c r="R3266" s="3"/>
      <c r="U3266" s="30">
        <v>1053.1690000000001</v>
      </c>
      <c r="V3266">
        <f t="shared" si="673"/>
        <v>1053169</v>
      </c>
      <c r="X3266" s="16">
        <v>3357</v>
      </c>
      <c r="Z3266" s="16">
        <v>3357</v>
      </c>
      <c r="AA3266" s="16">
        <v>3357</v>
      </c>
    </row>
    <row r="3267" spans="1:27">
      <c r="B3267" t="s">
        <v>191</v>
      </c>
      <c r="C3267">
        <v>2011</v>
      </c>
      <c r="D3267" s="10">
        <v>2731772</v>
      </c>
      <c r="E3267" s="12">
        <f t="shared" si="664"/>
        <v>6.5461954529215285E-2</v>
      </c>
      <c r="F3267" s="4"/>
      <c r="G3267" s="4"/>
      <c r="H3267" s="10">
        <v>9361245</v>
      </c>
      <c r="I3267" s="3"/>
      <c r="J3267" s="12">
        <f t="shared" ref="J3267:J3272" si="674">D3267/H3267</f>
        <v>0.29181716748146214</v>
      </c>
      <c r="K3267" s="10">
        <v>8271963</v>
      </c>
      <c r="L3267" s="3"/>
      <c r="M3267" s="3"/>
      <c r="N3267" s="10">
        <v>71702</v>
      </c>
      <c r="O3267" s="10">
        <v>181796</v>
      </c>
      <c r="P3267" s="12">
        <f t="shared" si="666"/>
        <v>2.1977371030310458E-2</v>
      </c>
      <c r="Q3267" s="3"/>
      <c r="R3267" s="3"/>
      <c r="U3267" s="30">
        <v>1052.154</v>
      </c>
      <c r="V3267">
        <f t="shared" si="673"/>
        <v>1052154</v>
      </c>
      <c r="X3267" s="16">
        <v>3337</v>
      </c>
      <c r="Z3267" s="16">
        <v>3337</v>
      </c>
      <c r="AA3267" s="16">
        <v>3337</v>
      </c>
    </row>
    <row r="3268" spans="1:27">
      <c r="B3268" t="s">
        <v>191</v>
      </c>
      <c r="C3268">
        <v>2012</v>
      </c>
      <c r="D3268" s="21"/>
      <c r="E3268" s="12"/>
      <c r="F3268" s="4"/>
      <c r="G3268" s="4"/>
      <c r="H3268" s="21"/>
      <c r="I3268" s="4"/>
      <c r="J3268" s="12"/>
      <c r="K3268" s="21"/>
      <c r="L3268" s="4"/>
      <c r="M3268" s="4"/>
      <c r="N3268" s="21"/>
      <c r="O3268" s="21"/>
      <c r="P3268" s="12"/>
      <c r="Q3268" s="4"/>
      <c r="R3268" s="4"/>
      <c r="U3268" s="30">
        <v>1052.761</v>
      </c>
      <c r="V3268">
        <f t="shared" si="673"/>
        <v>1052761</v>
      </c>
      <c r="X3268" s="16">
        <v>3318</v>
      </c>
      <c r="Z3268" s="16">
        <v>3318</v>
      </c>
      <c r="AA3268" s="16">
        <v>3318</v>
      </c>
    </row>
    <row r="3269" spans="1:27">
      <c r="B3269" t="s">
        <v>191</v>
      </c>
      <c r="C3269">
        <v>2013</v>
      </c>
      <c r="D3269" s="21">
        <v>2369822</v>
      </c>
      <c r="E3269" s="12"/>
      <c r="F3269" s="21">
        <v>2331473</v>
      </c>
      <c r="G3269" s="4"/>
      <c r="H3269" s="21">
        <v>8681540</v>
      </c>
      <c r="I3269" s="4"/>
      <c r="J3269" s="12">
        <f t="shared" si="674"/>
        <v>0.27297253713050912</v>
      </c>
      <c r="K3269" s="21">
        <v>8189015</v>
      </c>
      <c r="L3269" s="4"/>
      <c r="M3269" s="4"/>
      <c r="N3269" s="21">
        <v>71704</v>
      </c>
      <c r="O3269" s="21">
        <v>182888</v>
      </c>
      <c r="P3269" s="12">
        <f t="shared" si="666"/>
        <v>2.2333333129808654E-2</v>
      </c>
      <c r="Q3269" s="4"/>
      <c r="R3269" s="4"/>
      <c r="U3269" s="30">
        <v>1052.7840000000001</v>
      </c>
      <c r="V3269">
        <f t="shared" si="673"/>
        <v>1052784</v>
      </c>
      <c r="X3269" s="16">
        <v>3361</v>
      </c>
      <c r="Z3269" s="16">
        <v>3361</v>
      </c>
      <c r="AA3269" s="16">
        <v>3361</v>
      </c>
    </row>
    <row r="3270" spans="1:27">
      <c r="B3270" t="s">
        <v>191</v>
      </c>
      <c r="C3270">
        <v>2014</v>
      </c>
      <c r="D3270" s="21">
        <v>2509818</v>
      </c>
      <c r="E3270" s="12">
        <f t="shared" ref="E3270:E3272" si="675">(D3270-D3269)/(D3269)</f>
        <v>5.9074479011503818E-2</v>
      </c>
      <c r="F3270" s="21">
        <v>2468471</v>
      </c>
      <c r="G3270" s="4"/>
      <c r="H3270" s="21">
        <v>8995804</v>
      </c>
      <c r="I3270" s="4"/>
      <c r="J3270" s="12">
        <f t="shared" si="674"/>
        <v>0.27899874208019648</v>
      </c>
      <c r="K3270" s="21">
        <v>8334471</v>
      </c>
      <c r="L3270" s="4"/>
      <c r="M3270" s="4"/>
      <c r="N3270" s="21">
        <v>73168</v>
      </c>
      <c r="O3270" s="21">
        <v>186097</v>
      </c>
      <c r="P3270" s="12">
        <f t="shared" si="666"/>
        <v>2.2328591700661024E-2</v>
      </c>
      <c r="Q3270" s="4"/>
      <c r="R3270" s="4"/>
      <c r="U3270" s="30">
        <v>1054.7819999999999</v>
      </c>
      <c r="V3270">
        <f t="shared" si="673"/>
        <v>1054782</v>
      </c>
      <c r="X3270" s="16">
        <v>3359</v>
      </c>
      <c r="Z3270" s="16">
        <v>3359</v>
      </c>
      <c r="AA3270" s="16">
        <v>3359</v>
      </c>
    </row>
    <row r="3271" spans="1:27">
      <c r="B3271" t="s">
        <v>191</v>
      </c>
      <c r="C3271">
        <v>2015</v>
      </c>
      <c r="D3271" s="10">
        <v>2466598</v>
      </c>
      <c r="E3271" s="12">
        <f t="shared" si="675"/>
        <v>-1.7220372154474944E-2</v>
      </c>
      <c r="F3271" s="3"/>
      <c r="G3271" s="3"/>
      <c r="H3271" s="10">
        <v>8404622</v>
      </c>
      <c r="I3271" s="3"/>
      <c r="J3271" s="12">
        <f t="shared" si="674"/>
        <v>0.29348113454715752</v>
      </c>
      <c r="K3271" s="10">
        <v>8676551</v>
      </c>
      <c r="L3271" s="3"/>
      <c r="M3271" s="3"/>
      <c r="N3271" s="10">
        <v>81869</v>
      </c>
      <c r="O3271" s="10">
        <v>191023</v>
      </c>
      <c r="P3271" s="12">
        <f t="shared" si="666"/>
        <v>2.2016006129624548E-2</v>
      </c>
      <c r="Q3271" s="3"/>
      <c r="R3271" s="3"/>
      <c r="U3271" s="30">
        <v>1055.9159999999999</v>
      </c>
      <c r="V3271">
        <f t="shared" si="673"/>
        <v>1055916</v>
      </c>
      <c r="X3271" s="16">
        <v>3248</v>
      </c>
      <c r="Z3271" s="16">
        <v>3248</v>
      </c>
      <c r="AA3271" s="16">
        <v>3248</v>
      </c>
    </row>
    <row r="3272" spans="1:27">
      <c r="B3272" t="s">
        <v>289</v>
      </c>
      <c r="C3272">
        <v>2016</v>
      </c>
      <c r="D3272" s="1">
        <v>2518206</v>
      </c>
      <c r="E3272" s="12">
        <f t="shared" si="675"/>
        <v>2.0922744606133629E-2</v>
      </c>
      <c r="F3272" s="3"/>
      <c r="G3272" s="3"/>
      <c r="H3272" s="1">
        <v>8201456</v>
      </c>
      <c r="I3272" s="3"/>
      <c r="J3272" s="12">
        <f t="shared" si="674"/>
        <v>0.30704377369091534</v>
      </c>
      <c r="K3272" s="1">
        <v>8625101</v>
      </c>
      <c r="L3272" s="3"/>
      <c r="M3272" s="3"/>
      <c r="N3272" s="1">
        <v>81380</v>
      </c>
      <c r="O3272" s="1">
        <v>201516</v>
      </c>
      <c r="P3272" s="12">
        <f t="shared" ref="P3272" si="676">(O3272/K3272)</f>
        <v>2.3363900318384676E-2</v>
      </c>
      <c r="Q3272" s="3"/>
      <c r="R3272" s="3"/>
      <c r="U3272" s="30">
        <v>1057.566</v>
      </c>
      <c r="V3272">
        <f t="shared" si="673"/>
        <v>1057566</v>
      </c>
      <c r="X3272" s="16">
        <v>3103</v>
      </c>
      <c r="Z3272" s="16">
        <v>3103</v>
      </c>
      <c r="AA3272" s="16">
        <v>3103</v>
      </c>
    </row>
    <row r="3273" spans="1:27"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U3273" s="30"/>
    </row>
    <row r="3274" spans="1:27"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</row>
    <row r="3275" spans="1:27">
      <c r="B3275" t="s">
        <v>290</v>
      </c>
      <c r="C3275">
        <v>1880</v>
      </c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X3275" s="16">
        <v>259</v>
      </c>
      <c r="Z3275" s="16">
        <v>259</v>
      </c>
      <c r="AA3275" s="16">
        <v>259</v>
      </c>
    </row>
    <row r="3276" spans="1:27">
      <c r="B3276" t="s">
        <v>290</v>
      </c>
      <c r="C3276">
        <v>1890</v>
      </c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X3276" s="16">
        <v>806</v>
      </c>
      <c r="Z3276" s="16">
        <v>806</v>
      </c>
      <c r="AA3276" s="16">
        <v>806</v>
      </c>
    </row>
    <row r="3277" spans="1:27">
      <c r="B3277" t="s">
        <v>290</v>
      </c>
      <c r="C3277">
        <v>1904</v>
      </c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U3277" s="30">
        <v>1415</v>
      </c>
      <c r="V3277">
        <f>(U3277*1000)</f>
        <v>1415000</v>
      </c>
      <c r="X3277" s="16">
        <v>660</v>
      </c>
      <c r="Z3277" s="16">
        <v>660</v>
      </c>
      <c r="AA3277" s="16">
        <v>660</v>
      </c>
    </row>
    <row r="3278" spans="1:27">
      <c r="B3278" t="s">
        <v>290</v>
      </c>
      <c r="C3278">
        <v>1910</v>
      </c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U3278" s="30">
        <v>1523</v>
      </c>
      <c r="V3278">
        <f t="shared" ref="V3278:V3346" si="677">(U3278*1000)</f>
        <v>1523000</v>
      </c>
      <c r="X3278" s="16">
        <v>848</v>
      </c>
      <c r="Z3278" s="16">
        <v>848</v>
      </c>
      <c r="AA3278" s="16">
        <v>848</v>
      </c>
    </row>
    <row r="3279" spans="1:27">
      <c r="B3279" t="s">
        <v>290</v>
      </c>
      <c r="C3279">
        <v>1923</v>
      </c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U3279" s="30">
        <v>1699</v>
      </c>
      <c r="V3279">
        <f t="shared" si="677"/>
        <v>1699000</v>
      </c>
      <c r="X3279" s="16">
        <v>528</v>
      </c>
      <c r="Z3279" s="16">
        <v>528</v>
      </c>
      <c r="AA3279" s="16">
        <v>528</v>
      </c>
    </row>
    <row r="3280" spans="1:27">
      <c r="B3280" t="s">
        <v>290</v>
      </c>
      <c r="C3280">
        <v>1930</v>
      </c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U3280" s="30">
        <v>1745</v>
      </c>
      <c r="V3280">
        <f t="shared" si="677"/>
        <v>1745000</v>
      </c>
      <c r="X3280" s="16">
        <v>686</v>
      </c>
      <c r="Z3280" s="16">
        <v>686</v>
      </c>
      <c r="AA3280" s="16">
        <v>686</v>
      </c>
    </row>
    <row r="3281" spans="2:28">
      <c r="B3281" t="s">
        <v>290</v>
      </c>
      <c r="C3281">
        <v>1940</v>
      </c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U3281" s="30">
        <v>1902</v>
      </c>
      <c r="V3281">
        <f t="shared" si="677"/>
        <v>1902000</v>
      </c>
      <c r="X3281" s="16">
        <v>1276</v>
      </c>
      <c r="Z3281" s="16">
        <v>1276</v>
      </c>
      <c r="AA3281" s="16">
        <v>1276</v>
      </c>
      <c r="AB3281">
        <f>(2213-1276)/5</f>
        <v>187.4</v>
      </c>
    </row>
    <row r="3282" spans="2:28">
      <c r="B3282" t="s">
        <v>290</v>
      </c>
      <c r="C3282">
        <v>1941</v>
      </c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U3282" s="30">
        <v>1962</v>
      </c>
      <c r="V3282">
        <f t="shared" si="677"/>
        <v>1962000</v>
      </c>
      <c r="Z3282" s="16"/>
      <c r="AA3282" s="16">
        <f>AA3281+(AA3283-AA3281)/2</f>
        <v>1369.5</v>
      </c>
    </row>
    <row r="3283" spans="2:28">
      <c r="B3283" t="s">
        <v>290</v>
      </c>
      <c r="C3283">
        <v>1942</v>
      </c>
      <c r="D3283" s="1">
        <v>13939</v>
      </c>
      <c r="E3283" s="1"/>
      <c r="F3283" s="1">
        <v>13620</v>
      </c>
      <c r="G3283" s="1"/>
      <c r="H3283">
        <v>71444</v>
      </c>
      <c r="I3283" s="12">
        <f t="shared" ref="I3283:I3318" si="678">(F3283/H3283)</f>
        <v>0.19063882201444488</v>
      </c>
      <c r="J3283" s="12">
        <f>D3283/H3283</f>
        <v>0.19510385756676557</v>
      </c>
      <c r="K3283" s="1">
        <v>70745</v>
      </c>
      <c r="L3283">
        <v>1261</v>
      </c>
      <c r="M3283" s="12">
        <f>(L3283/K3283)</f>
        <v>1.7824581242490634E-2</v>
      </c>
      <c r="N3283" s="3"/>
      <c r="O3283" s="3"/>
      <c r="P3283" s="3"/>
      <c r="Q3283" s="3"/>
      <c r="R3283" s="3"/>
      <c r="T3283">
        <v>2007</v>
      </c>
      <c r="U3283" s="30">
        <v>2007</v>
      </c>
      <c r="V3283">
        <f t="shared" si="677"/>
        <v>2007000</v>
      </c>
      <c r="W3283">
        <v>1093</v>
      </c>
      <c r="AA3283" s="1">
        <f>AA3281+187</f>
        <v>1463</v>
      </c>
    </row>
    <row r="3284" spans="2:28">
      <c r="B3284" t="s">
        <v>290</v>
      </c>
      <c r="C3284">
        <v>1943</v>
      </c>
      <c r="D3284" s="1"/>
      <c r="E3284" s="1"/>
      <c r="F3284" s="1"/>
      <c r="G3284" s="1"/>
      <c r="I3284" s="12"/>
      <c r="J3284" s="12"/>
      <c r="K3284" s="1"/>
      <c r="M3284" s="12"/>
      <c r="N3284" s="3"/>
      <c r="O3284" s="3"/>
      <c r="P3284" s="3"/>
      <c r="Q3284" s="3"/>
      <c r="R3284" s="3"/>
      <c r="U3284" s="30">
        <v>1967</v>
      </c>
      <c r="V3284">
        <f t="shared" si="677"/>
        <v>1967000</v>
      </c>
      <c r="AA3284" s="1">
        <f>AA3283+(AA3285-AA3283)/2</f>
        <v>1556.5</v>
      </c>
    </row>
    <row r="3285" spans="2:28">
      <c r="B3285" t="s">
        <v>290</v>
      </c>
      <c r="C3285">
        <v>1944</v>
      </c>
      <c r="D3285" s="1">
        <v>12832</v>
      </c>
      <c r="E3285" s="12">
        <f>(D3285-D3283)/(D3283)</f>
        <v>-7.9417461797833419E-2</v>
      </c>
      <c r="F3285" s="1">
        <v>12460</v>
      </c>
      <c r="G3285" s="11">
        <f>(F3285-F3283)/(F3283)</f>
        <v>-8.5168869309838469E-2</v>
      </c>
      <c r="H3285">
        <v>73261</v>
      </c>
      <c r="I3285" s="12">
        <f t="shared" si="678"/>
        <v>0.17007684852786611</v>
      </c>
      <c r="J3285" s="12">
        <f t="shared" ref="J3285:J3351" si="679">D3285/H3285</f>
        <v>0.17515458429450867</v>
      </c>
      <c r="K3285" s="1">
        <v>56593</v>
      </c>
      <c r="L3285">
        <v>1327</v>
      </c>
      <c r="M3285" s="12">
        <f t="shared" ref="M3285:M3349" si="680">(L3285/K3285)</f>
        <v>2.3448129627339071E-2</v>
      </c>
      <c r="N3285" s="3"/>
      <c r="O3285" s="3"/>
      <c r="P3285" s="3"/>
      <c r="Q3285" s="3"/>
      <c r="R3285" s="3"/>
      <c r="T3285">
        <v>1943</v>
      </c>
      <c r="U3285" s="30">
        <v>1943</v>
      </c>
      <c r="V3285">
        <f t="shared" si="677"/>
        <v>1943000</v>
      </c>
      <c r="W3285">
        <v>1420</v>
      </c>
      <c r="AA3285" s="1">
        <f>AA3283+187</f>
        <v>1650</v>
      </c>
    </row>
    <row r="3286" spans="2:28">
      <c r="B3286" t="s">
        <v>290</v>
      </c>
      <c r="C3286">
        <v>1945</v>
      </c>
      <c r="D3286" s="1"/>
      <c r="E3286" s="12"/>
      <c r="F3286" s="1"/>
      <c r="G3286" s="11"/>
      <c r="I3286" s="12"/>
      <c r="J3286" s="12"/>
      <c r="K3286" s="1"/>
      <c r="M3286" s="12"/>
      <c r="N3286" s="3"/>
      <c r="O3286" s="3"/>
      <c r="P3286" s="3"/>
      <c r="Q3286" s="3"/>
      <c r="R3286" s="3"/>
      <c r="U3286" s="30">
        <v>1934</v>
      </c>
      <c r="V3286">
        <f t="shared" si="677"/>
        <v>1934000</v>
      </c>
      <c r="AA3286" s="1">
        <f>AA3285+(AA3287-AA3285)/2</f>
        <v>1743.5</v>
      </c>
    </row>
    <row r="3287" spans="2:28">
      <c r="B3287" t="s">
        <v>290</v>
      </c>
      <c r="C3287">
        <v>1946</v>
      </c>
      <c r="D3287" s="1">
        <v>11326</v>
      </c>
      <c r="E3287" s="12">
        <f>(D3287-D3285)/(D3285)</f>
        <v>-0.11736284289276808</v>
      </c>
      <c r="F3287" s="1">
        <v>11027</v>
      </c>
      <c r="G3287" s="11">
        <f>(F3287-F3285)/(F3285)</f>
        <v>-0.11500802568218299</v>
      </c>
      <c r="H3287">
        <v>88400</v>
      </c>
      <c r="I3287" s="12">
        <f t="shared" si="678"/>
        <v>0.12473981900452488</v>
      </c>
      <c r="J3287" s="12">
        <f t="shared" si="679"/>
        <v>0.12812217194570136</v>
      </c>
      <c r="K3287" s="1">
        <v>79325</v>
      </c>
      <c r="L3287">
        <v>1468</v>
      </c>
      <c r="M3287" s="12">
        <f t="shared" si="680"/>
        <v>1.8506145603529783E-2</v>
      </c>
      <c r="N3287" s="3"/>
      <c r="O3287" s="3"/>
      <c r="P3287" s="3"/>
      <c r="Q3287" s="3"/>
      <c r="R3287" s="3"/>
      <c r="T3287">
        <v>1936</v>
      </c>
      <c r="U3287" s="30">
        <v>1936</v>
      </c>
      <c r="V3287">
        <f t="shared" si="677"/>
        <v>1936000</v>
      </c>
      <c r="W3287">
        <v>1503</v>
      </c>
      <c r="AA3287" s="1">
        <f>AA3285+187</f>
        <v>1837</v>
      </c>
    </row>
    <row r="3288" spans="2:28">
      <c r="B3288" t="s">
        <v>290</v>
      </c>
      <c r="C3288">
        <v>1947</v>
      </c>
      <c r="D3288" s="1"/>
      <c r="E3288" s="12"/>
      <c r="F3288" s="1"/>
      <c r="G3288" s="11"/>
      <c r="I3288" s="12"/>
      <c r="J3288" s="12"/>
      <c r="K3288" s="1"/>
      <c r="M3288" s="12"/>
      <c r="N3288" s="3"/>
      <c r="O3288" s="3"/>
      <c r="P3288" s="3"/>
      <c r="Q3288" s="3"/>
      <c r="R3288" s="3"/>
      <c r="U3288" s="30">
        <v>1992</v>
      </c>
      <c r="V3288">
        <f t="shared" si="677"/>
        <v>1992000</v>
      </c>
      <c r="AA3288" s="1">
        <f>AA3287+(AA3289-AA3287)/2</f>
        <v>1930.5</v>
      </c>
    </row>
    <row r="3289" spans="2:28">
      <c r="B3289" t="s">
        <v>290</v>
      </c>
      <c r="C3289">
        <v>1948</v>
      </c>
      <c r="D3289" s="1">
        <v>24522</v>
      </c>
      <c r="E3289" s="12">
        <f>(D3289-D3287)/(D3287)</f>
        <v>1.165106833833657</v>
      </c>
      <c r="F3289" s="1">
        <v>24110</v>
      </c>
      <c r="G3289" s="11">
        <f>(F3289-F3287)/(F3287)</f>
        <v>1.186451437380974</v>
      </c>
      <c r="H3289">
        <v>136143</v>
      </c>
      <c r="I3289" s="12">
        <f t="shared" si="678"/>
        <v>0.17709320346988094</v>
      </c>
      <c r="J3289" s="12">
        <f t="shared" si="679"/>
        <v>0.18011943324298715</v>
      </c>
      <c r="K3289" s="1">
        <v>129373</v>
      </c>
      <c r="L3289">
        <v>2396</v>
      </c>
      <c r="M3289" s="12">
        <f t="shared" si="680"/>
        <v>1.8520093064240607E-2</v>
      </c>
      <c r="N3289" s="3"/>
      <c r="O3289" s="3"/>
      <c r="P3289" s="3"/>
      <c r="Q3289" s="3"/>
      <c r="R3289" s="3"/>
      <c r="T3289">
        <v>1996</v>
      </c>
      <c r="U3289" s="30">
        <v>1996</v>
      </c>
      <c r="V3289">
        <f t="shared" si="677"/>
        <v>1996000</v>
      </c>
      <c r="W3289">
        <v>1802</v>
      </c>
      <c r="AA3289" s="1">
        <f t="shared" ref="AA3289" si="681">AA3287+187</f>
        <v>2024</v>
      </c>
    </row>
    <row r="3290" spans="2:28">
      <c r="B3290" t="s">
        <v>290</v>
      </c>
      <c r="C3290">
        <v>1949</v>
      </c>
      <c r="D3290" s="1"/>
      <c r="E3290" s="12"/>
      <c r="F3290" s="1"/>
      <c r="G3290" s="11"/>
      <c r="I3290" s="12"/>
      <c r="J3290" s="12"/>
      <c r="K3290" s="1"/>
      <c r="M3290" s="12"/>
      <c r="N3290" s="3"/>
      <c r="O3290" s="3"/>
      <c r="P3290" s="3"/>
      <c r="Q3290" s="3"/>
      <c r="R3290" s="3"/>
      <c r="U3290" s="30">
        <v>2029</v>
      </c>
      <c r="V3290">
        <f t="shared" si="677"/>
        <v>2029000</v>
      </c>
      <c r="AA3290" s="1">
        <f>AA3289+(AA3291-AA3289)/2</f>
        <v>2118.5</v>
      </c>
    </row>
    <row r="3291" spans="2:28">
      <c r="B3291" t="s">
        <v>290</v>
      </c>
      <c r="C3291">
        <v>1950</v>
      </c>
      <c r="D3291" s="1">
        <v>33697</v>
      </c>
      <c r="E3291" s="12">
        <f>(D3291-D3289)/(D3289)</f>
        <v>0.3741538210586412</v>
      </c>
      <c r="F3291" s="1">
        <v>32871</v>
      </c>
      <c r="G3291" s="11">
        <f>(F3291-F3289)/(F3289)</f>
        <v>0.36337619245126501</v>
      </c>
      <c r="H3291">
        <v>149610</v>
      </c>
      <c r="I3291" s="12">
        <f t="shared" si="678"/>
        <v>0.21971124924804492</v>
      </c>
      <c r="J3291" s="12">
        <f t="shared" si="679"/>
        <v>0.22523227057014905</v>
      </c>
      <c r="K3291" s="1">
        <v>159609</v>
      </c>
      <c r="L3291">
        <v>3328</v>
      </c>
      <c r="M3291" s="12">
        <f t="shared" si="680"/>
        <v>2.0850954520108517E-2</v>
      </c>
      <c r="N3291" s="3"/>
      <c r="O3291" s="3"/>
      <c r="P3291" s="3"/>
      <c r="Q3291" s="3"/>
      <c r="R3291" s="3"/>
      <c r="T3291">
        <v>2113</v>
      </c>
      <c r="U3291" s="30">
        <v>2113</v>
      </c>
      <c r="V3291">
        <f t="shared" si="677"/>
        <v>2113000</v>
      </c>
      <c r="W3291">
        <v>1942</v>
      </c>
      <c r="X3291" s="16">
        <v>2213</v>
      </c>
      <c r="Z3291" s="16">
        <v>2213</v>
      </c>
      <c r="AA3291" s="16">
        <v>2213</v>
      </c>
      <c r="AB3291">
        <f>(4578-2213)/10</f>
        <v>236.5</v>
      </c>
    </row>
    <row r="3292" spans="2:28">
      <c r="B3292" t="s">
        <v>290</v>
      </c>
      <c r="C3292">
        <v>1951</v>
      </c>
      <c r="D3292" s="1">
        <v>33673</v>
      </c>
      <c r="E3292" s="12">
        <f t="shared" ref="E3292:E3352" si="682">(D3292-D3291)/(D3291)</f>
        <v>-7.1222957533311566E-4</v>
      </c>
      <c r="F3292" s="1">
        <v>32815</v>
      </c>
      <c r="G3292" s="11">
        <f t="shared" ref="G3292:G3349" si="683">(F3292-F3291)/(F3291)</f>
        <v>-1.7036293389309726E-3</v>
      </c>
      <c r="H3292">
        <v>167614</v>
      </c>
      <c r="I3292" s="12">
        <f t="shared" si="678"/>
        <v>0.19577720238166263</v>
      </c>
      <c r="J3292" s="12">
        <f t="shared" si="679"/>
        <v>0.20089610653048073</v>
      </c>
      <c r="K3292" s="1">
        <v>159479</v>
      </c>
      <c r="L3292">
        <v>3096</v>
      </c>
      <c r="M3292" s="12">
        <f t="shared" si="680"/>
        <v>1.9413214278995981E-2</v>
      </c>
      <c r="N3292">
        <v>1425</v>
      </c>
      <c r="O3292">
        <v>1494</v>
      </c>
      <c r="P3292" s="12">
        <f>(O3292/K3292)</f>
        <v>9.3680045648643403E-3</v>
      </c>
      <c r="Q3292" s="12">
        <f>(O3292/L3292)</f>
        <v>0.48255813953488375</v>
      </c>
      <c r="R3292" s="2">
        <v>420</v>
      </c>
      <c r="S3292" s="2">
        <v>527</v>
      </c>
      <c r="T3292">
        <v>2167</v>
      </c>
      <c r="U3292" s="30">
        <v>2167</v>
      </c>
      <c r="V3292">
        <f t="shared" si="677"/>
        <v>2167000</v>
      </c>
      <c r="W3292">
        <v>2407</v>
      </c>
      <c r="AA3292" s="1">
        <f>AA3291+236</f>
        <v>2449</v>
      </c>
    </row>
    <row r="3293" spans="2:28">
      <c r="B3293" t="s">
        <v>290</v>
      </c>
      <c r="C3293">
        <v>1952</v>
      </c>
      <c r="D3293" s="1">
        <v>33943</v>
      </c>
      <c r="E3293" s="12">
        <f t="shared" si="682"/>
        <v>8.0182935883348679E-3</v>
      </c>
      <c r="F3293" s="1">
        <v>32915</v>
      </c>
      <c r="G3293" s="11">
        <f t="shared" si="683"/>
        <v>3.0473868657626088E-3</v>
      </c>
      <c r="H3293">
        <v>215857</v>
      </c>
      <c r="I3293" s="12">
        <f t="shared" si="678"/>
        <v>0.15248521011595639</v>
      </c>
      <c r="J3293" s="12">
        <f t="shared" si="679"/>
        <v>0.15724762226844624</v>
      </c>
      <c r="K3293" s="1">
        <v>191362</v>
      </c>
      <c r="L3293">
        <v>3385</v>
      </c>
      <c r="M3293" s="12">
        <f t="shared" si="680"/>
        <v>1.7688987364262498E-2</v>
      </c>
      <c r="N3293">
        <v>1681</v>
      </c>
      <c r="O3293">
        <v>1468</v>
      </c>
      <c r="P3293" s="12">
        <f t="shared" ref="P3293:P3356" si="684">(O3293/K3293)</f>
        <v>7.6713245053876946E-3</v>
      </c>
      <c r="Q3293" s="12">
        <f t="shared" ref="Q3293:Q3349" si="685">(O3293/L3293)</f>
        <v>0.43367799113737077</v>
      </c>
      <c r="R3293" s="2">
        <v>457</v>
      </c>
      <c r="S3293" s="2">
        <v>479</v>
      </c>
      <c r="T3293">
        <v>2593</v>
      </c>
      <c r="U3293" s="30">
        <v>2178</v>
      </c>
      <c r="V3293">
        <f t="shared" si="677"/>
        <v>2178000</v>
      </c>
      <c r="W3293">
        <v>2593</v>
      </c>
      <c r="AA3293" s="1">
        <f t="shared" ref="AA3293:AA3300" si="686">AA3292+236</f>
        <v>2685</v>
      </c>
    </row>
    <row r="3294" spans="2:28">
      <c r="B3294" t="s">
        <v>290</v>
      </c>
      <c r="C3294">
        <v>1953</v>
      </c>
      <c r="D3294" s="1">
        <v>37574</v>
      </c>
      <c r="E3294" s="12">
        <f t="shared" si="682"/>
        <v>0.10697345549892467</v>
      </c>
      <c r="F3294" s="1">
        <v>35391</v>
      </c>
      <c r="G3294" s="11">
        <f t="shared" si="683"/>
        <v>7.5224061977821666E-2</v>
      </c>
      <c r="H3294">
        <v>235554</v>
      </c>
      <c r="I3294" s="12">
        <f t="shared" si="678"/>
        <v>0.15024580351002317</v>
      </c>
      <c r="J3294" s="12">
        <f t="shared" si="679"/>
        <v>0.15951331754077622</v>
      </c>
      <c r="K3294" s="1">
        <v>215708</v>
      </c>
      <c r="L3294">
        <v>3391</v>
      </c>
      <c r="M3294" s="12">
        <f t="shared" si="680"/>
        <v>1.5720325625382461E-2</v>
      </c>
      <c r="N3294">
        <v>1565</v>
      </c>
      <c r="O3294">
        <v>1527</v>
      </c>
      <c r="P3294" s="12">
        <f t="shared" si="684"/>
        <v>7.079014222930999E-3</v>
      </c>
      <c r="Q3294" s="12">
        <f t="shared" si="685"/>
        <v>0.45030964317310529</v>
      </c>
      <c r="R3294">
        <v>465</v>
      </c>
      <c r="S3294">
        <v>606</v>
      </c>
      <c r="T3294">
        <v>2181</v>
      </c>
      <c r="U3294" s="30">
        <v>2181</v>
      </c>
      <c r="V3294">
        <f t="shared" si="677"/>
        <v>2181000</v>
      </c>
      <c r="W3294">
        <v>2679</v>
      </c>
      <c r="AA3294" s="1">
        <f t="shared" si="686"/>
        <v>2921</v>
      </c>
    </row>
    <row r="3295" spans="2:28">
      <c r="B3295" t="s">
        <v>290</v>
      </c>
      <c r="C3295">
        <v>1954</v>
      </c>
      <c r="D3295" s="1">
        <v>41352</v>
      </c>
      <c r="E3295" s="12">
        <f t="shared" si="682"/>
        <v>0.10054825145047107</v>
      </c>
      <c r="F3295" s="1">
        <v>39155</v>
      </c>
      <c r="G3295" s="11">
        <f t="shared" si="683"/>
        <v>0.10635472295216299</v>
      </c>
      <c r="H3295">
        <v>237483</v>
      </c>
      <c r="I3295" s="12">
        <f t="shared" si="678"/>
        <v>0.16487495947078318</v>
      </c>
      <c r="J3295" s="12">
        <f t="shared" si="679"/>
        <v>0.17412614797690781</v>
      </c>
      <c r="K3295" s="1">
        <v>273093</v>
      </c>
      <c r="L3295">
        <v>3931</v>
      </c>
      <c r="M3295" s="12">
        <f t="shared" si="680"/>
        <v>1.4394363824777641E-2</v>
      </c>
      <c r="N3295">
        <v>1626</v>
      </c>
      <c r="O3295">
        <v>1934</v>
      </c>
      <c r="P3295" s="12">
        <f t="shared" si="684"/>
        <v>7.0818365904655187E-3</v>
      </c>
      <c r="Q3295" s="12">
        <f t="shared" si="685"/>
        <v>0.49198677181378786</v>
      </c>
      <c r="R3295" s="2">
        <v>518</v>
      </c>
      <c r="S3295" s="2">
        <v>467</v>
      </c>
      <c r="T3295">
        <v>2176</v>
      </c>
      <c r="U3295" s="30">
        <v>2176</v>
      </c>
      <c r="V3295">
        <f t="shared" si="677"/>
        <v>2176000</v>
      </c>
      <c r="W3295">
        <v>2521</v>
      </c>
      <c r="AA3295" s="1">
        <f t="shared" si="686"/>
        <v>3157</v>
      </c>
    </row>
    <row r="3296" spans="2:28">
      <c r="B3296" t="s">
        <v>290</v>
      </c>
      <c r="C3296">
        <v>1955</v>
      </c>
      <c r="D3296" s="1">
        <v>42128</v>
      </c>
      <c r="E3296" s="12">
        <f t="shared" si="682"/>
        <v>1.8765718707680401E-2</v>
      </c>
      <c r="F3296" s="1">
        <v>39438</v>
      </c>
      <c r="G3296" s="11">
        <f t="shared" si="683"/>
        <v>7.2276848422934492E-3</v>
      </c>
      <c r="H3296">
        <v>240798</v>
      </c>
      <c r="I3296" s="12">
        <f t="shared" si="678"/>
        <v>0.16378043007001719</v>
      </c>
      <c r="J3296" s="12">
        <f t="shared" si="679"/>
        <v>0.17495161919949501</v>
      </c>
      <c r="K3296" s="1">
        <v>266783</v>
      </c>
      <c r="L3296">
        <v>4719</v>
      </c>
      <c r="M3296" s="12">
        <f t="shared" si="680"/>
        <v>1.7688533377314148E-2</v>
      </c>
      <c r="N3296">
        <v>1829</v>
      </c>
      <c r="O3296">
        <v>2382</v>
      </c>
      <c r="P3296" s="12">
        <f t="shared" si="684"/>
        <v>8.9286048961140698E-3</v>
      </c>
      <c r="Q3296" s="12">
        <f t="shared" si="685"/>
        <v>0.50476795931341389</v>
      </c>
      <c r="R3296" s="2">
        <v>530</v>
      </c>
      <c r="S3296" s="2">
        <v>568</v>
      </c>
      <c r="T3296">
        <v>2200</v>
      </c>
      <c r="U3296" s="30">
        <v>2200</v>
      </c>
      <c r="V3296">
        <f t="shared" si="677"/>
        <v>2200000</v>
      </c>
      <c r="W3296">
        <v>2690</v>
      </c>
      <c r="AA3296" s="1">
        <f t="shared" si="686"/>
        <v>3393</v>
      </c>
    </row>
    <row r="3297" spans="2:28">
      <c r="B3297" t="s">
        <v>290</v>
      </c>
      <c r="C3297">
        <v>1956</v>
      </c>
      <c r="D3297" s="1">
        <v>41906</v>
      </c>
      <c r="E3297" s="12">
        <f t="shared" si="682"/>
        <v>-5.2696543866312187E-3</v>
      </c>
      <c r="F3297" s="1">
        <v>39414</v>
      </c>
      <c r="G3297" s="11">
        <f t="shared" si="683"/>
        <v>-6.0855012931690248E-4</v>
      </c>
      <c r="H3297">
        <v>263058</v>
      </c>
      <c r="I3297" s="12">
        <f t="shared" si="678"/>
        <v>0.14983007549665853</v>
      </c>
      <c r="J3297" s="12">
        <f t="shared" si="679"/>
        <v>0.15930327152186971</v>
      </c>
      <c r="K3297" s="1">
        <v>267168</v>
      </c>
      <c r="L3297">
        <v>4286</v>
      </c>
      <c r="M3297" s="12">
        <f t="shared" si="680"/>
        <v>1.604234040004791E-2</v>
      </c>
      <c r="N3297">
        <v>1973</v>
      </c>
      <c r="O3297">
        <v>1946</v>
      </c>
      <c r="P3297" s="12">
        <f t="shared" si="684"/>
        <v>7.2838064438854955E-3</v>
      </c>
      <c r="Q3297" s="12">
        <f t="shared" si="685"/>
        <v>0.45403639757349512</v>
      </c>
      <c r="R3297" s="2">
        <v>529</v>
      </c>
      <c r="S3297" s="2">
        <v>590</v>
      </c>
      <c r="T3297">
        <v>2229</v>
      </c>
      <c r="U3297" s="30">
        <v>2229</v>
      </c>
      <c r="V3297">
        <f t="shared" si="677"/>
        <v>2229000</v>
      </c>
      <c r="W3297">
        <v>2795</v>
      </c>
      <c r="AA3297" s="1">
        <f t="shared" si="686"/>
        <v>3629</v>
      </c>
    </row>
    <row r="3298" spans="2:28">
      <c r="B3298" t="s">
        <v>290</v>
      </c>
      <c r="C3298">
        <v>1957</v>
      </c>
      <c r="D3298" s="1">
        <v>46221</v>
      </c>
      <c r="E3298" s="12">
        <f t="shared" si="682"/>
        <v>0.10296854865651697</v>
      </c>
      <c r="F3298" s="1">
        <v>43224</v>
      </c>
      <c r="G3298" s="11">
        <f t="shared" si="683"/>
        <v>9.6666159232759938E-2</v>
      </c>
      <c r="H3298">
        <v>276370</v>
      </c>
      <c r="I3298" s="12">
        <f t="shared" si="678"/>
        <v>0.15639903028548685</v>
      </c>
      <c r="J3298" s="12">
        <f t="shared" si="679"/>
        <v>0.16724318847921266</v>
      </c>
      <c r="K3298" s="1">
        <v>267239</v>
      </c>
      <c r="L3298">
        <v>4863</v>
      </c>
      <c r="M3298" s="12">
        <f t="shared" si="680"/>
        <v>1.8197194271794163E-2</v>
      </c>
      <c r="N3298">
        <v>2222</v>
      </c>
      <c r="O3298" s="2">
        <v>2340</v>
      </c>
      <c r="P3298" s="12">
        <f t="shared" si="684"/>
        <v>8.7562069907461109E-3</v>
      </c>
      <c r="Q3298" s="12">
        <f t="shared" si="685"/>
        <v>0.48118445404071558</v>
      </c>
      <c r="R3298" s="2">
        <v>538</v>
      </c>
      <c r="S3298" s="2">
        <v>708</v>
      </c>
      <c r="T3298">
        <v>2274</v>
      </c>
      <c r="U3298" s="30">
        <v>2274</v>
      </c>
      <c r="V3298">
        <f t="shared" si="677"/>
        <v>2274000</v>
      </c>
      <c r="W3298">
        <v>2909</v>
      </c>
      <c r="AA3298" s="1">
        <f t="shared" si="686"/>
        <v>3865</v>
      </c>
    </row>
    <row r="3299" spans="2:28">
      <c r="B3299" t="s">
        <v>290</v>
      </c>
      <c r="C3299">
        <v>1958</v>
      </c>
      <c r="D3299" s="1">
        <v>54895</v>
      </c>
      <c r="E3299" s="12">
        <f t="shared" si="682"/>
        <v>0.18766361610523355</v>
      </c>
      <c r="F3299" s="1">
        <v>51933</v>
      </c>
      <c r="G3299" s="11">
        <f t="shared" si="683"/>
        <v>0.20148528595224874</v>
      </c>
      <c r="H3299">
        <v>288181</v>
      </c>
      <c r="I3299" s="12">
        <f t="shared" si="678"/>
        <v>0.18020965990124263</v>
      </c>
      <c r="J3299" s="12">
        <f t="shared" si="679"/>
        <v>0.19048792252091568</v>
      </c>
      <c r="K3299" s="1">
        <v>289828</v>
      </c>
      <c r="L3299">
        <v>5466</v>
      </c>
      <c r="M3299" s="12">
        <f t="shared" si="680"/>
        <v>1.8859461473701645E-2</v>
      </c>
      <c r="N3299">
        <v>2810</v>
      </c>
      <c r="O3299">
        <v>2350</v>
      </c>
      <c r="P3299" s="12">
        <f t="shared" si="684"/>
        <v>8.10825731123287E-3</v>
      </c>
      <c r="Q3299" s="12">
        <f t="shared" si="685"/>
        <v>0.42993047932674716</v>
      </c>
      <c r="R3299">
        <v>562</v>
      </c>
      <c r="S3299">
        <v>628</v>
      </c>
      <c r="T3299">
        <v>2304</v>
      </c>
      <c r="U3299" s="30">
        <v>2304</v>
      </c>
      <c r="V3299">
        <f t="shared" si="677"/>
        <v>2304000</v>
      </c>
      <c r="W3299">
        <v>3013</v>
      </c>
      <c r="AA3299" s="1">
        <f t="shared" si="686"/>
        <v>4101</v>
      </c>
    </row>
    <row r="3300" spans="2:28">
      <c r="B3300" t="s">
        <v>290</v>
      </c>
      <c r="C3300">
        <v>1959</v>
      </c>
      <c r="D3300" s="1">
        <v>78440</v>
      </c>
      <c r="E3300" s="12">
        <f t="shared" si="682"/>
        <v>0.42890973677019767</v>
      </c>
      <c r="F3300" s="1">
        <v>75621</v>
      </c>
      <c r="G3300" s="11">
        <f t="shared" si="683"/>
        <v>0.45612616255560051</v>
      </c>
      <c r="H3300">
        <v>323957</v>
      </c>
      <c r="I3300" s="12">
        <f t="shared" si="678"/>
        <v>0.23342912793981918</v>
      </c>
      <c r="J3300" s="12">
        <f t="shared" si="679"/>
        <v>0.242130900088592</v>
      </c>
      <c r="K3300" s="1">
        <v>327411</v>
      </c>
      <c r="L3300">
        <v>6322</v>
      </c>
      <c r="M3300" s="12">
        <f t="shared" si="680"/>
        <v>1.9309064142621964E-2</v>
      </c>
      <c r="N3300">
        <v>3101</v>
      </c>
      <c r="O3300">
        <v>2722</v>
      </c>
      <c r="P3300" s="12">
        <f t="shared" si="684"/>
        <v>8.3137096798824722E-3</v>
      </c>
      <c r="Q3300" s="12">
        <f t="shared" si="685"/>
        <v>0.4305599493831066</v>
      </c>
      <c r="R3300">
        <v>590</v>
      </c>
      <c r="S3300">
        <v>731</v>
      </c>
      <c r="T3300">
        <v>2348</v>
      </c>
      <c r="U3300" s="30">
        <v>2348</v>
      </c>
      <c r="V3300">
        <f t="shared" si="677"/>
        <v>2348000</v>
      </c>
      <c r="W3300">
        <v>3245</v>
      </c>
      <c r="AA3300" s="1">
        <f t="shared" si="686"/>
        <v>4337</v>
      </c>
    </row>
    <row r="3301" spans="2:28">
      <c r="B3301" t="s">
        <v>290</v>
      </c>
      <c r="C3301">
        <v>1960</v>
      </c>
      <c r="D3301" s="1">
        <v>88833</v>
      </c>
      <c r="E3301" s="12">
        <f t="shared" si="682"/>
        <v>0.13249617542070372</v>
      </c>
      <c r="F3301" s="1">
        <v>85507</v>
      </c>
      <c r="G3301" s="11">
        <f t="shared" si="683"/>
        <v>0.13073088163340871</v>
      </c>
      <c r="H3301">
        <v>381898</v>
      </c>
      <c r="I3301" s="12">
        <f t="shared" si="678"/>
        <v>0.2239000989793086</v>
      </c>
      <c r="J3301" s="12">
        <f t="shared" si="679"/>
        <v>0.23260923073700307</v>
      </c>
      <c r="K3301" s="1">
        <v>329748</v>
      </c>
      <c r="L3301">
        <v>5703</v>
      </c>
      <c r="M3301" s="12">
        <f t="shared" si="680"/>
        <v>1.7295025292041195E-2</v>
      </c>
      <c r="N3301">
        <v>3150</v>
      </c>
      <c r="O3301">
        <v>2553</v>
      </c>
      <c r="P3301" s="12">
        <f t="shared" si="684"/>
        <v>7.7422759197932969E-3</v>
      </c>
      <c r="Q3301" s="12">
        <f t="shared" si="685"/>
        <v>0.44765912677538139</v>
      </c>
      <c r="R3301">
        <v>606</v>
      </c>
      <c r="S3301">
        <v>793</v>
      </c>
      <c r="T3301">
        <v>2392</v>
      </c>
      <c r="U3301" s="30">
        <v>2392</v>
      </c>
      <c r="V3301">
        <f t="shared" si="677"/>
        <v>2392000</v>
      </c>
      <c r="W3301">
        <v>3415</v>
      </c>
      <c r="X3301" s="16">
        <v>4578</v>
      </c>
      <c r="Z3301" s="16">
        <v>4578</v>
      </c>
      <c r="AA3301" s="16">
        <v>4578</v>
      </c>
      <c r="AB3301">
        <f>(AA3301-AA3311)/10</f>
        <v>190.5</v>
      </c>
    </row>
    <row r="3302" spans="2:28">
      <c r="B3302" t="s">
        <v>290</v>
      </c>
      <c r="C3302">
        <v>1961</v>
      </c>
      <c r="D3302" s="1">
        <v>87906</v>
      </c>
      <c r="E3302" s="12">
        <f t="shared" si="682"/>
        <v>-1.0435311201918205E-2</v>
      </c>
      <c r="F3302" s="1">
        <v>84009</v>
      </c>
      <c r="G3302" s="11">
        <f t="shared" si="683"/>
        <v>-1.7519033529418644E-2</v>
      </c>
      <c r="H3302">
        <v>390548</v>
      </c>
      <c r="I3302" s="12">
        <f t="shared" si="678"/>
        <v>0.21510544158464517</v>
      </c>
      <c r="J3302" s="12">
        <f t="shared" si="679"/>
        <v>0.22508372850456282</v>
      </c>
      <c r="K3302" s="1">
        <v>365720</v>
      </c>
      <c r="L3302">
        <v>6224</v>
      </c>
      <c r="M3302" s="12">
        <f t="shared" si="680"/>
        <v>1.7018484086186152E-2</v>
      </c>
      <c r="N3302">
        <v>3422</v>
      </c>
      <c r="O3302">
        <v>2802</v>
      </c>
      <c r="P3302" s="12">
        <f t="shared" si="684"/>
        <v>7.6615990375150387E-3</v>
      </c>
      <c r="Q3302" s="12">
        <f t="shared" si="685"/>
        <v>0.45019280205655526</v>
      </c>
      <c r="R3302">
        <v>604</v>
      </c>
      <c r="S3302">
        <v>969</v>
      </c>
      <c r="T3302">
        <v>2409</v>
      </c>
      <c r="U3302" s="30">
        <v>2409</v>
      </c>
      <c r="V3302">
        <f t="shared" si="677"/>
        <v>2409000</v>
      </c>
      <c r="W3302">
        <v>3585</v>
      </c>
      <c r="AA3302" s="1">
        <f>AA3301-190</f>
        <v>4388</v>
      </c>
    </row>
    <row r="3303" spans="2:28">
      <c r="B3303" t="s">
        <v>290</v>
      </c>
      <c r="C3303">
        <v>1962</v>
      </c>
      <c r="D3303" s="1">
        <v>86559</v>
      </c>
      <c r="E3303" s="12">
        <f t="shared" si="682"/>
        <v>-1.5323186130639547E-2</v>
      </c>
      <c r="F3303" s="1">
        <v>82337</v>
      </c>
      <c r="G3303" s="11">
        <f t="shared" si="683"/>
        <v>-1.9902629480174742E-2</v>
      </c>
      <c r="H3303">
        <v>399005</v>
      </c>
      <c r="I3303" s="12">
        <f t="shared" si="678"/>
        <v>0.20635581007756795</v>
      </c>
      <c r="J3303" s="12">
        <f t="shared" si="679"/>
        <v>0.21693713111364518</v>
      </c>
      <c r="K3303" s="1">
        <v>373466</v>
      </c>
      <c r="L3303">
        <v>7417</v>
      </c>
      <c r="M3303" s="12">
        <f t="shared" si="680"/>
        <v>1.9859906925931679E-2</v>
      </c>
      <c r="N3303">
        <v>3711</v>
      </c>
      <c r="O3303">
        <v>3706</v>
      </c>
      <c r="P3303" s="12">
        <f t="shared" si="684"/>
        <v>9.9232594131728191E-3</v>
      </c>
      <c r="Q3303" s="12">
        <f t="shared" si="685"/>
        <v>0.49966293649723609</v>
      </c>
      <c r="R3303">
        <v>630</v>
      </c>
      <c r="S3303">
        <v>828</v>
      </c>
      <c r="T3303">
        <v>2423</v>
      </c>
      <c r="U3303" s="30">
        <v>2423</v>
      </c>
      <c r="V3303">
        <f t="shared" si="677"/>
        <v>2423000</v>
      </c>
      <c r="W3303">
        <v>3852</v>
      </c>
      <c r="AA3303" s="1">
        <f t="shared" ref="AA3303:AA3310" si="687">AA3302-190</f>
        <v>4198</v>
      </c>
    </row>
    <row r="3304" spans="2:28">
      <c r="B3304" t="s">
        <v>290</v>
      </c>
      <c r="C3304">
        <v>1963</v>
      </c>
      <c r="D3304" s="1">
        <v>85010</v>
      </c>
      <c r="E3304" s="12">
        <f t="shared" si="682"/>
        <v>-1.7895308402361396E-2</v>
      </c>
      <c r="F3304" s="1">
        <v>80689</v>
      </c>
      <c r="G3304" s="11">
        <f t="shared" si="683"/>
        <v>-2.0015302962216257E-2</v>
      </c>
      <c r="H3304">
        <v>424651</v>
      </c>
      <c r="I3304" s="12">
        <f t="shared" si="678"/>
        <v>0.19001250438595457</v>
      </c>
      <c r="J3304" s="12">
        <f t="shared" si="679"/>
        <v>0.20018791902056041</v>
      </c>
      <c r="K3304" s="1">
        <v>395824</v>
      </c>
      <c r="L3304">
        <v>8542</v>
      </c>
      <c r="M3304" s="12">
        <f t="shared" si="680"/>
        <v>2.158029831440236E-2</v>
      </c>
      <c r="N3304">
        <v>3850</v>
      </c>
      <c r="O3304">
        <v>4692</v>
      </c>
      <c r="P3304" s="12">
        <f t="shared" si="684"/>
        <v>1.1853753183232951E-2</v>
      </c>
      <c r="Q3304" s="12">
        <f t="shared" si="685"/>
        <v>0.54928588152657454</v>
      </c>
      <c r="R3304">
        <v>693</v>
      </c>
      <c r="S3304">
        <v>1083</v>
      </c>
      <c r="T3304">
        <v>2460</v>
      </c>
      <c r="U3304" s="30">
        <v>2460</v>
      </c>
      <c r="V3304">
        <f t="shared" si="677"/>
        <v>2460000</v>
      </c>
      <c r="W3304">
        <v>4074</v>
      </c>
      <c r="AA3304" s="1">
        <f t="shared" si="687"/>
        <v>4008</v>
      </c>
    </row>
    <row r="3305" spans="2:28">
      <c r="B3305" t="s">
        <v>290</v>
      </c>
      <c r="C3305">
        <v>1964</v>
      </c>
      <c r="D3305" s="1">
        <v>90635</v>
      </c>
      <c r="E3305" s="12">
        <f t="shared" si="682"/>
        <v>6.6168686036936833E-2</v>
      </c>
      <c r="F3305" s="1">
        <v>85335</v>
      </c>
      <c r="G3305" s="11">
        <f t="shared" si="683"/>
        <v>5.7579100001239329E-2</v>
      </c>
      <c r="H3305">
        <v>454481</v>
      </c>
      <c r="I3305" s="12">
        <f t="shared" si="678"/>
        <v>0.18776362488200826</v>
      </c>
      <c r="J3305" s="12">
        <f t="shared" si="679"/>
        <v>0.19942527850449193</v>
      </c>
      <c r="K3305" s="1">
        <v>414505</v>
      </c>
      <c r="L3305">
        <v>8374</v>
      </c>
      <c r="M3305" s="12">
        <f t="shared" si="680"/>
        <v>2.0202410103617566E-2</v>
      </c>
      <c r="N3305">
        <v>3899</v>
      </c>
      <c r="O3305">
        <v>4475</v>
      </c>
      <c r="P3305" s="12">
        <f t="shared" si="684"/>
        <v>1.0796009698314858E-2</v>
      </c>
      <c r="Q3305" s="12">
        <f t="shared" si="685"/>
        <v>0.53439216622880348</v>
      </c>
      <c r="R3305">
        <v>694</v>
      </c>
      <c r="S3305">
        <v>947</v>
      </c>
      <c r="T3305">
        <v>2475</v>
      </c>
      <c r="U3305" s="30">
        <v>2475</v>
      </c>
      <c r="V3305">
        <f t="shared" si="677"/>
        <v>2475000</v>
      </c>
      <c r="W3305">
        <v>4389</v>
      </c>
      <c r="AA3305" s="1">
        <f t="shared" si="687"/>
        <v>3818</v>
      </c>
    </row>
    <row r="3306" spans="2:28">
      <c r="B3306" t="s">
        <v>290</v>
      </c>
      <c r="C3306">
        <v>1965</v>
      </c>
      <c r="D3306" s="1">
        <v>101150</v>
      </c>
      <c r="E3306" s="12">
        <f t="shared" si="682"/>
        <v>0.11601478457549512</v>
      </c>
      <c r="F3306" s="1">
        <v>96349</v>
      </c>
      <c r="G3306" s="11">
        <f t="shared" si="683"/>
        <v>0.12906779164469445</v>
      </c>
      <c r="H3306">
        <v>502285</v>
      </c>
      <c r="I3306" s="12">
        <f t="shared" si="678"/>
        <v>0.19182137631026211</v>
      </c>
      <c r="J3306" s="12">
        <f t="shared" si="679"/>
        <v>0.20137969479478782</v>
      </c>
      <c r="K3306" s="1">
        <v>457275</v>
      </c>
      <c r="L3306">
        <v>9451</v>
      </c>
      <c r="M3306" s="12">
        <f t="shared" si="680"/>
        <v>2.0668088130774698E-2</v>
      </c>
      <c r="N3306">
        <v>4935</v>
      </c>
      <c r="O3306">
        <v>4516</v>
      </c>
      <c r="P3306" s="12">
        <f t="shared" si="684"/>
        <v>9.8758952490295773E-3</v>
      </c>
      <c r="Q3306" s="12">
        <f t="shared" si="685"/>
        <v>0.4778330335414242</v>
      </c>
      <c r="R3306">
        <v>700</v>
      </c>
      <c r="S3306">
        <v>1177</v>
      </c>
      <c r="T3306">
        <v>2494</v>
      </c>
      <c r="U3306" s="30">
        <v>2494</v>
      </c>
      <c r="V3306">
        <f t="shared" si="677"/>
        <v>2494000</v>
      </c>
      <c r="W3306">
        <v>4840</v>
      </c>
      <c r="AA3306" s="1">
        <f t="shared" si="687"/>
        <v>3628</v>
      </c>
    </row>
    <row r="3307" spans="2:28">
      <c r="B3307" t="s">
        <v>290</v>
      </c>
      <c r="C3307">
        <v>1966</v>
      </c>
      <c r="D3307" s="1">
        <v>131976</v>
      </c>
      <c r="E3307" s="12">
        <f t="shared" si="682"/>
        <v>0.304755313890262</v>
      </c>
      <c r="F3307" s="1">
        <v>126152</v>
      </c>
      <c r="G3307" s="11">
        <f t="shared" si="683"/>
        <v>0.30932339723297597</v>
      </c>
      <c r="H3307">
        <v>594504</v>
      </c>
      <c r="I3307" s="12">
        <f t="shared" si="678"/>
        <v>0.21219705838816896</v>
      </c>
      <c r="J3307" s="12">
        <f t="shared" si="679"/>
        <v>0.2219934600944653</v>
      </c>
      <c r="K3307" s="1">
        <v>528253</v>
      </c>
      <c r="L3307">
        <v>10658</v>
      </c>
      <c r="M3307" s="12">
        <f t="shared" si="680"/>
        <v>2.0175938423444825E-2</v>
      </c>
      <c r="N3307">
        <v>5220</v>
      </c>
      <c r="O3307">
        <v>5438</v>
      </c>
      <c r="P3307" s="12">
        <f t="shared" si="684"/>
        <v>1.0294309734161473E-2</v>
      </c>
      <c r="Q3307" s="12">
        <f t="shared" si="685"/>
        <v>0.51022705948583225</v>
      </c>
      <c r="R3307">
        <v>747</v>
      </c>
      <c r="S3307">
        <v>1438</v>
      </c>
      <c r="T3307">
        <v>2520</v>
      </c>
      <c r="U3307" s="30">
        <v>2520</v>
      </c>
      <c r="V3307">
        <f t="shared" si="677"/>
        <v>2520000</v>
      </c>
      <c r="W3307">
        <v>5436</v>
      </c>
      <c r="AA3307" s="1">
        <f t="shared" si="687"/>
        <v>3438</v>
      </c>
    </row>
    <row r="3308" spans="2:28">
      <c r="B3308" t="s">
        <v>290</v>
      </c>
      <c r="C3308">
        <v>1967</v>
      </c>
      <c r="D3308" s="1">
        <v>148930</v>
      </c>
      <c r="E3308" s="12">
        <f t="shared" si="682"/>
        <v>0.12846275080317635</v>
      </c>
      <c r="F3308" s="1">
        <v>143088</v>
      </c>
      <c r="G3308" s="11">
        <f t="shared" si="683"/>
        <v>0.13425074513285559</v>
      </c>
      <c r="H3308">
        <v>673451</v>
      </c>
      <c r="I3308" s="12">
        <f t="shared" si="678"/>
        <v>0.21246980106941707</v>
      </c>
      <c r="J3308" s="12">
        <f t="shared" si="679"/>
        <v>0.22114452276409122</v>
      </c>
      <c r="K3308" s="1">
        <v>618348</v>
      </c>
      <c r="L3308">
        <v>13533</v>
      </c>
      <c r="M3308" s="12">
        <f t="shared" si="680"/>
        <v>2.1885734246734848E-2</v>
      </c>
      <c r="N3308">
        <v>6910</v>
      </c>
      <c r="O3308">
        <v>6623</v>
      </c>
      <c r="P3308" s="12">
        <f t="shared" si="684"/>
        <v>1.0710797156293866E-2</v>
      </c>
      <c r="Q3308" s="12">
        <f t="shared" si="685"/>
        <v>0.48939629054902828</v>
      </c>
      <c r="R3308">
        <v>897</v>
      </c>
      <c r="S3308">
        <v>1736</v>
      </c>
      <c r="T3308">
        <v>2533</v>
      </c>
      <c r="U3308" s="30">
        <v>2533</v>
      </c>
      <c r="V3308">
        <f t="shared" si="677"/>
        <v>2533000</v>
      </c>
      <c r="W3308">
        <v>5879</v>
      </c>
      <c r="AA3308" s="1">
        <f t="shared" si="687"/>
        <v>3248</v>
      </c>
    </row>
    <row r="3309" spans="2:28">
      <c r="B3309" t="s">
        <v>290</v>
      </c>
      <c r="C3309">
        <v>1968</v>
      </c>
      <c r="D3309" s="1">
        <v>162348</v>
      </c>
      <c r="E3309" s="12">
        <f t="shared" si="682"/>
        <v>9.0096018263613784E-2</v>
      </c>
      <c r="F3309" s="1">
        <v>154342</v>
      </c>
      <c r="G3309" s="11">
        <f t="shared" si="683"/>
        <v>7.8650900145365091E-2</v>
      </c>
      <c r="H3309">
        <v>720404</v>
      </c>
      <c r="I3309" s="12">
        <f t="shared" si="678"/>
        <v>0.21424367438270747</v>
      </c>
      <c r="J3309" s="12">
        <f t="shared" si="679"/>
        <v>0.2253568830822705</v>
      </c>
      <c r="K3309" s="1">
        <v>699789</v>
      </c>
      <c r="L3309">
        <v>15411</v>
      </c>
      <c r="M3309" s="12">
        <f t="shared" si="680"/>
        <v>2.2022352451953376E-2</v>
      </c>
      <c r="N3309">
        <v>7894</v>
      </c>
      <c r="O3309">
        <v>7517</v>
      </c>
      <c r="P3309" s="12">
        <f t="shared" si="684"/>
        <v>1.0741809316808352E-2</v>
      </c>
      <c r="Q3309" s="12">
        <f t="shared" si="685"/>
        <v>0.48776847706183896</v>
      </c>
      <c r="R3309">
        <v>970</v>
      </c>
      <c r="S3309">
        <v>1762</v>
      </c>
      <c r="T3309">
        <v>2559</v>
      </c>
      <c r="U3309" s="30">
        <v>2559</v>
      </c>
      <c r="V3309">
        <f t="shared" si="677"/>
        <v>2559000</v>
      </c>
      <c r="W3309">
        <v>6522</v>
      </c>
      <c r="AA3309" s="1">
        <f t="shared" si="687"/>
        <v>3058</v>
      </c>
    </row>
    <row r="3310" spans="2:28">
      <c r="B3310" t="s">
        <v>290</v>
      </c>
      <c r="C3310">
        <v>1969</v>
      </c>
      <c r="D3310" s="1">
        <v>175044</v>
      </c>
      <c r="E3310" s="12">
        <f t="shared" si="682"/>
        <v>7.8202380072436989E-2</v>
      </c>
      <c r="F3310" s="1">
        <v>166468</v>
      </c>
      <c r="G3310" s="11">
        <f t="shared" si="683"/>
        <v>7.8565782483057109E-2</v>
      </c>
      <c r="H3310">
        <v>801027</v>
      </c>
      <c r="I3310" s="12">
        <f t="shared" si="678"/>
        <v>0.20781821336858808</v>
      </c>
      <c r="J3310" s="12">
        <f t="shared" si="679"/>
        <v>0.21852446921264826</v>
      </c>
      <c r="K3310" s="1">
        <v>780772</v>
      </c>
      <c r="L3310">
        <v>16155</v>
      </c>
      <c r="M3310" s="12">
        <f t="shared" si="680"/>
        <v>2.0691059617916625E-2</v>
      </c>
      <c r="N3310">
        <v>8685</v>
      </c>
      <c r="O3310">
        <v>7470</v>
      </c>
      <c r="P3310" s="12">
        <f t="shared" si="684"/>
        <v>9.5674537509029527E-3</v>
      </c>
      <c r="Q3310" s="12">
        <f t="shared" si="685"/>
        <v>0.46239554317548748</v>
      </c>
      <c r="R3310">
        <v>1006</v>
      </c>
      <c r="S3310">
        <v>1859</v>
      </c>
      <c r="T3310">
        <v>2570</v>
      </c>
      <c r="U3310" s="30">
        <v>2570</v>
      </c>
      <c r="V3310">
        <f t="shared" si="677"/>
        <v>2570000</v>
      </c>
      <c r="W3310">
        <v>7249</v>
      </c>
      <c r="AA3310" s="1">
        <f t="shared" si="687"/>
        <v>2868</v>
      </c>
    </row>
    <row r="3311" spans="2:28">
      <c r="B3311" t="s">
        <v>290</v>
      </c>
      <c r="C3311">
        <v>1970</v>
      </c>
      <c r="D3311" s="1">
        <v>201284</v>
      </c>
      <c r="E3311" s="12">
        <f t="shared" si="682"/>
        <v>0.14990516670094375</v>
      </c>
      <c r="F3311" s="1">
        <v>193273</v>
      </c>
      <c r="G3311" s="11">
        <f t="shared" si="683"/>
        <v>0.16102193815027513</v>
      </c>
      <c r="H3311">
        <v>926335</v>
      </c>
      <c r="I3311" s="12">
        <f t="shared" si="678"/>
        <v>0.20864266167207327</v>
      </c>
      <c r="J3311" s="12">
        <f t="shared" si="679"/>
        <v>0.2172907209594801</v>
      </c>
      <c r="K3311" s="1">
        <v>892372</v>
      </c>
      <c r="L3311">
        <v>18521</v>
      </c>
      <c r="M3311" s="12">
        <f t="shared" si="680"/>
        <v>2.0754797326675421E-2</v>
      </c>
      <c r="N3311">
        <v>9899</v>
      </c>
      <c r="O3311">
        <v>8622</v>
      </c>
      <c r="P3311" s="12">
        <f t="shared" si="684"/>
        <v>9.6618898844876358E-3</v>
      </c>
      <c r="Q3311" s="12">
        <f t="shared" si="685"/>
        <v>0.46552561956697802</v>
      </c>
      <c r="R3311">
        <v>1130</v>
      </c>
      <c r="S3311">
        <v>1844</v>
      </c>
      <c r="T3311">
        <v>2591</v>
      </c>
      <c r="U3311" s="30">
        <v>2590.7130000000002</v>
      </c>
      <c r="V3311">
        <f t="shared" si="677"/>
        <v>2590713</v>
      </c>
      <c r="W3311">
        <v>7937</v>
      </c>
      <c r="X3311" s="16">
        <v>2673</v>
      </c>
      <c r="Z3311" s="16">
        <v>2673</v>
      </c>
      <c r="AA3311" s="16">
        <v>2673</v>
      </c>
      <c r="AB3311">
        <f>(AA3318-AA3311)/7</f>
        <v>560.14285714285711</v>
      </c>
    </row>
    <row r="3312" spans="2:28">
      <c r="B3312" t="s">
        <v>290</v>
      </c>
      <c r="C3312">
        <v>1971</v>
      </c>
      <c r="D3312" s="1">
        <v>257351</v>
      </c>
      <c r="E3312" s="12">
        <f t="shared" si="682"/>
        <v>0.2785467299934421</v>
      </c>
      <c r="F3312" s="1">
        <v>248025</v>
      </c>
      <c r="G3312" s="11">
        <f t="shared" si="683"/>
        <v>0.28328840551965356</v>
      </c>
      <c r="H3312">
        <v>1072013</v>
      </c>
      <c r="I3312" s="12">
        <f t="shared" si="678"/>
        <v>0.23136379875990309</v>
      </c>
      <c r="J3312" s="12">
        <f t="shared" si="679"/>
        <v>0.24006332012764769</v>
      </c>
      <c r="K3312" s="1">
        <v>997480</v>
      </c>
      <c r="L3312">
        <v>21737</v>
      </c>
      <c r="M3312" s="12">
        <f t="shared" si="680"/>
        <v>2.1791915627381E-2</v>
      </c>
      <c r="N3312">
        <v>11275</v>
      </c>
      <c r="O3312">
        <v>10462</v>
      </c>
      <c r="P3312" s="12">
        <f t="shared" si="684"/>
        <v>1.0488430845731242E-2</v>
      </c>
      <c r="Q3312" s="12">
        <f t="shared" si="685"/>
        <v>0.48129916731839723</v>
      </c>
      <c r="R3312">
        <v>1137</v>
      </c>
      <c r="S3312">
        <v>2076</v>
      </c>
      <c r="T3312">
        <v>2662</v>
      </c>
      <c r="U3312" s="30">
        <v>2662.2689999999998</v>
      </c>
      <c r="V3312">
        <f t="shared" si="677"/>
        <v>2662269</v>
      </c>
      <c r="W3312">
        <v>8692</v>
      </c>
      <c r="AA3312" s="1">
        <f>AA3311+560</f>
        <v>3233</v>
      </c>
    </row>
    <row r="3313" spans="2:27">
      <c r="B3313" t="s">
        <v>290</v>
      </c>
      <c r="C3313">
        <v>1972</v>
      </c>
      <c r="D3313" s="1">
        <v>293898</v>
      </c>
      <c r="E3313" s="12">
        <f t="shared" si="682"/>
        <v>0.14201227117827403</v>
      </c>
      <c r="F3313" s="1">
        <v>282374</v>
      </c>
      <c r="G3313" s="11">
        <f t="shared" si="683"/>
        <v>0.13849007156536638</v>
      </c>
      <c r="H3313">
        <v>1210224</v>
      </c>
      <c r="I3313" s="12">
        <f t="shared" si="678"/>
        <v>0.23332374833088751</v>
      </c>
      <c r="J3313" s="12">
        <f t="shared" si="679"/>
        <v>0.24284595248482926</v>
      </c>
      <c r="K3313" s="1">
        <v>1125159</v>
      </c>
      <c r="L3313">
        <v>29511</v>
      </c>
      <c r="M3313" s="12">
        <f t="shared" si="680"/>
        <v>2.6228293067913067E-2</v>
      </c>
      <c r="N3313">
        <v>13564</v>
      </c>
      <c r="O3313">
        <v>15947</v>
      </c>
      <c r="P3313" s="12">
        <f t="shared" si="684"/>
        <v>1.4173107978516813E-2</v>
      </c>
      <c r="Q3313" s="12">
        <f t="shared" si="685"/>
        <v>0.54037477550743795</v>
      </c>
      <c r="R3313">
        <v>1238</v>
      </c>
      <c r="S3313">
        <v>2448</v>
      </c>
      <c r="T3313">
        <v>2719</v>
      </c>
      <c r="U3313" s="30">
        <v>2719.1970000000001</v>
      </c>
      <c r="V3313">
        <f t="shared" si="677"/>
        <v>2719197</v>
      </c>
      <c r="W3313">
        <v>9769</v>
      </c>
      <c r="AA3313" s="1">
        <f t="shared" ref="AA3313:AA3317" si="688">AA3312+560</f>
        <v>3793</v>
      </c>
    </row>
    <row r="3314" spans="2:27">
      <c r="B3314" t="s">
        <v>290</v>
      </c>
      <c r="C3314">
        <v>1973</v>
      </c>
      <c r="D3314" s="1">
        <v>369418</v>
      </c>
      <c r="E3314" s="12">
        <f t="shared" si="682"/>
        <v>0.25695989765156618</v>
      </c>
      <c r="F3314" s="1">
        <v>356279</v>
      </c>
      <c r="G3314" s="11">
        <f t="shared" si="683"/>
        <v>0.26172735450147677</v>
      </c>
      <c r="H3314">
        <v>1489575</v>
      </c>
      <c r="I3314" s="12">
        <f t="shared" si="678"/>
        <v>0.23918164577144488</v>
      </c>
      <c r="J3314" s="12">
        <f t="shared" si="679"/>
        <v>0.24800228253025192</v>
      </c>
      <c r="K3314" s="1">
        <v>1332133</v>
      </c>
      <c r="L3314">
        <v>35491</v>
      </c>
      <c r="M3314" s="12">
        <f t="shared" si="680"/>
        <v>2.6642234671763253E-2</v>
      </c>
      <c r="N3314">
        <v>14531</v>
      </c>
      <c r="O3314">
        <v>20960</v>
      </c>
      <c r="P3314" s="12">
        <f t="shared" si="684"/>
        <v>1.5734164681754748E-2</v>
      </c>
      <c r="Q3314" s="12">
        <f t="shared" si="685"/>
        <v>0.59057225775548727</v>
      </c>
      <c r="R3314">
        <v>1287</v>
      </c>
      <c r="S3314">
        <v>2549</v>
      </c>
      <c r="T3314">
        <v>2777</v>
      </c>
      <c r="U3314" s="30">
        <v>2776.605</v>
      </c>
      <c r="V3314">
        <f t="shared" si="677"/>
        <v>2776605</v>
      </c>
      <c r="W3314">
        <v>11147</v>
      </c>
      <c r="AA3314" s="1">
        <f t="shared" si="688"/>
        <v>4353</v>
      </c>
    </row>
    <row r="3315" spans="2:27">
      <c r="B3315" t="s">
        <v>290</v>
      </c>
      <c r="C3315">
        <v>1974</v>
      </c>
      <c r="D3315" s="1">
        <v>392406</v>
      </c>
      <c r="E3315" s="12">
        <f t="shared" si="682"/>
        <v>6.22276120817069E-2</v>
      </c>
      <c r="F3315" s="1">
        <v>376188</v>
      </c>
      <c r="G3315" s="11">
        <f t="shared" si="683"/>
        <v>5.5880363423047669E-2</v>
      </c>
      <c r="H3315">
        <v>1649240</v>
      </c>
      <c r="I3315" s="12">
        <f t="shared" si="678"/>
        <v>0.22809779049744125</v>
      </c>
      <c r="J3315" s="12">
        <f t="shared" si="679"/>
        <v>0.23793141083165578</v>
      </c>
      <c r="K3315" s="1">
        <v>1614096</v>
      </c>
      <c r="L3315">
        <v>45681</v>
      </c>
      <c r="M3315" s="12">
        <f t="shared" si="680"/>
        <v>2.8301290629553631E-2</v>
      </c>
      <c r="N3315">
        <v>16338</v>
      </c>
      <c r="O3315">
        <v>29343</v>
      </c>
      <c r="P3315" s="12">
        <f t="shared" si="684"/>
        <v>1.8179216106105213E-2</v>
      </c>
      <c r="Q3315" s="12">
        <f t="shared" si="685"/>
        <v>0.64234583305969661</v>
      </c>
      <c r="R3315">
        <v>1506</v>
      </c>
      <c r="S3315">
        <v>3272</v>
      </c>
      <c r="T3315">
        <v>2845</v>
      </c>
      <c r="U3315" s="30">
        <v>2844.7489999999998</v>
      </c>
      <c r="V3315">
        <f t="shared" si="677"/>
        <v>2844749</v>
      </c>
      <c r="W3315">
        <v>12656</v>
      </c>
      <c r="AA3315" s="1">
        <f t="shared" si="688"/>
        <v>4913</v>
      </c>
    </row>
    <row r="3316" spans="2:27">
      <c r="B3316" t="s">
        <v>290</v>
      </c>
      <c r="C3316">
        <v>1975</v>
      </c>
      <c r="D3316" s="1">
        <v>471383</v>
      </c>
      <c r="E3316" s="12">
        <f t="shared" si="682"/>
        <v>0.20126348730651417</v>
      </c>
      <c r="F3316" s="1">
        <v>452832</v>
      </c>
      <c r="G3316" s="11">
        <f t="shared" si="683"/>
        <v>0.20373855625378801</v>
      </c>
      <c r="H3316">
        <v>1884803</v>
      </c>
      <c r="I3316" s="12">
        <f t="shared" si="678"/>
        <v>0.24025428652225192</v>
      </c>
      <c r="J3316" s="12">
        <f t="shared" si="679"/>
        <v>0.25009669445560095</v>
      </c>
      <c r="K3316" s="1">
        <v>2033096</v>
      </c>
      <c r="L3316">
        <v>57088</v>
      </c>
      <c r="M3316" s="12">
        <f t="shared" si="680"/>
        <v>2.8079343031514499E-2</v>
      </c>
      <c r="N3316">
        <v>20563</v>
      </c>
      <c r="O3316">
        <v>36525</v>
      </c>
      <c r="P3316" s="12">
        <f t="shared" si="684"/>
        <v>1.7965211677166252E-2</v>
      </c>
      <c r="Q3316" s="12">
        <f t="shared" si="685"/>
        <v>0.6398017096412556</v>
      </c>
      <c r="R3316">
        <v>1943</v>
      </c>
      <c r="S3316">
        <v>4608</v>
      </c>
      <c r="T3316">
        <v>2902</v>
      </c>
      <c r="U3316" s="30">
        <v>2902.0279999999998</v>
      </c>
      <c r="V3316">
        <f t="shared" si="677"/>
        <v>2902028</v>
      </c>
      <c r="W3316">
        <v>13719</v>
      </c>
      <c r="AA3316" s="1">
        <f t="shared" si="688"/>
        <v>5473</v>
      </c>
    </row>
    <row r="3317" spans="2:27">
      <c r="B3317" t="s">
        <v>290</v>
      </c>
      <c r="C3317">
        <v>1976</v>
      </c>
      <c r="D3317" s="1">
        <v>573991</v>
      </c>
      <c r="E3317" s="12">
        <f t="shared" si="682"/>
        <v>0.21767437518960167</v>
      </c>
      <c r="F3317" s="1">
        <v>553832</v>
      </c>
      <c r="G3317" s="11">
        <f t="shared" si="683"/>
        <v>0.22304077450356866</v>
      </c>
      <c r="H3317">
        <v>2162617</v>
      </c>
      <c r="I3317" s="12">
        <f t="shared" si="678"/>
        <v>0.25609342754634778</v>
      </c>
      <c r="J3317" s="12">
        <f t="shared" si="679"/>
        <v>0.2654150041361924</v>
      </c>
      <c r="K3317" s="1">
        <v>2265776</v>
      </c>
      <c r="L3317">
        <v>62907</v>
      </c>
      <c r="M3317" s="12">
        <f t="shared" si="680"/>
        <v>2.776399785327411E-2</v>
      </c>
      <c r="N3317">
        <v>20591</v>
      </c>
      <c r="O3317">
        <v>42316</v>
      </c>
      <c r="P3317" s="12">
        <f t="shared" si="684"/>
        <v>1.867616216254387E-2</v>
      </c>
      <c r="Q3317" s="12">
        <f t="shared" si="685"/>
        <v>0.6726755369036832</v>
      </c>
      <c r="R3317">
        <v>2082</v>
      </c>
      <c r="S3317">
        <v>4881</v>
      </c>
      <c r="T3317">
        <v>2944</v>
      </c>
      <c r="U3317" s="30">
        <v>2943.6570000000002</v>
      </c>
      <c r="V3317">
        <f t="shared" si="677"/>
        <v>2943657</v>
      </c>
      <c r="W3317">
        <v>15457</v>
      </c>
      <c r="AA3317" s="1">
        <f t="shared" si="688"/>
        <v>6033</v>
      </c>
    </row>
    <row r="3318" spans="2:27">
      <c r="B3318" t="s">
        <v>290</v>
      </c>
      <c r="C3318">
        <v>1977</v>
      </c>
      <c r="D3318" s="1">
        <v>633949</v>
      </c>
      <c r="E3318" s="12">
        <f t="shared" si="682"/>
        <v>0.10445808383755147</v>
      </c>
      <c r="F3318" s="1">
        <v>610924</v>
      </c>
      <c r="G3318" s="11">
        <f t="shared" si="683"/>
        <v>0.10308541218275578</v>
      </c>
      <c r="H3318">
        <v>2414949</v>
      </c>
      <c r="I3318" s="12">
        <f t="shared" si="678"/>
        <v>0.25297594276318053</v>
      </c>
      <c r="J3318" s="12">
        <f t="shared" si="679"/>
        <v>0.26251030560065658</v>
      </c>
      <c r="K3318" s="1">
        <v>2334336</v>
      </c>
      <c r="L3318">
        <v>62623</v>
      </c>
      <c r="M3318" s="12">
        <f t="shared" si="680"/>
        <v>2.6826900668969676E-2</v>
      </c>
      <c r="N3318">
        <v>21439</v>
      </c>
      <c r="O3318">
        <v>41184</v>
      </c>
      <c r="P3318" s="12">
        <f t="shared" si="684"/>
        <v>1.7642704392169764E-2</v>
      </c>
      <c r="Q3318" s="12">
        <f t="shared" si="685"/>
        <v>0.65764974530124709</v>
      </c>
      <c r="R3318">
        <v>2963</v>
      </c>
      <c r="S3318">
        <v>6003</v>
      </c>
      <c r="T3318">
        <v>2992</v>
      </c>
      <c r="U3318" s="30">
        <v>2991.681</v>
      </c>
      <c r="V3318">
        <f t="shared" si="677"/>
        <v>2991681</v>
      </c>
      <c r="W3318">
        <v>16941</v>
      </c>
      <c r="X3318" s="16">
        <v>6594</v>
      </c>
      <c r="Z3318" s="16">
        <v>6594</v>
      </c>
      <c r="AA3318" s="16">
        <v>6594</v>
      </c>
    </row>
    <row r="3319" spans="2:27">
      <c r="B3319" t="s">
        <v>290</v>
      </c>
      <c r="C3319">
        <v>1978</v>
      </c>
      <c r="D3319" s="1">
        <v>734194</v>
      </c>
      <c r="E3319" s="12">
        <f t="shared" si="682"/>
        <v>0.15812786202044643</v>
      </c>
      <c r="F3319" s="1">
        <v>712715</v>
      </c>
      <c r="G3319" s="11">
        <f t="shared" si="683"/>
        <v>0.16661810634383328</v>
      </c>
      <c r="H3319">
        <v>2768429</v>
      </c>
      <c r="I3319" s="12">
        <f t="shared" ref="I3319:I3349" si="689">(F3319/H3319)</f>
        <v>0.25744384269923482</v>
      </c>
      <c r="J3319" s="12">
        <f t="shared" si="679"/>
        <v>0.26520239457107264</v>
      </c>
      <c r="K3319" s="1">
        <v>2584661</v>
      </c>
      <c r="L3319">
        <v>75909</v>
      </c>
      <c r="M3319" s="12">
        <f t="shared" si="680"/>
        <v>2.9369035242919672E-2</v>
      </c>
      <c r="N3319">
        <v>26542</v>
      </c>
      <c r="O3319">
        <v>49367</v>
      </c>
      <c r="P3319" s="12">
        <f t="shared" si="684"/>
        <v>1.9099990288861866E-2</v>
      </c>
      <c r="Q3319" s="12">
        <f t="shared" si="685"/>
        <v>0.65034449143052864</v>
      </c>
      <c r="R3319">
        <v>7284</v>
      </c>
      <c r="S3319">
        <v>6615</v>
      </c>
      <c r="T3319">
        <v>3044</v>
      </c>
      <c r="U3319" s="30">
        <v>3044.364</v>
      </c>
      <c r="V3319">
        <f t="shared" si="677"/>
        <v>3044364</v>
      </c>
      <c r="W3319">
        <v>19162</v>
      </c>
      <c r="X3319" s="16">
        <v>7360</v>
      </c>
      <c r="Z3319" s="16">
        <v>7360</v>
      </c>
      <c r="AA3319" s="16">
        <v>7360</v>
      </c>
    </row>
    <row r="3320" spans="2:27">
      <c r="B3320" t="s">
        <v>290</v>
      </c>
      <c r="C3320">
        <v>1979</v>
      </c>
      <c r="D3320" s="1">
        <v>810421</v>
      </c>
      <c r="E3320" s="12">
        <f t="shared" si="682"/>
        <v>0.10382405740172217</v>
      </c>
      <c r="F3320" s="1">
        <v>785687</v>
      </c>
      <c r="G3320" s="11">
        <f t="shared" si="683"/>
        <v>0.10238594669678623</v>
      </c>
      <c r="H3320">
        <v>3169069</v>
      </c>
      <c r="I3320" s="12">
        <f t="shared" si="689"/>
        <v>0.24792360153723381</v>
      </c>
      <c r="J3320" s="12">
        <f t="shared" si="679"/>
        <v>0.25572841739955804</v>
      </c>
      <c r="K3320" s="1">
        <v>3009318</v>
      </c>
      <c r="L3320">
        <v>86925</v>
      </c>
      <c r="M3320" s="12">
        <f t="shared" si="680"/>
        <v>2.8885282313135401E-2</v>
      </c>
      <c r="N3320">
        <v>30283</v>
      </c>
      <c r="O3320">
        <v>56642</v>
      </c>
      <c r="P3320" s="12">
        <f t="shared" si="684"/>
        <v>1.8822204898252693E-2</v>
      </c>
      <c r="Q3320" s="12">
        <f t="shared" si="685"/>
        <v>0.65161921196433703</v>
      </c>
      <c r="R3320">
        <v>8209</v>
      </c>
      <c r="S3320">
        <v>9288</v>
      </c>
      <c r="T3320">
        <v>3090</v>
      </c>
      <c r="U3320" s="30">
        <v>3090.2669999999998</v>
      </c>
      <c r="V3320">
        <f t="shared" si="677"/>
        <v>3090267</v>
      </c>
      <c r="W3320">
        <v>21572</v>
      </c>
      <c r="X3320" s="16">
        <v>7590</v>
      </c>
      <c r="Z3320" s="16">
        <v>7590</v>
      </c>
      <c r="AA3320" s="16">
        <v>7590</v>
      </c>
    </row>
    <row r="3321" spans="2:27">
      <c r="B3321" t="s">
        <v>290</v>
      </c>
      <c r="C3321">
        <v>1980</v>
      </c>
      <c r="D3321" s="1">
        <v>849619</v>
      </c>
      <c r="E3321" s="12">
        <f t="shared" si="682"/>
        <v>4.8367453459374821E-2</v>
      </c>
      <c r="F3321" s="1">
        <v>816737</v>
      </c>
      <c r="G3321" s="11">
        <f t="shared" si="683"/>
        <v>3.9519554224519436E-2</v>
      </c>
      <c r="H3321">
        <v>3484289</v>
      </c>
      <c r="I3321" s="12">
        <f t="shared" si="689"/>
        <v>0.2344056420118997</v>
      </c>
      <c r="J3321" s="12">
        <f t="shared" si="679"/>
        <v>0.24384286148479647</v>
      </c>
      <c r="K3321" s="1">
        <v>3325311</v>
      </c>
      <c r="L3321">
        <v>93876</v>
      </c>
      <c r="M3321" s="12">
        <f t="shared" si="680"/>
        <v>2.8230742929007242E-2</v>
      </c>
      <c r="N3321">
        <v>32907</v>
      </c>
      <c r="O3321">
        <v>60969</v>
      </c>
      <c r="P3321" s="12">
        <f t="shared" si="684"/>
        <v>1.8334826426761288E-2</v>
      </c>
      <c r="Q3321" s="12">
        <f t="shared" si="685"/>
        <v>0.64946312156461716</v>
      </c>
      <c r="R3321">
        <v>9325</v>
      </c>
      <c r="S3321">
        <v>10070</v>
      </c>
      <c r="T3321">
        <v>3122</v>
      </c>
      <c r="U3321" s="30">
        <v>3134.502</v>
      </c>
      <c r="V3321">
        <f t="shared" si="677"/>
        <v>3134502</v>
      </c>
      <c r="W3321">
        <v>24250</v>
      </c>
      <c r="X3321" s="16">
        <v>7089</v>
      </c>
      <c r="Y3321">
        <v>7166</v>
      </c>
      <c r="Z3321" s="1">
        <f>(Y3321+X3321)/2</f>
        <v>7127.5</v>
      </c>
      <c r="AA3321" s="16">
        <v>7128</v>
      </c>
    </row>
    <row r="3322" spans="2:27">
      <c r="B3322" t="s">
        <v>290</v>
      </c>
      <c r="C3322">
        <v>1981</v>
      </c>
      <c r="D3322" s="1">
        <v>947411</v>
      </c>
      <c r="E3322" s="12">
        <f t="shared" si="682"/>
        <v>0.1151010040971306</v>
      </c>
      <c r="F3322" s="1">
        <v>911479</v>
      </c>
      <c r="G3322" s="11">
        <f t="shared" si="683"/>
        <v>0.11600062198724927</v>
      </c>
      <c r="H3322">
        <v>3948357</v>
      </c>
      <c r="I3322" s="12">
        <f t="shared" si="689"/>
        <v>0.23085019920944333</v>
      </c>
      <c r="J3322" s="12">
        <f t="shared" si="679"/>
        <v>0.2399506934150078</v>
      </c>
      <c r="K3322" s="1">
        <v>3951987</v>
      </c>
      <c r="L3322">
        <v>108490</v>
      </c>
      <c r="M3322" s="12">
        <f t="shared" si="680"/>
        <v>2.7452013379598669E-2</v>
      </c>
      <c r="N3322">
        <v>37176</v>
      </c>
      <c r="O3322">
        <v>71314</v>
      </c>
      <c r="P3322" s="12">
        <f t="shared" si="684"/>
        <v>1.8045099844711029E-2</v>
      </c>
      <c r="Q3322" s="12">
        <f t="shared" si="685"/>
        <v>0.65733247303898978</v>
      </c>
      <c r="R3322">
        <v>10915</v>
      </c>
      <c r="S3322">
        <v>10717</v>
      </c>
      <c r="T3322">
        <v>3179</v>
      </c>
      <c r="U3322" s="30">
        <v>3179.2550000000001</v>
      </c>
      <c r="V3322">
        <f t="shared" si="677"/>
        <v>3179255</v>
      </c>
      <c r="W3322">
        <v>27360</v>
      </c>
      <c r="X3322" s="16">
        <v>7672</v>
      </c>
      <c r="Z3322" s="16">
        <v>7672</v>
      </c>
      <c r="AA3322" s="16">
        <v>7672</v>
      </c>
    </row>
    <row r="3323" spans="2:27">
      <c r="B3323" t="s">
        <v>290</v>
      </c>
      <c r="C3323">
        <v>1982</v>
      </c>
      <c r="D3323" s="1">
        <v>824236</v>
      </c>
      <c r="E3323" s="12">
        <f t="shared" si="682"/>
        <v>-0.13001221222890594</v>
      </c>
      <c r="F3323" s="1">
        <v>806603</v>
      </c>
      <c r="G3323" s="11">
        <f t="shared" si="683"/>
        <v>-0.11506134535189511</v>
      </c>
      <c r="H3323">
        <v>4209113</v>
      </c>
      <c r="I3323" s="12">
        <f t="shared" si="689"/>
        <v>0.19163253635623467</v>
      </c>
      <c r="J3323" s="12">
        <f t="shared" si="679"/>
        <v>0.19582178002823872</v>
      </c>
      <c r="K3323" s="1">
        <v>4110192</v>
      </c>
      <c r="L3323">
        <v>108104</v>
      </c>
      <c r="M3323" s="12">
        <f t="shared" si="680"/>
        <v>2.6301447718257445E-2</v>
      </c>
      <c r="N3323">
        <v>30042</v>
      </c>
      <c r="O3323">
        <v>78062</v>
      </c>
      <c r="P3323" s="12">
        <f t="shared" si="684"/>
        <v>1.8992300116393589E-2</v>
      </c>
      <c r="Q3323" s="12">
        <f t="shared" si="685"/>
        <v>0.72210093983571377</v>
      </c>
      <c r="R3323">
        <v>9588</v>
      </c>
      <c r="S3323">
        <v>12501</v>
      </c>
      <c r="T3323">
        <v>3208</v>
      </c>
      <c r="U3323" s="30">
        <v>3207.614</v>
      </c>
      <c r="V3323">
        <f t="shared" si="677"/>
        <v>3207614</v>
      </c>
      <c r="W3323">
        <v>29120</v>
      </c>
      <c r="X3323" s="16">
        <v>8560</v>
      </c>
      <c r="Z3323" s="16">
        <v>8560</v>
      </c>
      <c r="AA3323" s="16">
        <v>8560</v>
      </c>
    </row>
    <row r="3324" spans="2:27">
      <c r="B3324" t="s">
        <v>290</v>
      </c>
      <c r="C3324">
        <v>1983</v>
      </c>
      <c r="D3324" s="1">
        <v>885116</v>
      </c>
      <c r="E3324" s="12">
        <f t="shared" si="682"/>
        <v>7.3862340397653103E-2</v>
      </c>
      <c r="F3324" s="1">
        <v>863020</v>
      </c>
      <c r="G3324" s="11">
        <f t="shared" si="683"/>
        <v>6.9943950121683154E-2</v>
      </c>
      <c r="H3324">
        <v>4597759</v>
      </c>
      <c r="I3324" s="12">
        <f t="shared" si="689"/>
        <v>0.18770448820827712</v>
      </c>
      <c r="J3324" s="12">
        <f t="shared" si="679"/>
        <v>0.19251030773905287</v>
      </c>
      <c r="K3324" s="1">
        <v>4229318</v>
      </c>
      <c r="L3324">
        <v>121443</v>
      </c>
      <c r="M3324" s="12">
        <f t="shared" si="680"/>
        <v>2.8714558706628351E-2</v>
      </c>
      <c r="N3324">
        <v>37250</v>
      </c>
      <c r="O3324">
        <v>84193</v>
      </c>
      <c r="P3324" s="12">
        <f t="shared" si="684"/>
        <v>1.9906992096598082E-2</v>
      </c>
      <c r="Q3324" s="12">
        <f t="shared" si="685"/>
        <v>0.69327174065199315</v>
      </c>
      <c r="R3324">
        <v>21113</v>
      </c>
      <c r="S3324">
        <v>12720</v>
      </c>
      <c r="T3324">
        <v>3234</v>
      </c>
      <c r="U3324" s="30">
        <v>3234.0659999999998</v>
      </c>
      <c r="V3324">
        <f t="shared" si="677"/>
        <v>3234066</v>
      </c>
      <c r="W3324">
        <v>31662</v>
      </c>
      <c r="X3324" s="16">
        <v>8716</v>
      </c>
      <c r="Z3324" s="16">
        <v>8716</v>
      </c>
      <c r="AA3324" s="16">
        <v>8716</v>
      </c>
    </row>
    <row r="3325" spans="2:27">
      <c r="B3325" t="s">
        <v>290</v>
      </c>
      <c r="C3325">
        <v>1984</v>
      </c>
      <c r="D3325" s="1">
        <v>937082</v>
      </c>
      <c r="E3325" s="12">
        <f t="shared" si="682"/>
        <v>5.8710948621423634E-2</v>
      </c>
      <c r="F3325" s="1">
        <v>917323</v>
      </c>
      <c r="G3325" s="11">
        <f t="shared" si="683"/>
        <v>6.2922064378577558E-2</v>
      </c>
      <c r="H3325">
        <v>5016924</v>
      </c>
      <c r="I3325" s="12">
        <f t="shared" si="689"/>
        <v>0.18284570386156937</v>
      </c>
      <c r="J3325" s="12">
        <f t="shared" si="679"/>
        <v>0.1867841729314616</v>
      </c>
      <c r="K3325" s="1">
        <v>4396320</v>
      </c>
      <c r="L3325">
        <v>148552</v>
      </c>
      <c r="M3325" s="12">
        <f t="shared" si="680"/>
        <v>3.379007897514285E-2</v>
      </c>
      <c r="N3325">
        <v>40760</v>
      </c>
      <c r="O3325">
        <v>107792</v>
      </c>
      <c r="P3325" s="12">
        <f t="shared" si="684"/>
        <v>2.4518688357535394E-2</v>
      </c>
      <c r="Q3325" s="12">
        <f t="shared" si="685"/>
        <v>0.72561796542624801</v>
      </c>
      <c r="R3325">
        <v>23189</v>
      </c>
      <c r="S3325">
        <v>13486</v>
      </c>
      <c r="T3325">
        <v>3272</v>
      </c>
      <c r="U3325" s="30">
        <v>3271.8679999999999</v>
      </c>
      <c r="V3325">
        <f t="shared" si="677"/>
        <v>3271868</v>
      </c>
      <c r="W3325">
        <v>35663</v>
      </c>
      <c r="X3325" s="16">
        <v>8894</v>
      </c>
      <c r="Z3325" s="16">
        <v>8894</v>
      </c>
      <c r="AA3325" s="16">
        <v>8894</v>
      </c>
    </row>
    <row r="3326" spans="2:27">
      <c r="B3326" t="s">
        <v>290</v>
      </c>
      <c r="C3326">
        <v>1985</v>
      </c>
      <c r="D3326" s="1">
        <v>1083303</v>
      </c>
      <c r="E3326" s="12">
        <f t="shared" si="682"/>
        <v>0.15603863909455096</v>
      </c>
      <c r="F3326" s="1">
        <v>1057989</v>
      </c>
      <c r="G3326" s="11">
        <f t="shared" si="683"/>
        <v>0.1533440238607339</v>
      </c>
      <c r="H3326">
        <v>5825035</v>
      </c>
      <c r="I3326" s="12">
        <f t="shared" si="689"/>
        <v>0.18162792154896923</v>
      </c>
      <c r="J3326" s="12">
        <f t="shared" si="679"/>
        <v>0.18597364651027848</v>
      </c>
      <c r="K3326" s="1">
        <v>5253955</v>
      </c>
      <c r="L3326">
        <v>194170</v>
      </c>
      <c r="M3326" s="12">
        <f t="shared" si="680"/>
        <v>3.6956921024256961E-2</v>
      </c>
      <c r="N3326">
        <v>44773</v>
      </c>
      <c r="O3326">
        <v>149397</v>
      </c>
      <c r="P3326" s="12">
        <f t="shared" si="684"/>
        <v>2.8435150282025635E-2</v>
      </c>
      <c r="Q3326" s="12">
        <f t="shared" si="685"/>
        <v>0.76941340062831542</v>
      </c>
      <c r="R3326">
        <v>27214</v>
      </c>
      <c r="S3326">
        <v>18561</v>
      </c>
      <c r="T3326">
        <v>3303</v>
      </c>
      <c r="U3326" s="30">
        <v>3303.2089999999998</v>
      </c>
      <c r="V3326">
        <f t="shared" si="677"/>
        <v>3303209</v>
      </c>
      <c r="W3326">
        <v>38284</v>
      </c>
      <c r="X3326" s="16">
        <v>9829</v>
      </c>
      <c r="Z3326" s="16">
        <v>9829</v>
      </c>
      <c r="AA3326" s="16">
        <v>9829</v>
      </c>
    </row>
    <row r="3327" spans="2:27">
      <c r="B3327" t="s">
        <v>290</v>
      </c>
      <c r="C3327">
        <v>1986</v>
      </c>
      <c r="D3327" s="1">
        <v>1210191</v>
      </c>
      <c r="E3327" s="12">
        <f t="shared" si="682"/>
        <v>0.11713066427398429</v>
      </c>
      <c r="F3327" s="1">
        <v>1179669</v>
      </c>
      <c r="G3327" s="11">
        <f t="shared" si="683"/>
        <v>0.11501064755871752</v>
      </c>
      <c r="H3327">
        <v>6393561</v>
      </c>
      <c r="I3327" s="12">
        <f t="shared" si="689"/>
        <v>0.18450891451571355</v>
      </c>
      <c r="J3327" s="12">
        <f t="shared" si="679"/>
        <v>0.18928277997191237</v>
      </c>
      <c r="K3327" s="1">
        <v>5640568</v>
      </c>
      <c r="L3327">
        <v>225122</v>
      </c>
      <c r="M3327" s="12">
        <f t="shared" si="680"/>
        <v>3.9911228798234506E-2</v>
      </c>
      <c r="N3327">
        <v>54696</v>
      </c>
      <c r="O3327">
        <v>170426</v>
      </c>
      <c r="P3327" s="12">
        <f t="shared" si="684"/>
        <v>3.0214333024617381E-2</v>
      </c>
      <c r="Q3327" s="12">
        <f t="shared" si="685"/>
        <v>0.75703840584216553</v>
      </c>
      <c r="R3327">
        <v>27441</v>
      </c>
      <c r="S3327">
        <v>19525</v>
      </c>
      <c r="T3327">
        <v>3343</v>
      </c>
      <c r="U3327" s="30">
        <v>3342.7579999999998</v>
      </c>
      <c r="V3327">
        <f t="shared" si="677"/>
        <v>3342758</v>
      </c>
      <c r="W3327">
        <v>40761</v>
      </c>
      <c r="X3327" s="16">
        <v>10349</v>
      </c>
      <c r="Z3327" s="16">
        <v>10349</v>
      </c>
      <c r="AA3327" s="16">
        <v>10349</v>
      </c>
    </row>
    <row r="3328" spans="2:27">
      <c r="B3328" t="s">
        <v>290</v>
      </c>
      <c r="C3328">
        <v>1987</v>
      </c>
      <c r="D3328" s="1">
        <v>1232507</v>
      </c>
      <c r="E3328" s="12">
        <f t="shared" si="682"/>
        <v>1.8440064419583357E-2</v>
      </c>
      <c r="F3328" s="1">
        <v>1197157</v>
      </c>
      <c r="G3328" s="11">
        <f t="shared" si="683"/>
        <v>1.4824497380197326E-2</v>
      </c>
      <c r="H3328">
        <v>6764932</v>
      </c>
      <c r="I3328" s="12">
        <f t="shared" si="689"/>
        <v>0.17696511953113497</v>
      </c>
      <c r="J3328" s="12">
        <f t="shared" si="679"/>
        <v>0.18219059703778248</v>
      </c>
      <c r="K3328" s="1">
        <v>5958522</v>
      </c>
      <c r="L3328">
        <v>257599</v>
      </c>
      <c r="M3328" s="12">
        <f t="shared" si="680"/>
        <v>4.3232029687899111E-2</v>
      </c>
      <c r="N3328">
        <v>57049</v>
      </c>
      <c r="O3328">
        <v>200550</v>
      </c>
      <c r="P3328" s="12">
        <f t="shared" si="684"/>
        <v>3.3657675510806201E-2</v>
      </c>
      <c r="Q3328" s="12">
        <f t="shared" si="685"/>
        <v>0.7785356309613003</v>
      </c>
      <c r="R3328">
        <v>28198</v>
      </c>
      <c r="S3328">
        <v>20160</v>
      </c>
      <c r="T3328">
        <v>3381</v>
      </c>
      <c r="U3328" s="30">
        <v>3380.5059999999999</v>
      </c>
      <c r="V3328">
        <f t="shared" si="677"/>
        <v>3380506</v>
      </c>
      <c r="W3328">
        <v>43740</v>
      </c>
      <c r="X3328" s="16">
        <v>11070</v>
      </c>
      <c r="Z3328" s="16">
        <v>11070</v>
      </c>
      <c r="AA3328" s="16">
        <v>11070</v>
      </c>
    </row>
    <row r="3329" spans="2:27">
      <c r="B3329" t="s">
        <v>290</v>
      </c>
      <c r="C3329">
        <v>1988</v>
      </c>
      <c r="D3329" s="1">
        <v>1384779</v>
      </c>
      <c r="E3329" s="12">
        <f t="shared" si="682"/>
        <v>0.1235465599789697</v>
      </c>
      <c r="F3329" s="1">
        <v>1326981</v>
      </c>
      <c r="G3329" s="11">
        <f t="shared" si="683"/>
        <v>0.10844358759962143</v>
      </c>
      <c r="H3329">
        <v>7343741</v>
      </c>
      <c r="I3329" s="12">
        <f t="shared" si="689"/>
        <v>0.18069550655449315</v>
      </c>
      <c r="J3329" s="12">
        <f t="shared" si="679"/>
        <v>0.18856588215733644</v>
      </c>
      <c r="K3329" s="1">
        <v>6382715</v>
      </c>
      <c r="L3329">
        <v>294732</v>
      </c>
      <c r="M3329" s="12">
        <f t="shared" si="680"/>
        <v>4.617658786268853E-2</v>
      </c>
      <c r="N3329">
        <v>62952</v>
      </c>
      <c r="O3329">
        <v>231780</v>
      </c>
      <c r="P3329" s="12">
        <f t="shared" si="684"/>
        <v>3.6313700361053254E-2</v>
      </c>
      <c r="Q3329" s="12">
        <f t="shared" si="685"/>
        <v>0.78640934815357677</v>
      </c>
      <c r="R3329">
        <v>29068</v>
      </c>
      <c r="S3329">
        <v>20390</v>
      </c>
      <c r="T3329">
        <v>3412</v>
      </c>
      <c r="U3329" s="30">
        <v>3412.096</v>
      </c>
      <c r="V3329">
        <f t="shared" si="677"/>
        <v>3412096</v>
      </c>
      <c r="W3329">
        <v>47448</v>
      </c>
      <c r="X3329" s="16">
        <v>13002</v>
      </c>
      <c r="Z3329" s="16">
        <v>13002</v>
      </c>
      <c r="AA3329" s="16">
        <v>13002</v>
      </c>
    </row>
    <row r="3330" spans="2:27">
      <c r="B3330" t="s">
        <v>290</v>
      </c>
      <c r="C3330">
        <v>1989</v>
      </c>
      <c r="D3330" s="1">
        <v>1541585</v>
      </c>
      <c r="E3330" s="12">
        <f t="shared" si="682"/>
        <v>0.11323539712835044</v>
      </c>
      <c r="F3330" s="1">
        <v>1469610</v>
      </c>
      <c r="G3330" s="11">
        <f t="shared" si="683"/>
        <v>0.10748382983629758</v>
      </c>
      <c r="H3330">
        <v>8063604</v>
      </c>
      <c r="I3330" s="12">
        <f t="shared" si="689"/>
        <v>0.18225225345887522</v>
      </c>
      <c r="J3330" s="12">
        <f t="shared" si="679"/>
        <v>0.19117816301494964</v>
      </c>
      <c r="K3330" s="1">
        <v>6958188</v>
      </c>
      <c r="L3330">
        <v>320858</v>
      </c>
      <c r="M3330" s="12">
        <f t="shared" si="680"/>
        <v>4.6112292453150162E-2</v>
      </c>
      <c r="N3330">
        <v>77913</v>
      </c>
      <c r="O3330">
        <v>242945</v>
      </c>
      <c r="P3330" s="12">
        <f t="shared" si="684"/>
        <v>3.4914980739238433E-2</v>
      </c>
      <c r="Q3330" s="12">
        <f t="shared" si="685"/>
        <v>0.75717295501436777</v>
      </c>
      <c r="R3330">
        <v>31987</v>
      </c>
      <c r="S3330">
        <v>22342</v>
      </c>
      <c r="T3330">
        <v>3457</v>
      </c>
      <c r="U3330" s="30">
        <v>3456.7750000000001</v>
      </c>
      <c r="V3330">
        <f t="shared" si="677"/>
        <v>3456775</v>
      </c>
      <c r="W3330">
        <v>51613</v>
      </c>
      <c r="X3330" s="16">
        <v>14909</v>
      </c>
      <c r="Z3330" s="16">
        <v>14909</v>
      </c>
      <c r="AA3330" s="16">
        <v>14909</v>
      </c>
    </row>
    <row r="3331" spans="2:27">
      <c r="B3331" t="s">
        <v>290</v>
      </c>
      <c r="C3331">
        <v>1990</v>
      </c>
      <c r="D3331" s="1">
        <v>1818158</v>
      </c>
      <c r="E3331" s="12">
        <f t="shared" si="682"/>
        <v>0.17940820648877617</v>
      </c>
      <c r="F3331" s="1">
        <v>1728124</v>
      </c>
      <c r="G3331" s="11">
        <f t="shared" si="683"/>
        <v>0.17590653302576875</v>
      </c>
      <c r="H3331">
        <v>8852303</v>
      </c>
      <c r="I3331" s="12">
        <f t="shared" si="689"/>
        <v>0.19521744793417034</v>
      </c>
      <c r="J3331" s="12">
        <f t="shared" si="679"/>
        <v>0.20538813459051278</v>
      </c>
      <c r="K3331" s="1">
        <v>7909943</v>
      </c>
      <c r="L3331">
        <v>343480</v>
      </c>
      <c r="M3331" s="12">
        <f t="shared" si="680"/>
        <v>4.3423827453623873E-2</v>
      </c>
      <c r="N3331">
        <v>81493</v>
      </c>
      <c r="O3331">
        <v>261987</v>
      </c>
      <c r="P3331" s="12">
        <f t="shared" si="684"/>
        <v>3.3121224767359257E-2</v>
      </c>
      <c r="Q3331" s="12">
        <f t="shared" si="685"/>
        <v>0.76274310003493651</v>
      </c>
      <c r="R3331">
        <v>34195</v>
      </c>
      <c r="S3331">
        <v>22750</v>
      </c>
      <c r="T3331">
        <v>3486</v>
      </c>
      <c r="U3331" s="30">
        <v>3499.0639999999999</v>
      </c>
      <c r="V3331">
        <f t="shared" si="677"/>
        <v>3499064</v>
      </c>
      <c r="W3331">
        <v>55471</v>
      </c>
      <c r="X3331" s="16">
        <v>15621</v>
      </c>
      <c r="Z3331" s="16">
        <v>15621</v>
      </c>
      <c r="AA3331" s="16">
        <v>15621</v>
      </c>
    </row>
    <row r="3332" spans="2:27">
      <c r="B3332" t="s">
        <v>290</v>
      </c>
      <c r="C3332">
        <v>1991</v>
      </c>
      <c r="D3332" s="1">
        <v>2133314</v>
      </c>
      <c r="E3332" s="12">
        <f t="shared" si="682"/>
        <v>0.17333807072872653</v>
      </c>
      <c r="F3332" s="1">
        <v>2049324</v>
      </c>
      <c r="G3332" s="11">
        <f t="shared" si="683"/>
        <v>0.18586629200219429</v>
      </c>
      <c r="H3332">
        <v>9288857</v>
      </c>
      <c r="I3332" s="12">
        <f t="shared" si="689"/>
        <v>0.2206217621823654</v>
      </c>
      <c r="J3332" s="12">
        <f t="shared" si="679"/>
        <v>0.22966377886967149</v>
      </c>
      <c r="K3332" s="1">
        <v>8970344</v>
      </c>
      <c r="L3332">
        <v>398232</v>
      </c>
      <c r="M3332" s="12">
        <f t="shared" si="680"/>
        <v>4.4394284098803791E-2</v>
      </c>
      <c r="N3332">
        <v>83763</v>
      </c>
      <c r="O3332">
        <v>314469</v>
      </c>
      <c r="P3332" s="12">
        <f t="shared" si="684"/>
        <v>3.5056515112463917E-2</v>
      </c>
      <c r="Q3332" s="12">
        <f t="shared" si="685"/>
        <v>0.78966280961851387</v>
      </c>
      <c r="R3332">
        <v>37253</v>
      </c>
      <c r="S3332">
        <v>23143</v>
      </c>
      <c r="T3332">
        <v>3559</v>
      </c>
      <c r="U3332" s="30">
        <v>3559.47</v>
      </c>
      <c r="V3332">
        <f t="shared" si="677"/>
        <v>3559470</v>
      </c>
      <c r="W3332">
        <v>58039</v>
      </c>
      <c r="X3332" s="16">
        <v>16082</v>
      </c>
      <c r="Z3332" s="16">
        <v>16082</v>
      </c>
      <c r="AA3332" s="16">
        <v>16082</v>
      </c>
    </row>
    <row r="3333" spans="2:27">
      <c r="B3333" t="s">
        <v>290</v>
      </c>
      <c r="C3333">
        <v>1992</v>
      </c>
      <c r="D3333" s="1">
        <v>2443841</v>
      </c>
      <c r="E3333" s="12">
        <f t="shared" si="682"/>
        <v>0.14556085039520672</v>
      </c>
      <c r="F3333" s="1">
        <v>2347127</v>
      </c>
      <c r="G3333" s="11">
        <f t="shared" si="683"/>
        <v>0.14531767548713626</v>
      </c>
      <c r="H3333">
        <v>9897494</v>
      </c>
      <c r="I3333" s="12">
        <f t="shared" si="689"/>
        <v>0.23714356381524454</v>
      </c>
      <c r="J3333" s="12">
        <f t="shared" si="679"/>
        <v>0.24691512821326286</v>
      </c>
      <c r="K3333" s="1">
        <v>9715357</v>
      </c>
      <c r="L3333">
        <v>378816</v>
      </c>
      <c r="M3333" s="12">
        <f t="shared" si="680"/>
        <v>3.8991464750085872E-2</v>
      </c>
      <c r="N3333">
        <v>81591</v>
      </c>
      <c r="O3333">
        <v>297225</v>
      </c>
      <c r="P3333" s="12">
        <f t="shared" si="684"/>
        <v>3.0593317363427817E-2</v>
      </c>
      <c r="Q3333" s="12">
        <f t="shared" si="685"/>
        <v>0.78461575012671059</v>
      </c>
      <c r="R3333">
        <v>43277</v>
      </c>
      <c r="S3333">
        <v>22223</v>
      </c>
      <c r="T3333">
        <v>3601</v>
      </c>
      <c r="U3333" s="30">
        <v>3600.576</v>
      </c>
      <c r="V3333">
        <f t="shared" si="677"/>
        <v>3600576</v>
      </c>
      <c r="W3333">
        <v>61583</v>
      </c>
      <c r="X3333" s="16">
        <v>16462</v>
      </c>
      <c r="Z3333" s="16">
        <v>16462</v>
      </c>
      <c r="AA3333" s="16">
        <v>16462</v>
      </c>
    </row>
    <row r="3334" spans="2:27">
      <c r="B3334" t="s">
        <v>290</v>
      </c>
      <c r="C3334">
        <v>1993</v>
      </c>
      <c r="D3334" s="1">
        <v>2563112</v>
      </c>
      <c r="E3334" s="12">
        <f t="shared" si="682"/>
        <v>4.8804729931284402E-2</v>
      </c>
      <c r="F3334" s="1">
        <v>2458467</v>
      </c>
      <c r="G3334" s="11">
        <f t="shared" si="683"/>
        <v>4.743671731440182E-2</v>
      </c>
      <c r="H3334">
        <v>10637027</v>
      </c>
      <c r="I3334" s="12">
        <f t="shared" si="689"/>
        <v>0.23112350847656962</v>
      </c>
      <c r="J3334" s="12">
        <f t="shared" si="679"/>
        <v>0.24096131372045967</v>
      </c>
      <c r="K3334" s="1">
        <v>10388282</v>
      </c>
      <c r="L3334">
        <v>419127</v>
      </c>
      <c r="M3334" s="12">
        <f t="shared" si="680"/>
        <v>4.0346132305611265E-2</v>
      </c>
      <c r="N3334">
        <v>87757</v>
      </c>
      <c r="O3334">
        <v>331370</v>
      </c>
      <c r="P3334" s="12">
        <f t="shared" si="684"/>
        <v>3.1898440954914391E-2</v>
      </c>
      <c r="Q3334" s="12">
        <f t="shared" si="685"/>
        <v>0.79061954968303161</v>
      </c>
      <c r="R3334">
        <v>47013</v>
      </c>
      <c r="S3334">
        <v>22310</v>
      </c>
      <c r="T3334">
        <v>3635</v>
      </c>
      <c r="U3334" s="30">
        <v>3634.5070000000001</v>
      </c>
      <c r="V3334">
        <f t="shared" si="677"/>
        <v>3634507</v>
      </c>
      <c r="W3334">
        <v>64662</v>
      </c>
      <c r="X3334" s="16">
        <v>16933</v>
      </c>
      <c r="Z3334" s="16">
        <v>16933</v>
      </c>
      <c r="AA3334" s="16">
        <v>16933</v>
      </c>
    </row>
    <row r="3335" spans="2:27">
      <c r="B3335" t="s">
        <v>290</v>
      </c>
      <c r="C3335">
        <v>1994</v>
      </c>
      <c r="D3335" s="1">
        <v>2830146</v>
      </c>
      <c r="E3335" s="12">
        <f t="shared" si="682"/>
        <v>0.10418350817287735</v>
      </c>
      <c r="F3335" s="1">
        <v>2723040</v>
      </c>
      <c r="G3335" s="11">
        <f t="shared" si="683"/>
        <v>0.10761706380439517</v>
      </c>
      <c r="H3335">
        <v>11268362</v>
      </c>
      <c r="I3335" s="12">
        <f t="shared" si="689"/>
        <v>0.24165357839941598</v>
      </c>
      <c r="J3335" s="12">
        <f t="shared" si="679"/>
        <v>0.25115859785122274</v>
      </c>
      <c r="K3335" s="1">
        <v>11228349</v>
      </c>
      <c r="L3335">
        <v>413520</v>
      </c>
      <c r="M3335" s="12">
        <f t="shared" si="680"/>
        <v>3.6828210451955133E-2</v>
      </c>
      <c r="N3335">
        <v>106201</v>
      </c>
      <c r="O3335">
        <v>307319</v>
      </c>
      <c r="P3335" s="12">
        <f t="shared" si="684"/>
        <v>2.7369918765439157E-2</v>
      </c>
      <c r="Q3335" s="12">
        <f t="shared" si="685"/>
        <v>0.74317808086670534</v>
      </c>
      <c r="R3335">
        <v>40100</v>
      </c>
      <c r="S3335">
        <v>23757</v>
      </c>
      <c r="T3335">
        <v>3666</v>
      </c>
      <c r="U3335" s="30">
        <v>3666.4560000000001</v>
      </c>
      <c r="V3335">
        <f t="shared" si="677"/>
        <v>3666456</v>
      </c>
      <c r="W3335">
        <v>68841</v>
      </c>
      <c r="X3335" s="16">
        <v>18999</v>
      </c>
      <c r="Y3335">
        <v>17362</v>
      </c>
      <c r="Z3335" s="1">
        <f>(Y3335+X3335)/2</f>
        <v>18180.5</v>
      </c>
      <c r="AA3335" s="16">
        <v>18181</v>
      </c>
    </row>
    <row r="3336" spans="2:27">
      <c r="B3336" t="s">
        <v>290</v>
      </c>
      <c r="C3336">
        <v>1995</v>
      </c>
      <c r="D3336" s="1">
        <v>3069085</v>
      </c>
      <c r="E3336" s="12">
        <f t="shared" si="682"/>
        <v>8.4426386483241495E-2</v>
      </c>
      <c r="F3336" s="1">
        <v>2953211</v>
      </c>
      <c r="G3336" s="11">
        <f t="shared" si="683"/>
        <v>8.4527219578118568E-2</v>
      </c>
      <c r="H3336">
        <v>12067916</v>
      </c>
      <c r="I3336" s="12">
        <f t="shared" si="689"/>
        <v>0.24471590620948969</v>
      </c>
      <c r="J3336" s="12">
        <f t="shared" si="679"/>
        <v>0.25431772975549383</v>
      </c>
      <c r="K3336" s="1">
        <v>11623103</v>
      </c>
      <c r="L3336">
        <v>469584</v>
      </c>
      <c r="M3336" s="12">
        <f t="shared" si="680"/>
        <v>4.0400915314955051E-2</v>
      </c>
      <c r="N3336">
        <v>121532</v>
      </c>
      <c r="O3336">
        <v>348052</v>
      </c>
      <c r="P3336" s="12">
        <f t="shared" si="684"/>
        <v>2.9944843472521923E-2</v>
      </c>
      <c r="Q3336" s="12">
        <f t="shared" si="685"/>
        <v>0.74119220416368525</v>
      </c>
      <c r="R3336">
        <v>47699</v>
      </c>
      <c r="S3336">
        <v>24636</v>
      </c>
      <c r="T3336">
        <v>3700</v>
      </c>
      <c r="U3336" s="30">
        <v>3699.9430000000002</v>
      </c>
      <c r="V3336">
        <f t="shared" si="677"/>
        <v>3699943</v>
      </c>
      <c r="W3336">
        <v>72664</v>
      </c>
      <c r="X3336" s="17">
        <v>19611</v>
      </c>
      <c r="Y3336">
        <v>18864</v>
      </c>
      <c r="Z3336" s="1">
        <f t="shared" ref="Z3336:Z3339" si="690">(Y3336+X3336)/2</f>
        <v>19237.5</v>
      </c>
      <c r="AA3336" s="16">
        <v>19238</v>
      </c>
    </row>
    <row r="3337" spans="2:27">
      <c r="B3337" t="s">
        <v>290</v>
      </c>
      <c r="C3337">
        <v>1996</v>
      </c>
      <c r="D3337" s="1">
        <v>3187100</v>
      </c>
      <c r="E3337" s="12">
        <f t="shared" si="682"/>
        <v>3.8452828774699951E-2</v>
      </c>
      <c r="F3337" s="1">
        <v>3062261</v>
      </c>
      <c r="G3337" s="11">
        <f t="shared" si="683"/>
        <v>3.692590878200034E-2</v>
      </c>
      <c r="H3337">
        <v>12601859</v>
      </c>
      <c r="I3337" s="12">
        <f t="shared" si="689"/>
        <v>0.24300073505028108</v>
      </c>
      <c r="J3337" s="12">
        <f t="shared" si="679"/>
        <v>0.25290713060668274</v>
      </c>
      <c r="K3337" s="1">
        <v>12399928</v>
      </c>
      <c r="L3337">
        <v>531566</v>
      </c>
      <c r="M3337" s="12">
        <f t="shared" si="680"/>
        <v>4.2868474720175798E-2</v>
      </c>
      <c r="N3337">
        <v>140200</v>
      </c>
      <c r="O3337">
        <v>391366</v>
      </c>
      <c r="P3337" s="12">
        <f t="shared" si="684"/>
        <v>3.1561957456527165E-2</v>
      </c>
      <c r="Q3337" s="12">
        <f t="shared" si="685"/>
        <v>0.73625100175707248</v>
      </c>
      <c r="R3337">
        <v>52957</v>
      </c>
      <c r="S3337">
        <v>25211</v>
      </c>
      <c r="T3337">
        <v>3739</v>
      </c>
      <c r="U3337" s="30">
        <v>3738.9740000000002</v>
      </c>
      <c r="V3337">
        <f t="shared" si="677"/>
        <v>3738974</v>
      </c>
      <c r="W3337">
        <v>77285</v>
      </c>
      <c r="X3337" s="17">
        <v>20446</v>
      </c>
      <c r="Y3337">
        <v>19860</v>
      </c>
      <c r="Z3337" s="1">
        <f t="shared" si="690"/>
        <v>20153</v>
      </c>
      <c r="AA3337" s="16">
        <v>20153</v>
      </c>
    </row>
    <row r="3338" spans="2:27">
      <c r="B3338" t="s">
        <v>290</v>
      </c>
      <c r="C3338">
        <v>1997</v>
      </c>
      <c r="D3338" s="1">
        <v>3161523</v>
      </c>
      <c r="E3338" s="12">
        <f t="shared" si="682"/>
        <v>-8.0251639421417588E-3</v>
      </c>
      <c r="F3338" s="1">
        <v>3041328</v>
      </c>
      <c r="G3338" s="11">
        <f t="shared" si="683"/>
        <v>-6.8357987774392845E-3</v>
      </c>
      <c r="H3338">
        <v>13804751</v>
      </c>
      <c r="I3338" s="12">
        <f t="shared" si="689"/>
        <v>0.22031023956897158</v>
      </c>
      <c r="J3338" s="12">
        <f t="shared" si="679"/>
        <v>0.22901702464608018</v>
      </c>
      <c r="K3338" s="1">
        <v>12818025</v>
      </c>
      <c r="L3338">
        <v>588823</v>
      </c>
      <c r="M3338" s="12">
        <f t="shared" si="680"/>
        <v>4.5937108095825997E-2</v>
      </c>
      <c r="N3338">
        <v>159579</v>
      </c>
      <c r="O3338">
        <v>429244</v>
      </c>
      <c r="P3338" s="12">
        <f t="shared" si="684"/>
        <v>3.3487530255246027E-2</v>
      </c>
      <c r="Q3338" s="12">
        <f t="shared" si="685"/>
        <v>0.72898646961820446</v>
      </c>
      <c r="R3338">
        <v>59973</v>
      </c>
      <c r="S3338">
        <v>24726</v>
      </c>
      <c r="T3338">
        <v>3790</v>
      </c>
      <c r="U3338" s="30">
        <v>3790.0659999999998</v>
      </c>
      <c r="V3338">
        <f t="shared" si="677"/>
        <v>3790066</v>
      </c>
      <c r="W3338">
        <v>82160</v>
      </c>
      <c r="X3338" s="16">
        <v>21173</v>
      </c>
      <c r="Y3338">
        <v>20613</v>
      </c>
      <c r="Z3338" s="1">
        <f t="shared" si="690"/>
        <v>20893</v>
      </c>
      <c r="AA3338" s="16">
        <v>20893</v>
      </c>
    </row>
    <row r="3339" spans="2:27">
      <c r="B3339" t="s">
        <v>290</v>
      </c>
      <c r="C3339">
        <v>1998</v>
      </c>
      <c r="D3339" s="1">
        <v>3442418</v>
      </c>
      <c r="E3339" s="12">
        <f t="shared" si="682"/>
        <v>8.8848001422099407E-2</v>
      </c>
      <c r="F3339" s="1">
        <v>3312207</v>
      </c>
      <c r="G3339" s="11">
        <f t="shared" si="683"/>
        <v>8.9066026420037567E-2</v>
      </c>
      <c r="H3339">
        <v>15202985</v>
      </c>
      <c r="I3339" s="12">
        <f t="shared" si="689"/>
        <v>0.21786557047842908</v>
      </c>
      <c r="J3339" s="12">
        <f t="shared" si="679"/>
        <v>0.22643040166125269</v>
      </c>
      <c r="K3339" s="1">
        <v>13574926</v>
      </c>
      <c r="L3339">
        <v>592905</v>
      </c>
      <c r="M3339" s="12">
        <f t="shared" si="680"/>
        <v>4.3676481183028179E-2</v>
      </c>
      <c r="N3339">
        <v>170145</v>
      </c>
      <c r="O3339">
        <v>422760</v>
      </c>
      <c r="P3339" s="12">
        <f t="shared" si="684"/>
        <v>3.1142711201519624E-2</v>
      </c>
      <c r="Q3339" s="12">
        <f t="shared" si="685"/>
        <v>0.7130315986540845</v>
      </c>
      <c r="R3339">
        <v>66323</v>
      </c>
      <c r="S3339">
        <v>25284</v>
      </c>
      <c r="T3339">
        <v>3840</v>
      </c>
      <c r="U3339" s="30">
        <v>3839.578</v>
      </c>
      <c r="V3339">
        <f t="shared" si="677"/>
        <v>3839578</v>
      </c>
      <c r="W3339">
        <v>88470</v>
      </c>
      <c r="X3339" s="16">
        <v>21764</v>
      </c>
      <c r="Y3339">
        <v>20997</v>
      </c>
      <c r="Z3339" s="1">
        <f t="shared" si="690"/>
        <v>21380.5</v>
      </c>
      <c r="AA3339" s="16">
        <v>21381</v>
      </c>
    </row>
    <row r="3340" spans="2:27">
      <c r="B3340" t="s">
        <v>56</v>
      </c>
      <c r="C3340">
        <v>1999</v>
      </c>
      <c r="D3340" s="1">
        <v>3882061</v>
      </c>
      <c r="E3340" s="12">
        <f t="shared" si="682"/>
        <v>0.12771342701554547</v>
      </c>
      <c r="F3340" s="1">
        <v>3579633</v>
      </c>
      <c r="G3340" s="11">
        <f t="shared" si="683"/>
        <v>8.0739518997453963E-2</v>
      </c>
      <c r="H3340">
        <v>14566262</v>
      </c>
      <c r="I3340" s="12">
        <f t="shared" si="689"/>
        <v>0.2457482228453669</v>
      </c>
      <c r="J3340" s="12">
        <f t="shared" si="679"/>
        <v>0.26651044722386569</v>
      </c>
      <c r="K3340" s="1">
        <v>14482992</v>
      </c>
      <c r="L3340">
        <v>622168</v>
      </c>
      <c r="M3340" s="12">
        <f t="shared" si="680"/>
        <v>4.2958526801644303E-2</v>
      </c>
      <c r="N3340">
        <v>185488</v>
      </c>
      <c r="O3340">
        <v>436680</v>
      </c>
      <c r="P3340" s="12">
        <f t="shared" si="684"/>
        <v>3.0151228420204887E-2</v>
      </c>
      <c r="Q3340" s="12">
        <f t="shared" si="685"/>
        <v>0.70186830566663672</v>
      </c>
      <c r="R3340">
        <v>67563</v>
      </c>
      <c r="S3340">
        <v>27484</v>
      </c>
      <c r="T3340">
        <v>3886</v>
      </c>
      <c r="U3340" s="30">
        <v>3885.7359999999999</v>
      </c>
      <c r="V3340">
        <f t="shared" si="677"/>
        <v>3885736</v>
      </c>
      <c r="W3340">
        <v>93605</v>
      </c>
      <c r="X3340" s="16">
        <v>22008</v>
      </c>
      <c r="Z3340" s="16">
        <v>22008</v>
      </c>
      <c r="AA3340" s="16">
        <v>22008</v>
      </c>
    </row>
    <row r="3341" spans="2:27">
      <c r="B3341" t="s">
        <v>87</v>
      </c>
      <c r="C3341">
        <v>2000</v>
      </c>
      <c r="D3341" s="1">
        <v>4379015</v>
      </c>
      <c r="E3341" s="12">
        <f t="shared" si="682"/>
        <v>0.12801292921466201</v>
      </c>
      <c r="F3341" s="1">
        <v>4054754</v>
      </c>
      <c r="G3341" s="11">
        <f t="shared" si="683"/>
        <v>0.13272896970164261</v>
      </c>
      <c r="H3341">
        <v>15965831</v>
      </c>
      <c r="I3341" s="12">
        <f t="shared" si="689"/>
        <v>0.25396448202414268</v>
      </c>
      <c r="J3341" s="12">
        <f t="shared" si="679"/>
        <v>0.27427416712603309</v>
      </c>
      <c r="K3341" s="1">
        <v>16236728</v>
      </c>
      <c r="L3341">
        <v>654415</v>
      </c>
      <c r="M3341" s="12">
        <f t="shared" si="680"/>
        <v>4.0304610633373913E-2</v>
      </c>
      <c r="N3341">
        <v>217311</v>
      </c>
      <c r="O3341">
        <v>437104</v>
      </c>
      <c r="P3341" s="12">
        <f t="shared" si="684"/>
        <v>2.6920694859210552E-2</v>
      </c>
      <c r="Q3341" s="12">
        <f t="shared" si="685"/>
        <v>0.66793090011689826</v>
      </c>
      <c r="R3341">
        <v>68331</v>
      </c>
      <c r="S3341">
        <v>25971</v>
      </c>
      <c r="T3341">
        <v>4012</v>
      </c>
      <c r="U3341" s="30">
        <v>4024.223</v>
      </c>
      <c r="V3341">
        <f t="shared" si="677"/>
        <v>4024223</v>
      </c>
      <c r="W3341">
        <v>100913</v>
      </c>
      <c r="X3341" s="16">
        <v>21778</v>
      </c>
      <c r="Z3341" s="16">
        <v>21778</v>
      </c>
      <c r="AA3341" s="16">
        <v>21778</v>
      </c>
    </row>
    <row r="3342" spans="2:27">
      <c r="B3342" t="s">
        <v>87</v>
      </c>
      <c r="C3342">
        <v>2001</v>
      </c>
      <c r="D3342" s="1">
        <v>4792650</v>
      </c>
      <c r="E3342" s="12">
        <f t="shared" si="682"/>
        <v>9.4458456981764166E-2</v>
      </c>
      <c r="F3342" s="1">
        <v>4373445</v>
      </c>
      <c r="G3342" s="11">
        <f t="shared" si="683"/>
        <v>7.8596876653922773E-2</v>
      </c>
      <c r="H3342">
        <v>16865229</v>
      </c>
      <c r="I3342" s="12">
        <f t="shared" si="689"/>
        <v>0.25931726156816487</v>
      </c>
      <c r="J3342" s="12">
        <f t="shared" si="679"/>
        <v>0.28417343162076247</v>
      </c>
      <c r="K3342" s="1">
        <v>18078717</v>
      </c>
      <c r="L3342">
        <v>700067</v>
      </c>
      <c r="M3342" s="12">
        <f t="shared" si="680"/>
        <v>3.8723267807112639E-2</v>
      </c>
      <c r="N3342">
        <v>219115</v>
      </c>
      <c r="O3342">
        <v>480952</v>
      </c>
      <c r="P3342" s="12">
        <f t="shared" si="684"/>
        <v>2.660321526134847E-2</v>
      </c>
      <c r="Q3342" s="12">
        <f t="shared" si="685"/>
        <v>0.68700852918363531</v>
      </c>
      <c r="R3342">
        <v>72283</v>
      </c>
      <c r="S3342">
        <v>27116</v>
      </c>
      <c r="T3342">
        <v>4063</v>
      </c>
      <c r="U3342" s="30">
        <v>4064.9949999999999</v>
      </c>
      <c r="V3342">
        <f t="shared" si="677"/>
        <v>4064995</v>
      </c>
      <c r="W3342">
        <v>104199</v>
      </c>
      <c r="X3342" s="16">
        <v>22576</v>
      </c>
      <c r="Z3342" s="16">
        <v>22576</v>
      </c>
      <c r="AA3342" s="16">
        <v>22576</v>
      </c>
    </row>
    <row r="3343" spans="2:27">
      <c r="B3343" t="s">
        <v>87</v>
      </c>
      <c r="C3343">
        <v>2002</v>
      </c>
      <c r="D3343" s="1">
        <v>5434346</v>
      </c>
      <c r="E3343" s="12">
        <f t="shared" si="682"/>
        <v>0.1338916883143981</v>
      </c>
      <c r="F3343" s="1">
        <v>5027914</v>
      </c>
      <c r="G3343" s="11">
        <f t="shared" si="683"/>
        <v>0.14964610278624746</v>
      </c>
      <c r="H3343">
        <v>16996797</v>
      </c>
      <c r="I3343" s="12">
        <f t="shared" si="689"/>
        <v>0.29581538215700287</v>
      </c>
      <c r="J3343" s="12">
        <f t="shared" si="679"/>
        <v>0.31972765221588517</v>
      </c>
      <c r="K3343" s="1">
        <v>20009040</v>
      </c>
      <c r="L3343">
        <v>645437</v>
      </c>
      <c r="M3343" s="12">
        <f t="shared" si="680"/>
        <v>3.225726971408923E-2</v>
      </c>
      <c r="N3343">
        <v>221406</v>
      </c>
      <c r="O3343">
        <v>424031</v>
      </c>
      <c r="P3343" s="12">
        <f t="shared" si="684"/>
        <v>2.1191971229004489E-2</v>
      </c>
      <c r="Q3343" s="12">
        <f t="shared" si="685"/>
        <v>0.65696729502647044</v>
      </c>
      <c r="R3343">
        <v>72009</v>
      </c>
      <c r="S3343">
        <v>28279</v>
      </c>
      <c r="T3343">
        <v>4104</v>
      </c>
      <c r="U3343" s="30">
        <v>4107.7950000000001</v>
      </c>
      <c r="V3343">
        <f t="shared" si="677"/>
        <v>4107795</v>
      </c>
      <c r="W3343">
        <v>106985</v>
      </c>
      <c r="X3343" s="16">
        <v>23715</v>
      </c>
      <c r="Z3343" s="16">
        <v>23715</v>
      </c>
      <c r="AA3343" s="16">
        <v>23715</v>
      </c>
    </row>
    <row r="3344" spans="2:27">
      <c r="B3344" t="s">
        <v>295</v>
      </c>
      <c r="C3344">
        <v>2003</v>
      </c>
      <c r="D3344" s="1">
        <v>5738966</v>
      </c>
      <c r="E3344" s="12">
        <f t="shared" si="682"/>
        <v>5.6054583200996037E-2</v>
      </c>
      <c r="F3344" s="1">
        <v>5268989</v>
      </c>
      <c r="G3344" s="11">
        <f t="shared" si="683"/>
        <v>4.794731970355897E-2</v>
      </c>
      <c r="H3344">
        <v>19669246</v>
      </c>
      <c r="I3344" s="12">
        <f t="shared" si="689"/>
        <v>0.26787956182967054</v>
      </c>
      <c r="J3344" s="12">
        <f t="shared" si="679"/>
        <v>0.29177356366380286</v>
      </c>
      <c r="K3344" s="1">
        <v>21039752</v>
      </c>
      <c r="L3344">
        <v>669752</v>
      </c>
      <c r="M3344" s="12">
        <f t="shared" si="680"/>
        <v>3.1832694605906001E-2</v>
      </c>
      <c r="N3344">
        <v>243452</v>
      </c>
      <c r="O3344">
        <v>426300</v>
      </c>
      <c r="P3344" s="12">
        <f t="shared" si="684"/>
        <v>2.0261645669587741E-2</v>
      </c>
      <c r="Q3344" s="12">
        <f t="shared" si="685"/>
        <v>0.63650425829262169</v>
      </c>
      <c r="R3344">
        <v>70426</v>
      </c>
      <c r="S3344">
        <v>26516</v>
      </c>
      <c r="T3344">
        <v>4146</v>
      </c>
      <c r="U3344" s="30">
        <v>4150.2969999999996</v>
      </c>
      <c r="V3344">
        <f t="shared" si="677"/>
        <v>4150296.9999999995</v>
      </c>
      <c r="W3344">
        <v>110644</v>
      </c>
      <c r="X3344" s="16">
        <v>23719</v>
      </c>
      <c r="Z3344" s="16">
        <v>23719</v>
      </c>
      <c r="AA3344" s="16">
        <v>23719</v>
      </c>
    </row>
    <row r="3345" spans="1:27">
      <c r="B3345" t="s">
        <v>290</v>
      </c>
      <c r="C3345">
        <v>2004</v>
      </c>
      <c r="D3345" s="1">
        <v>6721608</v>
      </c>
      <c r="E3345" s="12">
        <f t="shared" si="682"/>
        <v>0.1712228300359333</v>
      </c>
      <c r="F3345" s="1">
        <v>6314236</v>
      </c>
      <c r="G3345" s="11">
        <f t="shared" si="683"/>
        <v>0.19837714597620151</v>
      </c>
      <c r="H3345">
        <v>21814644</v>
      </c>
      <c r="I3345" s="12">
        <f t="shared" si="689"/>
        <v>0.28944941755639009</v>
      </c>
      <c r="J3345" s="12">
        <f t="shared" si="679"/>
        <v>0.30812366225183413</v>
      </c>
      <c r="K3345" s="1">
        <v>21550915</v>
      </c>
      <c r="L3345">
        <v>602485</v>
      </c>
      <c r="M3345" s="12">
        <f t="shared" si="680"/>
        <v>2.7956353593339308E-2</v>
      </c>
      <c r="N3345">
        <v>182727</v>
      </c>
      <c r="O3345">
        <v>419758</v>
      </c>
      <c r="P3345" s="12">
        <f t="shared" si="684"/>
        <v>1.9477502463352486E-2</v>
      </c>
      <c r="Q3345" s="12">
        <f t="shared" si="685"/>
        <v>0.69671112143870806</v>
      </c>
      <c r="R3345">
        <v>74714</v>
      </c>
      <c r="S3345">
        <v>26263</v>
      </c>
      <c r="T3345">
        <v>4201</v>
      </c>
      <c r="U3345" s="30">
        <v>4210.9210000000003</v>
      </c>
      <c r="V3345">
        <f t="shared" si="677"/>
        <v>4210921</v>
      </c>
      <c r="W3345">
        <v>117230</v>
      </c>
      <c r="X3345" s="16">
        <v>23428</v>
      </c>
      <c r="Z3345" s="16">
        <v>23428</v>
      </c>
      <c r="AA3345" s="16">
        <v>23428</v>
      </c>
    </row>
    <row r="3346" spans="1:27">
      <c r="B3346" t="s">
        <v>290</v>
      </c>
      <c r="C3346">
        <v>2005</v>
      </c>
      <c r="D3346" s="1">
        <v>7180316</v>
      </c>
      <c r="E3346" s="12">
        <f t="shared" si="682"/>
        <v>6.8243789283754727E-2</v>
      </c>
      <c r="F3346" s="1">
        <v>6766302</v>
      </c>
      <c r="G3346" s="11">
        <f t="shared" si="683"/>
        <v>7.1594726582915172E-2</v>
      </c>
      <c r="H3346">
        <v>22990747</v>
      </c>
      <c r="I3346" s="12">
        <f t="shared" si="689"/>
        <v>0.29430544383790574</v>
      </c>
      <c r="J3346" s="12">
        <f t="shared" si="679"/>
        <v>0.31231329717124895</v>
      </c>
      <c r="K3346" s="1">
        <v>22709755</v>
      </c>
      <c r="L3346">
        <v>572446</v>
      </c>
      <c r="M3346" s="12">
        <f t="shared" si="680"/>
        <v>2.5207053092382546E-2</v>
      </c>
      <c r="N3346">
        <v>167731</v>
      </c>
      <c r="O3346">
        <v>404715</v>
      </c>
      <c r="P3346" s="12">
        <f t="shared" si="684"/>
        <v>1.7821196221623703E-2</v>
      </c>
      <c r="Q3346" s="12">
        <f t="shared" si="685"/>
        <v>0.70699244994287669</v>
      </c>
      <c r="R3346">
        <v>82853</v>
      </c>
      <c r="S3346">
        <v>49209</v>
      </c>
      <c r="T3346">
        <v>4255</v>
      </c>
      <c r="U3346" s="30">
        <v>4270.1499999999996</v>
      </c>
      <c r="V3346">
        <f t="shared" si="677"/>
        <v>4270150</v>
      </c>
      <c r="W3346">
        <v>121097</v>
      </c>
      <c r="X3346" s="16">
        <v>23160</v>
      </c>
      <c r="Z3346" s="16">
        <v>23160</v>
      </c>
      <c r="AA3346" s="16">
        <v>23160</v>
      </c>
    </row>
    <row r="3347" spans="1:27">
      <c r="B3347" t="s">
        <v>290</v>
      </c>
      <c r="C3347">
        <v>2006</v>
      </c>
      <c r="D3347" s="1">
        <v>6867415</v>
      </c>
      <c r="E3347" s="12">
        <f t="shared" si="682"/>
        <v>-4.3577608562074426E-2</v>
      </c>
      <c r="F3347" s="1">
        <v>6463003</v>
      </c>
      <c r="G3347" s="11">
        <f t="shared" si="683"/>
        <v>-4.4824928003509151E-2</v>
      </c>
      <c r="H3347">
        <v>23719970</v>
      </c>
      <c r="I3347" s="12">
        <f t="shared" si="689"/>
        <v>0.27247096012347399</v>
      </c>
      <c r="J3347" s="12">
        <f t="shared" si="679"/>
        <v>0.28952039146761149</v>
      </c>
      <c r="K3347" s="1">
        <v>23430743</v>
      </c>
      <c r="L3347">
        <v>636819</v>
      </c>
      <c r="M3347" s="12">
        <f t="shared" si="680"/>
        <v>2.7178779605922014E-2</v>
      </c>
      <c r="N3347">
        <v>195199</v>
      </c>
      <c r="O3347">
        <v>441620</v>
      </c>
      <c r="P3347" s="12">
        <f t="shared" si="684"/>
        <v>1.8847887154069334E-2</v>
      </c>
      <c r="Q3347" s="12">
        <f t="shared" si="685"/>
        <v>0.69347805263347984</v>
      </c>
      <c r="R3347">
        <v>89460</v>
      </c>
      <c r="S3347">
        <v>49573</v>
      </c>
      <c r="T3347">
        <v>4339</v>
      </c>
      <c r="U3347" s="30">
        <v>4357.8469999999998</v>
      </c>
      <c r="V3347">
        <f t="shared" ref="V3347:V3357" si="691">(U3347*1000)</f>
        <v>4357847</v>
      </c>
      <c r="W3347">
        <v>134204</v>
      </c>
      <c r="X3347" s="16">
        <v>23616</v>
      </c>
      <c r="Z3347" s="16">
        <v>23616</v>
      </c>
      <c r="AA3347" s="16">
        <v>23616</v>
      </c>
    </row>
    <row r="3348" spans="1:27">
      <c r="B3348" t="s">
        <v>122</v>
      </c>
      <c r="C3348">
        <v>2007</v>
      </c>
      <c r="D3348" s="1">
        <v>7097636</v>
      </c>
      <c r="E3348" s="12">
        <f t="shared" si="682"/>
        <v>3.352367666727582E-2</v>
      </c>
      <c r="F3348" s="1">
        <v>6691204</v>
      </c>
      <c r="G3348" s="11">
        <f t="shared" si="683"/>
        <v>3.5308818516717383E-2</v>
      </c>
      <c r="H3348">
        <v>27530567</v>
      </c>
      <c r="I3348" s="12">
        <f t="shared" si="689"/>
        <v>0.24304635643719216</v>
      </c>
      <c r="J3348" s="12">
        <f t="shared" si="679"/>
        <v>0.25780929248569417</v>
      </c>
      <c r="K3348" s="1">
        <v>24824628</v>
      </c>
      <c r="L3348">
        <v>667395</v>
      </c>
      <c r="M3348" s="12">
        <f t="shared" si="680"/>
        <v>2.688439077516086E-2</v>
      </c>
      <c r="N3348">
        <v>196501</v>
      </c>
      <c r="O3348">
        <v>470894</v>
      </c>
      <c r="P3348" s="12">
        <f t="shared" si="684"/>
        <v>1.8968824024271382E-2</v>
      </c>
      <c r="Q3348" s="12">
        <f t="shared" si="685"/>
        <v>0.70557016459517974</v>
      </c>
      <c r="R3348">
        <v>102935</v>
      </c>
      <c r="S3348">
        <v>52163</v>
      </c>
      <c r="T3348">
        <v>4424</v>
      </c>
      <c r="U3348" s="30">
        <v>4444.1099999999997</v>
      </c>
      <c r="V3348">
        <f t="shared" si="691"/>
        <v>4444110</v>
      </c>
      <c r="W3348">
        <v>141244</v>
      </c>
      <c r="X3348" s="16">
        <v>24239</v>
      </c>
      <c r="Z3348" s="16">
        <v>24239</v>
      </c>
      <c r="AA3348" s="16">
        <v>24239</v>
      </c>
    </row>
    <row r="3349" spans="1:27">
      <c r="B3349" t="s">
        <v>122</v>
      </c>
      <c r="C3349">
        <v>2008</v>
      </c>
      <c r="D3349" s="1">
        <v>7018905</v>
      </c>
      <c r="E3349" s="12">
        <f t="shared" si="682"/>
        <v>-1.1092566595412896E-2</v>
      </c>
      <c r="F3349" s="1">
        <v>6603842</v>
      </c>
      <c r="G3349" s="11">
        <f t="shared" si="683"/>
        <v>-1.3056245183975858E-2</v>
      </c>
      <c r="H3349">
        <v>23119297</v>
      </c>
      <c r="I3349" s="12">
        <f t="shared" si="689"/>
        <v>0.28564198989268574</v>
      </c>
      <c r="J3349" s="12">
        <f t="shared" si="679"/>
        <v>0.30359508768800364</v>
      </c>
      <c r="K3349" s="1">
        <v>27593614</v>
      </c>
      <c r="L3349">
        <v>722997</v>
      </c>
      <c r="M3349" s="12">
        <f t="shared" si="680"/>
        <v>2.6201605922297817E-2</v>
      </c>
      <c r="N3349">
        <v>208518</v>
      </c>
      <c r="O3349">
        <v>514479</v>
      </c>
      <c r="P3349" s="12">
        <f t="shared" si="684"/>
        <v>1.8644857465933966E-2</v>
      </c>
      <c r="Q3349" s="12">
        <f t="shared" si="685"/>
        <v>0.71159216428283933</v>
      </c>
      <c r="R3349">
        <v>112720</v>
      </c>
      <c r="S3349">
        <v>53544</v>
      </c>
      <c r="T3349">
        <v>4503</v>
      </c>
      <c r="U3349" s="30">
        <v>4528.9960000000001</v>
      </c>
      <c r="V3349">
        <f t="shared" si="691"/>
        <v>4528996</v>
      </c>
      <c r="W3349">
        <v>146335</v>
      </c>
      <c r="X3349" s="16">
        <v>24326</v>
      </c>
      <c r="Z3349" s="16">
        <v>24326</v>
      </c>
      <c r="AA3349" s="16">
        <v>24326</v>
      </c>
    </row>
    <row r="3350" spans="1:27">
      <c r="A3350">
        <v>40</v>
      </c>
      <c r="B3350" t="s">
        <v>192</v>
      </c>
      <c r="C3350">
        <v>2009</v>
      </c>
      <c r="D3350" s="10">
        <v>7256706</v>
      </c>
      <c r="E3350" s="12">
        <f t="shared" si="682"/>
        <v>3.388007103672154E-2</v>
      </c>
      <c r="F3350" s="4"/>
      <c r="G3350" s="4"/>
      <c r="H3350" s="10">
        <v>18958820</v>
      </c>
      <c r="I3350" s="3"/>
      <c r="J3350" s="12">
        <f t="shared" si="679"/>
        <v>0.38276147988113185</v>
      </c>
      <c r="K3350" s="10">
        <v>28569063</v>
      </c>
      <c r="L3350" s="3"/>
      <c r="M3350" s="3"/>
      <c r="N3350" s="10">
        <v>187735</v>
      </c>
      <c r="O3350" s="10">
        <v>486737</v>
      </c>
      <c r="P3350" s="12">
        <f t="shared" si="684"/>
        <v>1.7037205595437276E-2</v>
      </c>
      <c r="Q3350" s="3"/>
      <c r="R3350" s="3"/>
      <c r="U3350" s="30">
        <v>4589.8720000000003</v>
      </c>
      <c r="V3350">
        <f t="shared" si="691"/>
        <v>4589872</v>
      </c>
      <c r="X3350" s="16">
        <v>24288</v>
      </c>
      <c r="Z3350" s="16">
        <v>24288</v>
      </c>
      <c r="AA3350" s="16">
        <v>24288</v>
      </c>
    </row>
    <row r="3351" spans="1:27">
      <c r="B3351" t="s">
        <v>192</v>
      </c>
      <c r="C3351">
        <v>2010</v>
      </c>
      <c r="D3351" s="10">
        <v>7933502</v>
      </c>
      <c r="E3351" s="12">
        <f t="shared" si="682"/>
        <v>9.3264905592151587E-2</v>
      </c>
      <c r="F3351" s="4"/>
      <c r="G3351" s="4"/>
      <c r="H3351" s="10">
        <v>28797998</v>
      </c>
      <c r="I3351" s="3"/>
      <c r="J3351" s="12">
        <f t="shared" si="679"/>
        <v>0.2754879696845593</v>
      </c>
      <c r="K3351" s="10">
        <v>29036681</v>
      </c>
      <c r="L3351" s="3"/>
      <c r="M3351" s="3"/>
      <c r="N3351" s="10">
        <v>173906</v>
      </c>
      <c r="O3351" s="10">
        <v>460351</v>
      </c>
      <c r="P3351" s="12">
        <f t="shared" si="684"/>
        <v>1.5854119139856238E-2</v>
      </c>
      <c r="Q3351" s="3"/>
      <c r="R3351" s="3"/>
      <c r="U3351" s="30">
        <v>4635.8339999999998</v>
      </c>
      <c r="V3351">
        <f t="shared" si="691"/>
        <v>4635834</v>
      </c>
      <c r="X3351" s="16">
        <v>23578</v>
      </c>
      <c r="Z3351" s="16">
        <v>23578</v>
      </c>
      <c r="AA3351" s="16">
        <v>23578</v>
      </c>
    </row>
    <row r="3352" spans="1:27">
      <c r="B3352" t="s">
        <v>192</v>
      </c>
      <c r="C3352">
        <v>2011</v>
      </c>
      <c r="D3352" s="10">
        <v>8689743</v>
      </c>
      <c r="E3352" s="12">
        <f t="shared" si="682"/>
        <v>9.5322469194562498E-2</v>
      </c>
      <c r="F3352" s="4"/>
      <c r="G3352" s="4"/>
      <c r="H3352" s="10">
        <v>31733200</v>
      </c>
      <c r="I3352" s="3"/>
      <c r="J3352" s="12">
        <f t="shared" ref="J3352:J3357" si="692">D3352/H3352</f>
        <v>0.27383758965373806</v>
      </c>
      <c r="K3352" s="10">
        <v>29169191</v>
      </c>
      <c r="L3352" s="3"/>
      <c r="M3352" s="3"/>
      <c r="N3352" s="10">
        <v>192294</v>
      </c>
      <c r="O3352" s="10">
        <v>445612</v>
      </c>
      <c r="P3352" s="12">
        <f t="shared" si="684"/>
        <v>1.5276803528764305E-2</v>
      </c>
      <c r="Q3352" s="3"/>
      <c r="R3352" s="3"/>
      <c r="U3352" s="30">
        <v>4672.7439999999997</v>
      </c>
      <c r="V3352">
        <f t="shared" si="691"/>
        <v>4672744</v>
      </c>
      <c r="X3352" s="16">
        <v>22914</v>
      </c>
      <c r="Z3352" s="16">
        <v>22914</v>
      </c>
      <c r="AA3352" s="16">
        <v>22914</v>
      </c>
    </row>
    <row r="3353" spans="1:27">
      <c r="B3353" t="s">
        <v>192</v>
      </c>
      <c r="C3353">
        <v>2012</v>
      </c>
      <c r="D3353" s="21"/>
      <c r="E3353" s="12"/>
      <c r="F3353" s="4"/>
      <c r="G3353" s="4"/>
      <c r="H3353" s="21"/>
      <c r="I3353" s="4"/>
      <c r="J3353" s="12"/>
      <c r="K3353" s="21"/>
      <c r="L3353" s="4"/>
      <c r="M3353" s="4"/>
      <c r="N3353" s="21"/>
      <c r="O3353" s="21"/>
      <c r="P3353" s="12"/>
      <c r="Q3353" s="4"/>
      <c r="R3353" s="4"/>
      <c r="U3353" s="30">
        <v>4719.009</v>
      </c>
      <c r="V3353">
        <f t="shared" si="691"/>
        <v>4719009</v>
      </c>
      <c r="X3353" s="16">
        <v>22388</v>
      </c>
      <c r="Z3353" s="16">
        <v>22388</v>
      </c>
      <c r="AA3353" s="16">
        <v>22388</v>
      </c>
    </row>
    <row r="3354" spans="1:27">
      <c r="B3354" t="s">
        <v>192</v>
      </c>
      <c r="C3354">
        <v>2013</v>
      </c>
      <c r="D3354" s="21">
        <v>7202824</v>
      </c>
      <c r="E3354" s="12"/>
      <c r="F3354" s="21">
        <v>6698952</v>
      </c>
      <c r="G3354" s="4"/>
      <c r="H3354" s="21">
        <v>29638637</v>
      </c>
      <c r="I3354" s="4"/>
      <c r="J3354" s="12">
        <f t="shared" si="692"/>
        <v>0.24302143178851307</v>
      </c>
      <c r="K3354" s="21">
        <v>28245704</v>
      </c>
      <c r="L3354" s="4"/>
      <c r="M3354" s="4"/>
      <c r="N3354" s="21">
        <v>183055</v>
      </c>
      <c r="O3354" s="21">
        <v>490627</v>
      </c>
      <c r="P3354" s="12">
        <f t="shared" si="684"/>
        <v>1.7369968898633223E-2</v>
      </c>
      <c r="Q3354" s="4"/>
      <c r="R3354" s="4"/>
      <c r="U3354" s="30">
        <v>4765.8620000000001</v>
      </c>
      <c r="V3354">
        <f t="shared" si="691"/>
        <v>4765862</v>
      </c>
      <c r="X3354" s="16">
        <v>22060</v>
      </c>
      <c r="Z3354" s="16">
        <v>22060</v>
      </c>
      <c r="AA3354" s="16">
        <v>22060</v>
      </c>
    </row>
    <row r="3355" spans="1:27">
      <c r="B3355" t="s">
        <v>192</v>
      </c>
      <c r="C3355">
        <v>2014</v>
      </c>
      <c r="D3355" s="21">
        <v>7639636</v>
      </c>
      <c r="E3355" s="12">
        <f t="shared" ref="E3355:E3357" si="693">(D3355-D3354)/(D3354)</f>
        <v>6.0644547194267137E-2</v>
      </c>
      <c r="F3355" s="21">
        <v>7089225</v>
      </c>
      <c r="G3355" s="4"/>
      <c r="H3355" s="21">
        <v>31870556</v>
      </c>
      <c r="I3355" s="4"/>
      <c r="J3355" s="12">
        <f t="shared" si="692"/>
        <v>0.23970827493564906</v>
      </c>
      <c r="K3355" s="21">
        <v>28903767</v>
      </c>
      <c r="L3355" s="4"/>
      <c r="M3355" s="4"/>
      <c r="N3355" s="21">
        <v>173571</v>
      </c>
      <c r="O3355" s="21">
        <v>502417</v>
      </c>
      <c r="P3355" s="12">
        <f t="shared" si="684"/>
        <v>1.738240555288174E-2</v>
      </c>
      <c r="Q3355" s="4"/>
      <c r="R3355" s="4"/>
      <c r="U3355" s="30">
        <v>4824.7579999999998</v>
      </c>
      <c r="V3355">
        <f t="shared" si="691"/>
        <v>4824758</v>
      </c>
      <c r="X3355" s="16">
        <v>21401</v>
      </c>
      <c r="Z3355" s="16">
        <v>21401</v>
      </c>
      <c r="AA3355" s="16">
        <v>21401</v>
      </c>
    </row>
    <row r="3356" spans="1:27">
      <c r="B3356" t="s">
        <v>192</v>
      </c>
      <c r="C3356">
        <v>2015</v>
      </c>
      <c r="D3356" s="10">
        <v>8443093</v>
      </c>
      <c r="E3356" s="12">
        <f t="shared" si="693"/>
        <v>0.10516953949114853</v>
      </c>
      <c r="F3356" s="3"/>
      <c r="G3356" s="3"/>
      <c r="H3356" s="10">
        <v>29546888</v>
      </c>
      <c r="I3356" s="3"/>
      <c r="J3356" s="12">
        <f t="shared" si="692"/>
        <v>0.2857523607900771</v>
      </c>
      <c r="K3356" s="10">
        <v>30551967</v>
      </c>
      <c r="L3356" s="3"/>
      <c r="M3356" s="3"/>
      <c r="N3356" s="10">
        <v>174707</v>
      </c>
      <c r="O3356" s="10">
        <v>510461</v>
      </c>
      <c r="P3356" s="12">
        <f t="shared" si="684"/>
        <v>1.670795860705139E-2</v>
      </c>
      <c r="Q3356" s="3"/>
      <c r="R3356" s="3"/>
      <c r="U3356" s="30">
        <v>4892.4229999999998</v>
      </c>
      <c r="V3356">
        <f t="shared" si="691"/>
        <v>4892423</v>
      </c>
      <c r="X3356" s="16">
        <v>20929</v>
      </c>
      <c r="Z3356" s="16">
        <v>20929</v>
      </c>
      <c r="AA3356" s="16">
        <v>20929</v>
      </c>
    </row>
    <row r="3357" spans="1:27">
      <c r="B3357" t="s">
        <v>290</v>
      </c>
      <c r="C3357">
        <v>2016</v>
      </c>
      <c r="D3357" s="1">
        <v>8272305</v>
      </c>
      <c r="E3357" s="12">
        <f t="shared" si="693"/>
        <v>-2.0228132036446834E-2</v>
      </c>
      <c r="F3357" s="3"/>
      <c r="G3357" s="3"/>
      <c r="H3357" s="1">
        <v>28937828</v>
      </c>
      <c r="I3357" s="3"/>
      <c r="J3357" s="12">
        <f t="shared" si="692"/>
        <v>0.2858647511485658</v>
      </c>
      <c r="K3357" s="1">
        <v>31630447</v>
      </c>
      <c r="L3357" s="3"/>
      <c r="M3357" s="3"/>
      <c r="N3357" s="1">
        <v>184010</v>
      </c>
      <c r="O3357" s="1">
        <v>502322</v>
      </c>
      <c r="P3357" s="12">
        <f t="shared" ref="P3357" si="694">(O3357/K3357)</f>
        <v>1.5880964312644713E-2</v>
      </c>
      <c r="Q3357" s="3"/>
      <c r="R3357" s="3"/>
      <c r="U3357" s="30">
        <v>4959.8220000000001</v>
      </c>
      <c r="V3357">
        <f t="shared" si="691"/>
        <v>4959822</v>
      </c>
      <c r="X3357" s="16">
        <v>20858</v>
      </c>
      <c r="Z3357" s="16">
        <v>20858</v>
      </c>
      <c r="AA3357" s="16">
        <v>20858</v>
      </c>
    </row>
    <row r="3358" spans="1:27"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U3358" s="30"/>
    </row>
    <row r="3359" spans="1:27"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</row>
    <row r="3360" spans="1:27">
      <c r="B3360" t="s">
        <v>291</v>
      </c>
      <c r="C3360">
        <v>1880</v>
      </c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</row>
    <row r="3361" spans="2:28">
      <c r="B3361" t="s">
        <v>291</v>
      </c>
      <c r="C3361">
        <v>1890</v>
      </c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X3361" s="16">
        <v>97</v>
      </c>
      <c r="Z3361" s="16">
        <v>97</v>
      </c>
      <c r="AA3361" s="16">
        <v>97</v>
      </c>
    </row>
    <row r="3362" spans="2:28">
      <c r="B3362" t="s">
        <v>291</v>
      </c>
      <c r="C3362">
        <v>1904</v>
      </c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U3362" s="30">
        <v>452</v>
      </c>
      <c r="V3362">
        <f>(U3362*1000)</f>
        <v>452000</v>
      </c>
      <c r="X3362" s="16">
        <v>196</v>
      </c>
      <c r="Z3362" s="16">
        <v>196</v>
      </c>
      <c r="AA3362" s="16">
        <v>196</v>
      </c>
    </row>
    <row r="3363" spans="2:28">
      <c r="B3363" t="s">
        <v>291</v>
      </c>
      <c r="C3363">
        <v>1910</v>
      </c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U3363" s="30">
        <v>590</v>
      </c>
      <c r="V3363">
        <f t="shared" ref="V3363:V3431" si="695">(U3363*1000)</f>
        <v>590000</v>
      </c>
      <c r="X3363" s="16">
        <v>207</v>
      </c>
      <c r="Z3363" s="16">
        <v>207</v>
      </c>
      <c r="AA3363" s="16">
        <v>207</v>
      </c>
    </row>
    <row r="3364" spans="2:28">
      <c r="B3364" t="s">
        <v>291</v>
      </c>
      <c r="C3364">
        <v>1923</v>
      </c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U3364" s="30">
        <v>669</v>
      </c>
      <c r="V3364">
        <f t="shared" si="695"/>
        <v>669000</v>
      </c>
      <c r="X3364" s="16">
        <v>326</v>
      </c>
      <c r="Z3364" s="16">
        <v>326</v>
      </c>
      <c r="AA3364" s="16">
        <v>326</v>
      </c>
    </row>
    <row r="3365" spans="2:28">
      <c r="B3365" t="s">
        <v>291</v>
      </c>
      <c r="C3365">
        <v>1930</v>
      </c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U3365" s="30">
        <v>693</v>
      </c>
      <c r="V3365">
        <f t="shared" si="695"/>
        <v>693000</v>
      </c>
      <c r="X3365" s="16">
        <v>462</v>
      </c>
      <c r="Z3365" s="16">
        <v>462</v>
      </c>
      <c r="AA3365" s="16">
        <v>462</v>
      </c>
    </row>
    <row r="3366" spans="2:28">
      <c r="B3366" t="s">
        <v>291</v>
      </c>
      <c r="C3366">
        <v>1940</v>
      </c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U3366" s="30">
        <v>641</v>
      </c>
      <c r="V3366">
        <f t="shared" si="695"/>
        <v>641000</v>
      </c>
      <c r="X3366" s="16">
        <v>400</v>
      </c>
      <c r="Z3366" s="16">
        <v>400</v>
      </c>
      <c r="AA3366" s="16">
        <v>400</v>
      </c>
      <c r="AB3366">
        <f>(437-400)/5</f>
        <v>7.4</v>
      </c>
    </row>
    <row r="3367" spans="2:28">
      <c r="B3367" t="s">
        <v>291</v>
      </c>
      <c r="C3367">
        <v>1941</v>
      </c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U3367" s="30">
        <v>613</v>
      </c>
      <c r="V3367">
        <f t="shared" si="695"/>
        <v>613000</v>
      </c>
      <c r="Z3367" s="16"/>
      <c r="AA3367" s="16">
        <f>AA3366+(AA3368-AA3366)/2</f>
        <v>403.5</v>
      </c>
    </row>
    <row r="3368" spans="2:28">
      <c r="B3368" t="s">
        <v>291</v>
      </c>
      <c r="C3368">
        <v>1942</v>
      </c>
      <c r="D3368" s="1">
        <v>6469</v>
      </c>
      <c r="E3368" s="1"/>
      <c r="F3368" s="1">
        <v>5988</v>
      </c>
      <c r="G3368" s="1"/>
      <c r="H3368">
        <v>27946</v>
      </c>
      <c r="I3368" s="12">
        <f t="shared" ref="I3368:I3403" si="696">(F3368/H3368)</f>
        <v>0.21427037858727546</v>
      </c>
      <c r="J3368" s="12"/>
      <c r="K3368" s="1">
        <v>24235</v>
      </c>
      <c r="L3368">
        <v>648</v>
      </c>
      <c r="M3368" s="12">
        <f>(L3368/K3368)</f>
        <v>2.6738188570249639E-2</v>
      </c>
      <c r="N3368" s="3"/>
      <c r="O3368" s="3"/>
      <c r="P3368" s="3"/>
      <c r="Q3368" s="3"/>
      <c r="R3368" s="3"/>
      <c r="T3368">
        <v>589</v>
      </c>
      <c r="U3368" s="30">
        <v>589</v>
      </c>
      <c r="V3368">
        <f t="shared" si="695"/>
        <v>589000</v>
      </c>
      <c r="W3368">
        <v>443</v>
      </c>
      <c r="AA3368" s="1">
        <f>AA3366+7</f>
        <v>407</v>
      </c>
    </row>
    <row r="3369" spans="2:28">
      <c r="B3369" t="s">
        <v>291</v>
      </c>
      <c r="C3369">
        <v>1943</v>
      </c>
      <c r="D3369" s="1"/>
      <c r="E3369" s="1"/>
      <c r="F3369" s="1"/>
      <c r="G3369" s="1"/>
      <c r="I3369" s="12"/>
      <c r="J3369" s="12"/>
      <c r="K3369" s="1"/>
      <c r="M3369" s="12"/>
      <c r="N3369" s="3"/>
      <c r="O3369" s="3"/>
      <c r="P3369" s="3"/>
      <c r="Q3369" s="3"/>
      <c r="R3369" s="3"/>
      <c r="U3369" s="30">
        <v>587</v>
      </c>
      <c r="V3369">
        <f t="shared" si="695"/>
        <v>587000</v>
      </c>
      <c r="AA3369" s="1">
        <f>AA3368+(AA3370-AA3368)/2</f>
        <v>410.5</v>
      </c>
    </row>
    <row r="3370" spans="2:28">
      <c r="B3370" t="s">
        <v>291</v>
      </c>
      <c r="C3370">
        <v>1944</v>
      </c>
      <c r="D3370" s="1">
        <v>5990</v>
      </c>
      <c r="E3370" s="12">
        <f>(D3370-D3368)/(D3368)</f>
        <v>-7.4045447518936464E-2</v>
      </c>
      <c r="F3370" s="1">
        <v>5512</v>
      </c>
      <c r="G3370" s="11">
        <f>(F3370-F3368)/(F3368)</f>
        <v>-7.9492317969271878E-2</v>
      </c>
      <c r="H3370">
        <v>26386</v>
      </c>
      <c r="I3370" s="12">
        <f t="shared" si="696"/>
        <v>0.20889865837944366</v>
      </c>
      <c r="J3370" s="12"/>
      <c r="K3370" s="1">
        <v>20608</v>
      </c>
      <c r="L3370">
        <v>616</v>
      </c>
      <c r="M3370" s="12">
        <f t="shared" ref="M3370:M3434" si="697">(L3370/K3370)</f>
        <v>2.9891304347826088E-2</v>
      </c>
      <c r="N3370" s="3"/>
      <c r="O3370" s="3"/>
      <c r="P3370" s="3"/>
      <c r="Q3370" s="3"/>
      <c r="R3370" s="3"/>
      <c r="T3370">
        <v>565</v>
      </c>
      <c r="U3370" s="30">
        <v>565</v>
      </c>
      <c r="V3370">
        <f t="shared" si="695"/>
        <v>565000</v>
      </c>
      <c r="W3370">
        <v>540</v>
      </c>
      <c r="AA3370" s="1">
        <f>AA3368+7</f>
        <v>414</v>
      </c>
    </row>
    <row r="3371" spans="2:28">
      <c r="B3371" t="s">
        <v>291</v>
      </c>
      <c r="C3371">
        <v>1945</v>
      </c>
      <c r="D3371" s="1"/>
      <c r="E3371" s="12"/>
      <c r="F3371" s="1"/>
      <c r="G3371" s="11"/>
      <c r="I3371" s="12"/>
      <c r="J3371" s="12"/>
      <c r="K3371" s="1"/>
      <c r="M3371" s="12"/>
      <c r="N3371" s="3"/>
      <c r="O3371" s="3"/>
      <c r="P3371" s="3"/>
      <c r="Q3371" s="3"/>
      <c r="R3371" s="3"/>
      <c r="U3371" s="30">
        <v>579</v>
      </c>
      <c r="V3371">
        <f t="shared" si="695"/>
        <v>579000</v>
      </c>
      <c r="AA3371" s="1">
        <f>AA3370+(AA3372-AA3370)/2</f>
        <v>417.5</v>
      </c>
    </row>
    <row r="3372" spans="2:28">
      <c r="B3372" t="s">
        <v>291</v>
      </c>
      <c r="C3372">
        <v>1946</v>
      </c>
      <c r="D3372" s="1">
        <v>4877</v>
      </c>
      <c r="E3372" s="12">
        <f>(D3372-D3370)/(D3370)</f>
        <v>-0.18580968280467447</v>
      </c>
      <c r="F3372" s="1">
        <v>4379</v>
      </c>
      <c r="G3372" s="11">
        <f>(F3372-F3370)/(F3370)</f>
        <v>-0.20555152394775036</v>
      </c>
      <c r="H3372">
        <v>30263</v>
      </c>
      <c r="I3372" s="12">
        <f t="shared" si="696"/>
        <v>0.14469814625119784</v>
      </c>
      <c r="J3372" s="12"/>
      <c r="K3372" s="1">
        <v>22982</v>
      </c>
      <c r="L3372">
        <v>734</v>
      </c>
      <c r="M3372" s="12">
        <f t="shared" si="697"/>
        <v>3.1938038464885563E-2</v>
      </c>
      <c r="N3372" s="3"/>
      <c r="O3372" s="3"/>
      <c r="P3372" s="3"/>
      <c r="Q3372" s="3"/>
      <c r="R3372" s="3"/>
      <c r="T3372">
        <v>588</v>
      </c>
      <c r="U3372" s="30">
        <v>588</v>
      </c>
      <c r="V3372">
        <f t="shared" si="695"/>
        <v>588000</v>
      </c>
      <c r="W3372">
        <v>653</v>
      </c>
      <c r="AA3372" s="1">
        <f>AA3370+7</f>
        <v>421</v>
      </c>
    </row>
    <row r="3373" spans="2:28">
      <c r="B3373" t="s">
        <v>291</v>
      </c>
      <c r="C3373">
        <v>1947</v>
      </c>
      <c r="D3373" s="1"/>
      <c r="E3373" s="12"/>
      <c r="F3373" s="1"/>
      <c r="G3373" s="11"/>
      <c r="I3373" s="12"/>
      <c r="J3373" s="12"/>
      <c r="K3373" s="1"/>
      <c r="M3373" s="12"/>
      <c r="N3373" s="3"/>
      <c r="O3373" s="3"/>
      <c r="P3373" s="3"/>
      <c r="Q3373" s="3"/>
      <c r="R3373" s="3"/>
      <c r="U3373" s="30">
        <v>601</v>
      </c>
      <c r="V3373">
        <f t="shared" si="695"/>
        <v>601000</v>
      </c>
      <c r="AA3373" s="1">
        <f>AA3372+(AA3374-AA3372)/2</f>
        <v>424.5</v>
      </c>
    </row>
    <row r="3374" spans="2:28">
      <c r="B3374" t="s">
        <v>291</v>
      </c>
      <c r="C3374">
        <v>1948</v>
      </c>
      <c r="D3374" s="1">
        <v>11948</v>
      </c>
      <c r="E3374" s="12">
        <f>(D3374-D3372)/(D3372)</f>
        <v>1.4498667213450891</v>
      </c>
      <c r="F3374" s="1">
        <v>11055</v>
      </c>
      <c r="G3374" s="11">
        <f>(F3374-F3372)/(F3372)</f>
        <v>1.5245489837862525</v>
      </c>
      <c r="H3374">
        <v>49944</v>
      </c>
      <c r="I3374" s="12">
        <f t="shared" si="696"/>
        <v>0.22134790965881787</v>
      </c>
      <c r="J3374" s="12"/>
      <c r="K3374" s="1">
        <v>42385</v>
      </c>
      <c r="L3374">
        <v>996</v>
      </c>
      <c r="M3374" s="12">
        <f t="shared" si="697"/>
        <v>2.3498879320514334E-2</v>
      </c>
      <c r="N3374" s="3"/>
      <c r="O3374" s="3"/>
      <c r="P3374" s="3"/>
      <c r="Q3374" s="3"/>
      <c r="R3374" s="3"/>
      <c r="T3374">
        <v>612</v>
      </c>
      <c r="U3374" s="30">
        <v>612</v>
      </c>
      <c r="V3374">
        <f t="shared" si="695"/>
        <v>612000</v>
      </c>
      <c r="W3374">
        <v>913</v>
      </c>
      <c r="AA3374" s="1">
        <f t="shared" ref="AA3374" si="698">AA3372+7</f>
        <v>428</v>
      </c>
    </row>
    <row r="3375" spans="2:28">
      <c r="B3375" t="s">
        <v>291</v>
      </c>
      <c r="C3375">
        <v>1949</v>
      </c>
      <c r="D3375" s="1"/>
      <c r="E3375" s="12"/>
      <c r="F3375" s="1"/>
      <c r="G3375" s="11"/>
      <c r="I3375" s="12"/>
      <c r="J3375" s="12"/>
      <c r="K3375" s="1"/>
      <c r="M3375" s="12"/>
      <c r="N3375" s="3"/>
      <c r="O3375" s="3"/>
      <c r="P3375" s="3"/>
      <c r="Q3375" s="3"/>
      <c r="R3375" s="3"/>
      <c r="U3375" s="30">
        <v>631</v>
      </c>
      <c r="V3375">
        <f t="shared" si="695"/>
        <v>631000</v>
      </c>
      <c r="AA3375" s="1">
        <f>AA3374+(AA3376-AA3374)/2</f>
        <v>432.5</v>
      </c>
    </row>
    <row r="3376" spans="2:28">
      <c r="B3376" t="s">
        <v>291</v>
      </c>
      <c r="C3376">
        <v>1950</v>
      </c>
      <c r="D3376" s="1">
        <v>16417</v>
      </c>
      <c r="E3376" s="12">
        <f>(D3376-D3374)/(D3374)</f>
        <v>0.37403749581519918</v>
      </c>
      <c r="F3376" s="1">
        <v>14771</v>
      </c>
      <c r="G3376" s="11">
        <f>(F3376-F3374)/(F3374)</f>
        <v>0.33613749434644957</v>
      </c>
      <c r="H3376">
        <v>64786</v>
      </c>
      <c r="I3376" s="12">
        <f t="shared" si="696"/>
        <v>0.22799678942981508</v>
      </c>
      <c r="J3376" s="12"/>
      <c r="K3376" s="1">
        <v>74332</v>
      </c>
      <c r="L3376">
        <v>1008</v>
      </c>
      <c r="M3376" s="12">
        <f t="shared" si="697"/>
        <v>1.3560781359306894E-2</v>
      </c>
      <c r="N3376" s="3"/>
      <c r="O3376" s="3"/>
      <c r="P3376" s="3"/>
      <c r="Q3376" s="3"/>
      <c r="R3376" s="3"/>
      <c r="T3376">
        <v>655</v>
      </c>
      <c r="U3376" s="30">
        <v>655</v>
      </c>
      <c r="V3376">
        <f t="shared" si="695"/>
        <v>655000</v>
      </c>
      <c r="W3376">
        <v>843</v>
      </c>
      <c r="X3376" s="16">
        <v>437</v>
      </c>
      <c r="Z3376" s="16">
        <v>437</v>
      </c>
      <c r="AA3376" s="16">
        <v>437</v>
      </c>
      <c r="AB3376">
        <f>(AA3386-AA3376)/10</f>
        <v>13.2</v>
      </c>
    </row>
    <row r="3377" spans="2:28">
      <c r="B3377" t="s">
        <v>291</v>
      </c>
      <c r="C3377">
        <v>1951</v>
      </c>
      <c r="D3377" s="1">
        <v>17124</v>
      </c>
      <c r="E3377" s="12">
        <f t="shared" ref="E3377:E3437" si="699">(D3377-D3376)/(D3376)</f>
        <v>4.3065115429128345E-2</v>
      </c>
      <c r="F3377" s="1">
        <v>15463</v>
      </c>
      <c r="G3377" s="11">
        <f t="shared" ref="G3377:G3434" si="700">(F3377-F3376)/(F3376)</f>
        <v>4.6848554600230179E-2</v>
      </c>
      <c r="H3377">
        <v>70857</v>
      </c>
      <c r="I3377" s="12">
        <f t="shared" si="696"/>
        <v>0.21822826255698097</v>
      </c>
      <c r="J3377" s="12"/>
      <c r="K3377" s="1">
        <v>56064</v>
      </c>
      <c r="L3377">
        <v>1251</v>
      </c>
      <c r="M3377" s="12">
        <f t="shared" si="697"/>
        <v>2.2313784246575343E-2</v>
      </c>
      <c r="N3377">
        <v>351</v>
      </c>
      <c r="O3377">
        <v>811</v>
      </c>
      <c r="P3377" s="12">
        <f>(O3377/K3377)</f>
        <v>1.4465610730593607E-2</v>
      </c>
      <c r="Q3377" s="12">
        <f>(O3377/L3377)</f>
        <v>0.64828137490007998</v>
      </c>
      <c r="R3377" s="2">
        <v>194</v>
      </c>
      <c r="S3377" s="2">
        <v>171</v>
      </c>
      <c r="T3377">
        <v>655</v>
      </c>
      <c r="U3377" s="30">
        <v>655</v>
      </c>
      <c r="V3377">
        <f t="shared" si="695"/>
        <v>655000</v>
      </c>
      <c r="W3377">
        <v>986</v>
      </c>
      <c r="AA3377" s="1">
        <f>AA3376+13</f>
        <v>450</v>
      </c>
    </row>
    <row r="3378" spans="2:28">
      <c r="B3378" t="s">
        <v>291</v>
      </c>
      <c r="C3378">
        <v>1952</v>
      </c>
      <c r="D3378" s="1">
        <v>17900</v>
      </c>
      <c r="E3378" s="12">
        <f t="shared" si="699"/>
        <v>4.5316514832982949E-2</v>
      </c>
      <c r="F3378" s="1">
        <v>15923</v>
      </c>
      <c r="G3378" s="11">
        <f t="shared" si="700"/>
        <v>2.9748431740283257E-2</v>
      </c>
      <c r="H3378">
        <v>70703</v>
      </c>
      <c r="I3378" s="12">
        <f t="shared" si="696"/>
        <v>0.22520967992871591</v>
      </c>
      <c r="J3378" s="12"/>
      <c r="K3378" s="1">
        <v>60160</v>
      </c>
      <c r="L3378">
        <v>1481</v>
      </c>
      <c r="M3378" s="12">
        <f t="shared" si="697"/>
        <v>2.4617686170212767E-2</v>
      </c>
      <c r="N3378">
        <v>317</v>
      </c>
      <c r="O3378">
        <v>1063</v>
      </c>
      <c r="P3378" s="12">
        <f t="shared" ref="P3378:P3441" si="701">(O3378/K3378)</f>
        <v>1.7669547872340426E-2</v>
      </c>
      <c r="Q3378" s="12">
        <f t="shared" ref="Q3378:Q3434" si="702">(O3378/L3378)</f>
        <v>0.71775827143821747</v>
      </c>
      <c r="R3378" s="2">
        <v>215</v>
      </c>
      <c r="S3378" s="2">
        <v>10</v>
      </c>
      <c r="T3378">
        <v>651</v>
      </c>
      <c r="U3378" s="30">
        <v>651</v>
      </c>
      <c r="V3378">
        <f t="shared" si="695"/>
        <v>651000</v>
      </c>
      <c r="W3378">
        <v>868</v>
      </c>
      <c r="AA3378" s="1">
        <f t="shared" ref="AA3378:AA3385" si="703">AA3377+13</f>
        <v>463</v>
      </c>
    </row>
    <row r="3379" spans="2:28">
      <c r="B3379" t="s">
        <v>291</v>
      </c>
      <c r="C3379">
        <v>1953</v>
      </c>
      <c r="D3379" s="1">
        <v>21972</v>
      </c>
      <c r="E3379" s="12">
        <f t="shared" si="699"/>
        <v>0.22748603351955307</v>
      </c>
      <c r="F3379" s="1">
        <v>19999</v>
      </c>
      <c r="G3379" s="11">
        <f t="shared" si="700"/>
        <v>0.25598191295610123</v>
      </c>
      <c r="H3379">
        <v>71122</v>
      </c>
      <c r="I3379" s="12">
        <f t="shared" si="696"/>
        <v>0.28119287984027447</v>
      </c>
      <c r="J3379" s="12"/>
      <c r="K3379" s="1">
        <v>65976</v>
      </c>
      <c r="L3379">
        <v>1330</v>
      </c>
      <c r="M3379" s="12">
        <f t="shared" si="697"/>
        <v>2.0158845640839092E-2</v>
      </c>
      <c r="N3379">
        <v>360</v>
      </c>
      <c r="O3379">
        <v>867</v>
      </c>
      <c r="P3379" s="12">
        <f t="shared" si="701"/>
        <v>1.3141142233539469E-2</v>
      </c>
      <c r="Q3379" s="12">
        <f t="shared" si="702"/>
        <v>0.65187969924812028</v>
      </c>
      <c r="R3379">
        <v>224</v>
      </c>
      <c r="S3379">
        <v>191</v>
      </c>
      <c r="T3379">
        <v>648</v>
      </c>
      <c r="U3379" s="30">
        <v>648</v>
      </c>
      <c r="V3379">
        <f t="shared" si="695"/>
        <v>648000</v>
      </c>
      <c r="W3379">
        <v>942</v>
      </c>
      <c r="AA3379" s="1">
        <f t="shared" si="703"/>
        <v>476</v>
      </c>
    </row>
    <row r="3380" spans="2:28">
      <c r="B3380" t="s">
        <v>291</v>
      </c>
      <c r="C3380">
        <v>1954</v>
      </c>
      <c r="D3380" s="1">
        <v>20990</v>
      </c>
      <c r="E3380" s="12">
        <f t="shared" si="699"/>
        <v>-4.4693245949390135E-2</v>
      </c>
      <c r="F3380" s="1">
        <v>18690</v>
      </c>
      <c r="G3380" s="11">
        <f t="shared" si="700"/>
        <v>-6.5453272663633183E-2</v>
      </c>
      <c r="H3380">
        <v>73646</v>
      </c>
      <c r="I3380" s="12">
        <f t="shared" si="696"/>
        <v>0.25378160388887377</v>
      </c>
      <c r="J3380" s="12"/>
      <c r="K3380" s="1">
        <v>72059</v>
      </c>
      <c r="L3380">
        <v>1570</v>
      </c>
      <c r="M3380" s="12">
        <f t="shared" si="697"/>
        <v>2.1787701744403892E-2</v>
      </c>
      <c r="N3380">
        <v>453</v>
      </c>
      <c r="O3380">
        <v>861</v>
      </c>
      <c r="P3380" s="12">
        <f t="shared" si="701"/>
        <v>1.194854216683551E-2</v>
      </c>
      <c r="Q3380" s="12">
        <f t="shared" si="702"/>
        <v>0.5484076433121019</v>
      </c>
      <c r="R3380" s="2">
        <v>234</v>
      </c>
      <c r="S3380" s="2">
        <v>58</v>
      </c>
      <c r="T3380">
        <v>655</v>
      </c>
      <c r="U3380" s="30">
        <v>655</v>
      </c>
      <c r="V3380">
        <f t="shared" si="695"/>
        <v>655000</v>
      </c>
      <c r="W3380">
        <v>963</v>
      </c>
      <c r="AA3380" s="1">
        <f t="shared" si="703"/>
        <v>489</v>
      </c>
    </row>
    <row r="3381" spans="2:28">
      <c r="B3381" t="s">
        <v>291</v>
      </c>
      <c r="C3381">
        <v>1955</v>
      </c>
      <c r="D3381" s="1">
        <v>19385</v>
      </c>
      <c r="E3381" s="12">
        <f t="shared" si="699"/>
        <v>-7.6464983325393046E-2</v>
      </c>
      <c r="F3381" s="1">
        <v>17108</v>
      </c>
      <c r="G3381" s="11">
        <f t="shared" si="700"/>
        <v>-8.4644194756554311E-2</v>
      </c>
      <c r="H3381">
        <v>74656</v>
      </c>
      <c r="I3381" s="12">
        <f t="shared" si="696"/>
        <v>0.22915773681954565</v>
      </c>
      <c r="J3381" s="12"/>
      <c r="K3381" s="1">
        <v>76498</v>
      </c>
      <c r="L3381">
        <v>1753</v>
      </c>
      <c r="M3381" s="12">
        <f t="shared" si="697"/>
        <v>2.291563178122304E-2</v>
      </c>
      <c r="N3381">
        <v>498</v>
      </c>
      <c r="O3381">
        <v>891</v>
      </c>
      <c r="P3381" s="12">
        <f t="shared" si="701"/>
        <v>1.1647363329760255E-2</v>
      </c>
      <c r="Q3381" s="12">
        <f t="shared" si="702"/>
        <v>0.5082715345122647</v>
      </c>
      <c r="R3381" s="2">
        <v>245</v>
      </c>
      <c r="S3381" s="2">
        <v>190</v>
      </c>
      <c r="T3381">
        <v>663</v>
      </c>
      <c r="U3381" s="30">
        <v>663</v>
      </c>
      <c r="V3381">
        <f t="shared" si="695"/>
        <v>663000</v>
      </c>
      <c r="W3381">
        <v>896</v>
      </c>
      <c r="AA3381" s="1">
        <f t="shared" si="703"/>
        <v>502</v>
      </c>
    </row>
    <row r="3382" spans="2:28">
      <c r="B3382" t="s">
        <v>291</v>
      </c>
      <c r="C3382">
        <v>1956</v>
      </c>
      <c r="D3382" s="1">
        <v>21920</v>
      </c>
      <c r="E3382" s="12">
        <f t="shared" si="699"/>
        <v>0.13077121485684809</v>
      </c>
      <c r="F3382" s="1">
        <v>19279</v>
      </c>
      <c r="G3382" s="11">
        <f t="shared" si="700"/>
        <v>0.12689969604863222</v>
      </c>
      <c r="H3382">
        <v>86709</v>
      </c>
      <c r="I3382" s="12">
        <f t="shared" si="696"/>
        <v>0.22234139478024195</v>
      </c>
      <c r="J3382" s="12"/>
      <c r="K3382" s="1">
        <v>85735</v>
      </c>
      <c r="L3382">
        <v>2183</v>
      </c>
      <c r="M3382" s="12">
        <f t="shared" si="697"/>
        <v>2.5462179973173151E-2</v>
      </c>
      <c r="N3382">
        <v>549</v>
      </c>
      <c r="O3382">
        <v>1051</v>
      </c>
      <c r="P3382" s="12">
        <f t="shared" si="701"/>
        <v>1.2258704146497929E-2</v>
      </c>
      <c r="Q3382" s="12">
        <f t="shared" si="702"/>
        <v>0.48144754924415939</v>
      </c>
      <c r="R3382" s="2">
        <v>275</v>
      </c>
      <c r="S3382" s="2">
        <v>31</v>
      </c>
      <c r="T3382">
        <v>670</v>
      </c>
      <c r="U3382" s="30">
        <v>670</v>
      </c>
      <c r="V3382">
        <f t="shared" si="695"/>
        <v>670000</v>
      </c>
      <c r="W3382">
        <v>959</v>
      </c>
      <c r="AA3382" s="1">
        <f t="shared" si="703"/>
        <v>515</v>
      </c>
    </row>
    <row r="3383" spans="2:28">
      <c r="B3383" t="s">
        <v>291</v>
      </c>
      <c r="C3383">
        <v>1957</v>
      </c>
      <c r="D3383" s="1">
        <v>28709</v>
      </c>
      <c r="E3383" s="12">
        <f t="shared" si="699"/>
        <v>0.30971715328467153</v>
      </c>
      <c r="F3383" s="1">
        <v>26143</v>
      </c>
      <c r="G3383" s="11">
        <f t="shared" si="700"/>
        <v>0.35603506405933916</v>
      </c>
      <c r="H3383">
        <v>89892</v>
      </c>
      <c r="I3383" s="12">
        <f t="shared" si="696"/>
        <v>0.29082676990165979</v>
      </c>
      <c r="J3383" s="12"/>
      <c r="K3383" s="1">
        <v>92405</v>
      </c>
      <c r="L3383">
        <v>2014</v>
      </c>
      <c r="M3383" s="12">
        <f t="shared" si="697"/>
        <v>2.1795357394080409E-2</v>
      </c>
      <c r="N3383">
        <v>633</v>
      </c>
      <c r="O3383" s="2">
        <v>1144</v>
      </c>
      <c r="P3383" s="12">
        <f t="shared" si="701"/>
        <v>1.2380282452248256E-2</v>
      </c>
      <c r="Q3383" s="12">
        <f t="shared" si="702"/>
        <v>0.56802383316782523</v>
      </c>
      <c r="R3383" s="2">
        <v>277</v>
      </c>
      <c r="S3383" s="2">
        <v>258</v>
      </c>
      <c r="T3383">
        <v>666</v>
      </c>
      <c r="U3383" s="30">
        <v>666</v>
      </c>
      <c r="V3383">
        <f t="shared" si="695"/>
        <v>666000</v>
      </c>
      <c r="W3383">
        <v>1127</v>
      </c>
      <c r="AA3383" s="1">
        <f t="shared" si="703"/>
        <v>528</v>
      </c>
    </row>
    <row r="3384" spans="2:28">
      <c r="B3384" t="s">
        <v>291</v>
      </c>
      <c r="C3384">
        <v>1958</v>
      </c>
      <c r="D3384" s="1">
        <v>32849</v>
      </c>
      <c r="E3384" s="12">
        <f t="shared" si="699"/>
        <v>0.14420564979623116</v>
      </c>
      <c r="F3384" s="1">
        <v>29986</v>
      </c>
      <c r="G3384" s="11">
        <f t="shared" si="700"/>
        <v>0.14699919672570094</v>
      </c>
      <c r="H3384">
        <v>96908</v>
      </c>
      <c r="I3384" s="12">
        <f t="shared" si="696"/>
        <v>0.30942749824575888</v>
      </c>
      <c r="J3384" s="12"/>
      <c r="K3384" s="1">
        <v>96417</v>
      </c>
      <c r="L3384">
        <v>2266</v>
      </c>
      <c r="M3384" s="12">
        <f t="shared" si="697"/>
        <v>2.3502079508800316E-2</v>
      </c>
      <c r="N3384">
        <v>682</v>
      </c>
      <c r="O3384">
        <v>1145</v>
      </c>
      <c r="P3384" s="12">
        <f t="shared" si="701"/>
        <v>1.187549913397015E-2</v>
      </c>
      <c r="Q3384" s="12">
        <f t="shared" si="702"/>
        <v>0.50529567519858787</v>
      </c>
      <c r="R3384">
        <v>313</v>
      </c>
      <c r="S3384">
        <v>35</v>
      </c>
      <c r="T3384">
        <v>656</v>
      </c>
      <c r="U3384" s="30">
        <v>656</v>
      </c>
      <c r="V3384">
        <f t="shared" si="695"/>
        <v>656000</v>
      </c>
      <c r="W3384">
        <v>1156</v>
      </c>
      <c r="AA3384" s="1">
        <f t="shared" si="703"/>
        <v>541</v>
      </c>
    </row>
    <row r="3385" spans="2:28">
      <c r="B3385" t="s">
        <v>291</v>
      </c>
      <c r="C3385">
        <v>1959</v>
      </c>
      <c r="D3385" s="1">
        <v>38842</v>
      </c>
      <c r="E3385" s="12">
        <f t="shared" si="699"/>
        <v>0.18244086577978022</v>
      </c>
      <c r="F3385" s="1">
        <v>35568</v>
      </c>
      <c r="G3385" s="11">
        <f t="shared" si="700"/>
        <v>0.18615353831788167</v>
      </c>
      <c r="H3385">
        <v>112353</v>
      </c>
      <c r="I3385" s="12">
        <f t="shared" si="696"/>
        <v>0.31657365624415901</v>
      </c>
      <c r="J3385" s="12"/>
      <c r="K3385" s="1">
        <v>109705</v>
      </c>
      <c r="L3385">
        <v>2611</v>
      </c>
      <c r="M3385" s="12">
        <f t="shared" si="697"/>
        <v>2.3800191422451118E-2</v>
      </c>
      <c r="N3385">
        <v>788</v>
      </c>
      <c r="O3385">
        <v>1249</v>
      </c>
      <c r="P3385" s="12">
        <f t="shared" si="701"/>
        <v>1.1385078164167541E-2</v>
      </c>
      <c r="Q3385" s="12">
        <f t="shared" si="702"/>
        <v>0.478360781309843</v>
      </c>
      <c r="R3385">
        <v>313</v>
      </c>
      <c r="S3385">
        <v>298</v>
      </c>
      <c r="T3385">
        <v>667</v>
      </c>
      <c r="U3385" s="30">
        <v>667</v>
      </c>
      <c r="V3385">
        <f t="shared" si="695"/>
        <v>667000</v>
      </c>
      <c r="W3385">
        <v>1044</v>
      </c>
      <c r="AA3385" s="1">
        <f t="shared" si="703"/>
        <v>554</v>
      </c>
    </row>
    <row r="3386" spans="2:28">
      <c r="B3386" t="s">
        <v>291</v>
      </c>
      <c r="C3386">
        <v>1960</v>
      </c>
      <c r="D3386" s="1">
        <v>43794</v>
      </c>
      <c r="E3386" s="12">
        <f t="shared" si="699"/>
        <v>0.12749086040883581</v>
      </c>
      <c r="F3386" s="1">
        <v>40910</v>
      </c>
      <c r="G3386" s="11">
        <f t="shared" si="700"/>
        <v>0.15019118308591992</v>
      </c>
      <c r="H3386">
        <v>121683</v>
      </c>
      <c r="I3386" s="12">
        <f t="shared" si="696"/>
        <v>0.33620144145032582</v>
      </c>
      <c r="J3386" s="12"/>
      <c r="K3386" s="1">
        <v>117284</v>
      </c>
      <c r="L3386">
        <v>1901</v>
      </c>
      <c r="M3386" s="12">
        <f t="shared" si="697"/>
        <v>1.6208519491149688E-2</v>
      </c>
      <c r="N3386">
        <v>823</v>
      </c>
      <c r="O3386">
        <v>1078</v>
      </c>
      <c r="P3386" s="12">
        <f t="shared" si="701"/>
        <v>9.1913645510043988E-3</v>
      </c>
      <c r="Q3386" s="12">
        <f t="shared" si="702"/>
        <v>0.56706996317727509</v>
      </c>
      <c r="R3386">
        <v>329</v>
      </c>
      <c r="S3386">
        <v>2</v>
      </c>
      <c r="T3386">
        <v>683</v>
      </c>
      <c r="U3386" s="30">
        <v>683</v>
      </c>
      <c r="V3386">
        <f t="shared" si="695"/>
        <v>683000</v>
      </c>
      <c r="W3386">
        <v>1290</v>
      </c>
      <c r="X3386" s="16">
        <v>569</v>
      </c>
      <c r="Z3386" s="16">
        <v>569</v>
      </c>
      <c r="AA3386" s="16">
        <v>569</v>
      </c>
      <c r="AB3386">
        <f>(AA3386-AA3396)/10</f>
        <v>18.5</v>
      </c>
    </row>
    <row r="3387" spans="2:28">
      <c r="B3387" t="s">
        <v>291</v>
      </c>
      <c r="C3387">
        <v>1961</v>
      </c>
      <c r="D3387" s="1">
        <v>49755</v>
      </c>
      <c r="E3387" s="12">
        <f t="shared" si="699"/>
        <v>0.13611453623784081</v>
      </c>
      <c r="F3387" s="1">
        <v>46813</v>
      </c>
      <c r="G3387" s="11">
        <f t="shared" si="700"/>
        <v>0.14429234905890981</v>
      </c>
      <c r="H3387">
        <v>133037</v>
      </c>
      <c r="I3387" s="12">
        <f t="shared" si="696"/>
        <v>0.35187955230499784</v>
      </c>
      <c r="J3387" s="12"/>
      <c r="K3387" s="1">
        <v>129526</v>
      </c>
      <c r="L3387">
        <v>1996</v>
      </c>
      <c r="M3387" s="12">
        <f t="shared" si="697"/>
        <v>1.5410033506786283E-2</v>
      </c>
      <c r="N3387">
        <v>890</v>
      </c>
      <c r="O3387">
        <v>1106</v>
      </c>
      <c r="P3387" s="12">
        <f t="shared" si="701"/>
        <v>8.5388261816160462E-3</v>
      </c>
      <c r="Q3387" s="12">
        <f t="shared" si="702"/>
        <v>0.55410821643286579</v>
      </c>
      <c r="R3387">
        <v>368</v>
      </c>
      <c r="S3387">
        <v>304</v>
      </c>
      <c r="T3387">
        <v>693</v>
      </c>
      <c r="U3387" s="30">
        <v>693</v>
      </c>
      <c r="V3387">
        <f t="shared" si="695"/>
        <v>693000</v>
      </c>
      <c r="W3387">
        <v>1297</v>
      </c>
      <c r="AA3387" s="1">
        <f>AA3386-18</f>
        <v>551</v>
      </c>
    </row>
    <row r="3388" spans="2:28">
      <c r="B3388" t="s">
        <v>291</v>
      </c>
      <c r="C3388">
        <v>1962</v>
      </c>
      <c r="D3388" s="1">
        <v>57301</v>
      </c>
      <c r="E3388" s="12">
        <f t="shared" si="699"/>
        <v>0.15166314943221787</v>
      </c>
      <c r="F3388" s="1">
        <v>54914</v>
      </c>
      <c r="G3388" s="11">
        <f t="shared" si="700"/>
        <v>0.17305022109243159</v>
      </c>
      <c r="H3388">
        <v>142824</v>
      </c>
      <c r="I3388" s="12">
        <f t="shared" si="696"/>
        <v>0.3844872010306391</v>
      </c>
      <c r="J3388" s="12"/>
      <c r="K3388" s="1">
        <v>137300</v>
      </c>
      <c r="L3388">
        <v>2399</v>
      </c>
      <c r="M3388" s="12">
        <f t="shared" si="697"/>
        <v>1.7472687545520758E-2</v>
      </c>
      <c r="N3388">
        <v>1044</v>
      </c>
      <c r="O3388">
        <v>1355</v>
      </c>
      <c r="P3388" s="12">
        <f t="shared" si="701"/>
        <v>9.8689002184996367E-3</v>
      </c>
      <c r="Q3388" s="12">
        <f t="shared" si="702"/>
        <v>0.56481867444768652</v>
      </c>
      <c r="R3388">
        <v>418</v>
      </c>
      <c r="S3388">
        <v>101</v>
      </c>
      <c r="T3388">
        <v>705</v>
      </c>
      <c r="U3388" s="30">
        <v>705</v>
      </c>
      <c r="V3388">
        <f t="shared" si="695"/>
        <v>705000</v>
      </c>
      <c r="W3388">
        <v>1481</v>
      </c>
      <c r="AA3388" s="1">
        <f t="shared" ref="AA3388:AA3395" si="704">AA3387-18</f>
        <v>533</v>
      </c>
    </row>
    <row r="3389" spans="2:28">
      <c r="B3389" t="s">
        <v>291</v>
      </c>
      <c r="C3389">
        <v>1963</v>
      </c>
      <c r="D3389" s="1">
        <v>44238</v>
      </c>
      <c r="E3389" s="12">
        <f t="shared" si="699"/>
        <v>-0.22797158862847069</v>
      </c>
      <c r="F3389" s="1">
        <v>41914</v>
      </c>
      <c r="G3389" s="11">
        <f t="shared" si="700"/>
        <v>-0.23673380194485924</v>
      </c>
      <c r="H3389">
        <v>141925</v>
      </c>
      <c r="I3389" s="12">
        <f t="shared" si="696"/>
        <v>0.29532499559626563</v>
      </c>
      <c r="J3389" s="12"/>
      <c r="K3389" s="1">
        <v>135182</v>
      </c>
      <c r="L3389">
        <v>2443</v>
      </c>
      <c r="M3389" s="12">
        <f t="shared" si="697"/>
        <v>1.8071932653755677E-2</v>
      </c>
      <c r="N3389">
        <v>1102</v>
      </c>
      <c r="O3389">
        <v>1341</v>
      </c>
      <c r="P3389" s="12">
        <f t="shared" si="701"/>
        <v>9.9199597579559401E-3</v>
      </c>
      <c r="Q3389" s="12">
        <f t="shared" si="702"/>
        <v>0.54891526811297586</v>
      </c>
      <c r="R3389">
        <v>422</v>
      </c>
      <c r="S3389">
        <v>379</v>
      </c>
      <c r="T3389">
        <v>708</v>
      </c>
      <c r="U3389" s="30">
        <v>708</v>
      </c>
      <c r="V3389">
        <f t="shared" si="695"/>
        <v>708000</v>
      </c>
      <c r="W3389">
        <v>1430</v>
      </c>
      <c r="AA3389" s="1">
        <f t="shared" si="704"/>
        <v>515</v>
      </c>
    </row>
    <row r="3390" spans="2:28">
      <c r="B3390" t="s">
        <v>291</v>
      </c>
      <c r="C3390">
        <v>1964</v>
      </c>
      <c r="D3390" s="1">
        <v>60510</v>
      </c>
      <c r="E3390" s="12">
        <f t="shared" si="699"/>
        <v>0.36782856367828565</v>
      </c>
      <c r="F3390" s="1">
        <v>57181</v>
      </c>
      <c r="G3390" s="11">
        <f t="shared" si="700"/>
        <v>0.36424583671327004</v>
      </c>
      <c r="H3390">
        <v>157300</v>
      </c>
      <c r="I3390" s="12">
        <f t="shared" si="696"/>
        <v>0.36351557533375717</v>
      </c>
      <c r="J3390" s="12"/>
      <c r="K3390" s="1">
        <v>159410</v>
      </c>
      <c r="L3390">
        <v>2795</v>
      </c>
      <c r="M3390" s="12">
        <f t="shared" si="697"/>
        <v>1.7533404428831317E-2</v>
      </c>
      <c r="N3390">
        <v>1279</v>
      </c>
      <c r="O3390">
        <v>1516</v>
      </c>
      <c r="P3390" s="12">
        <f t="shared" si="701"/>
        <v>9.5100683771407058E-3</v>
      </c>
      <c r="Q3390" s="12">
        <f t="shared" si="702"/>
        <v>0.54239713774597498</v>
      </c>
      <c r="R3390">
        <v>414</v>
      </c>
      <c r="S3390">
        <v>292</v>
      </c>
      <c r="T3390">
        <v>701</v>
      </c>
      <c r="U3390" s="30">
        <v>701</v>
      </c>
      <c r="V3390">
        <f t="shared" si="695"/>
        <v>701000</v>
      </c>
      <c r="W3390">
        <v>1397</v>
      </c>
      <c r="AA3390" s="1">
        <f t="shared" si="704"/>
        <v>497</v>
      </c>
    </row>
    <row r="3391" spans="2:28">
      <c r="B3391" t="s">
        <v>291</v>
      </c>
      <c r="C3391">
        <v>1965</v>
      </c>
      <c r="D3391" s="1">
        <v>70788</v>
      </c>
      <c r="E3391" s="12">
        <f t="shared" si="699"/>
        <v>0.16985622211204759</v>
      </c>
      <c r="F3391" s="1">
        <v>67287</v>
      </c>
      <c r="G3391" s="11">
        <f t="shared" si="700"/>
        <v>0.17673702803378744</v>
      </c>
      <c r="H3391">
        <v>168693</v>
      </c>
      <c r="I3391" s="12">
        <f t="shared" si="696"/>
        <v>0.39887250804716262</v>
      </c>
      <c r="J3391" s="12"/>
      <c r="K3391" s="1">
        <v>172047</v>
      </c>
      <c r="L3391">
        <v>2935</v>
      </c>
      <c r="M3391" s="12">
        <f t="shared" si="697"/>
        <v>1.7059291937668194E-2</v>
      </c>
      <c r="N3391">
        <v>1381</v>
      </c>
      <c r="O3391">
        <v>1554</v>
      </c>
      <c r="P3391" s="12">
        <f t="shared" si="701"/>
        <v>9.0324155608641817E-3</v>
      </c>
      <c r="Q3391" s="12">
        <f t="shared" si="702"/>
        <v>0.52947189097103919</v>
      </c>
      <c r="R3391">
        <v>486</v>
      </c>
      <c r="S3391">
        <v>387</v>
      </c>
      <c r="T3391">
        <v>692</v>
      </c>
      <c r="U3391" s="30">
        <v>692</v>
      </c>
      <c r="V3391">
        <f t="shared" si="695"/>
        <v>692000</v>
      </c>
      <c r="W3391">
        <v>1575</v>
      </c>
      <c r="AA3391" s="1">
        <f t="shared" si="704"/>
        <v>479</v>
      </c>
    </row>
    <row r="3392" spans="2:28">
      <c r="B3392" t="s">
        <v>291</v>
      </c>
      <c r="C3392">
        <v>1966</v>
      </c>
      <c r="D3392" s="1">
        <v>64656</v>
      </c>
      <c r="E3392" s="12">
        <f t="shared" si="699"/>
        <v>-8.6624851669774544E-2</v>
      </c>
      <c r="F3392" s="1">
        <v>61101</v>
      </c>
      <c r="G3392" s="11">
        <f t="shared" si="700"/>
        <v>-9.1934549021356282E-2</v>
      </c>
      <c r="H3392">
        <v>177205</v>
      </c>
      <c r="I3392" s="12">
        <f t="shared" si="696"/>
        <v>0.34480404051804409</v>
      </c>
      <c r="J3392" s="12"/>
      <c r="K3392" s="1">
        <v>180808</v>
      </c>
      <c r="L3392">
        <v>3437</v>
      </c>
      <c r="M3392" s="12">
        <f t="shared" si="697"/>
        <v>1.9009114640945089E-2</v>
      </c>
      <c r="N3392">
        <v>1603</v>
      </c>
      <c r="O3392">
        <v>1834</v>
      </c>
      <c r="P3392" s="12">
        <f t="shared" si="701"/>
        <v>1.0143356488650945E-2</v>
      </c>
      <c r="Q3392" s="12">
        <f t="shared" si="702"/>
        <v>0.53360488798370675</v>
      </c>
      <c r="R3392">
        <v>522</v>
      </c>
      <c r="S3392">
        <v>349</v>
      </c>
      <c r="T3392">
        <v>683</v>
      </c>
      <c r="U3392" s="30">
        <v>683</v>
      </c>
      <c r="V3392">
        <f t="shared" si="695"/>
        <v>683000</v>
      </c>
      <c r="W3392">
        <v>1704</v>
      </c>
      <c r="AA3392" s="1">
        <f t="shared" si="704"/>
        <v>461</v>
      </c>
    </row>
    <row r="3393" spans="2:28">
      <c r="B3393" t="s">
        <v>291</v>
      </c>
      <c r="C3393">
        <v>1967</v>
      </c>
      <c r="D3393" s="1">
        <v>71106</v>
      </c>
      <c r="E3393" s="12">
        <f t="shared" si="699"/>
        <v>9.9758723088344464E-2</v>
      </c>
      <c r="F3393" s="1">
        <v>68134</v>
      </c>
      <c r="G3393" s="11">
        <f t="shared" si="700"/>
        <v>0.11510449910803423</v>
      </c>
      <c r="H3393">
        <v>196067</v>
      </c>
      <c r="I3393" s="12">
        <f t="shared" si="696"/>
        <v>0.34750365946334671</v>
      </c>
      <c r="J3393" s="12"/>
      <c r="K3393" s="1">
        <v>193121</v>
      </c>
      <c r="L3393">
        <v>3752</v>
      </c>
      <c r="M3393" s="12">
        <f t="shared" si="697"/>
        <v>1.9428234112292293E-2</v>
      </c>
      <c r="N3393">
        <v>1891</v>
      </c>
      <c r="O3393">
        <v>1861</v>
      </c>
      <c r="P3393" s="12">
        <f t="shared" si="701"/>
        <v>9.6364455445031878E-3</v>
      </c>
      <c r="Q3393" s="12">
        <f t="shared" si="702"/>
        <v>0.49600213219616207</v>
      </c>
      <c r="R3393">
        <v>522</v>
      </c>
      <c r="S3393">
        <v>437</v>
      </c>
      <c r="T3393">
        <v>671</v>
      </c>
      <c r="U3393" s="30">
        <v>671</v>
      </c>
      <c r="V3393">
        <f t="shared" si="695"/>
        <v>671000</v>
      </c>
      <c r="W3393">
        <v>1729</v>
      </c>
      <c r="AA3393" s="1">
        <f t="shared" si="704"/>
        <v>443</v>
      </c>
    </row>
    <row r="3394" spans="2:28">
      <c r="B3394" t="s">
        <v>291</v>
      </c>
      <c r="C3394">
        <v>1968</v>
      </c>
      <c r="D3394" s="1">
        <v>81083</v>
      </c>
      <c r="E3394" s="12">
        <f t="shared" si="699"/>
        <v>0.14031164739965685</v>
      </c>
      <c r="F3394" s="1">
        <v>79681</v>
      </c>
      <c r="G3394" s="11">
        <f t="shared" si="700"/>
        <v>0.16947485836733495</v>
      </c>
      <c r="H3394">
        <v>212192</v>
      </c>
      <c r="I3394" s="12">
        <f t="shared" si="696"/>
        <v>0.3755136857185945</v>
      </c>
      <c r="J3394" s="12"/>
      <c r="K3394" s="1">
        <v>215364</v>
      </c>
      <c r="L3394">
        <v>3926</v>
      </c>
      <c r="M3394" s="12">
        <f t="shared" si="697"/>
        <v>1.8229601976189148E-2</v>
      </c>
      <c r="N3394">
        <v>1870</v>
      </c>
      <c r="O3394">
        <v>2056</v>
      </c>
      <c r="P3394" s="12">
        <f t="shared" si="701"/>
        <v>9.5466280343975782E-3</v>
      </c>
      <c r="Q3394" s="12">
        <f t="shared" si="702"/>
        <v>0.52368823229750383</v>
      </c>
      <c r="R3394">
        <v>543</v>
      </c>
      <c r="S3394">
        <v>454</v>
      </c>
      <c r="T3394">
        <v>669</v>
      </c>
      <c r="U3394" s="30">
        <v>669</v>
      </c>
      <c r="V3394">
        <f t="shared" si="695"/>
        <v>669000</v>
      </c>
      <c r="W3394">
        <v>1856</v>
      </c>
      <c r="AA3394" s="1">
        <f t="shared" si="704"/>
        <v>425</v>
      </c>
    </row>
    <row r="3395" spans="2:28">
      <c r="B3395" t="s">
        <v>291</v>
      </c>
      <c r="C3395">
        <v>1969</v>
      </c>
      <c r="D3395" s="1">
        <v>84347</v>
      </c>
      <c r="E3395" s="12">
        <f t="shared" si="699"/>
        <v>4.0255047297213964E-2</v>
      </c>
      <c r="F3395" s="1">
        <v>83035</v>
      </c>
      <c r="G3395" s="11">
        <f t="shared" si="700"/>
        <v>4.2092845220316012E-2</v>
      </c>
      <c r="H3395">
        <v>225733</v>
      </c>
      <c r="I3395" s="12">
        <f t="shared" si="696"/>
        <v>0.36784608364749505</v>
      </c>
      <c r="J3395" s="12"/>
      <c r="K3395" s="1">
        <v>225536</v>
      </c>
      <c r="L3395">
        <v>3955</v>
      </c>
      <c r="M3395" s="12">
        <f t="shared" si="697"/>
        <v>1.7536003121452894E-2</v>
      </c>
      <c r="N3395">
        <v>1918</v>
      </c>
      <c r="O3395">
        <v>2037</v>
      </c>
      <c r="P3395" s="12">
        <f t="shared" si="701"/>
        <v>9.0318175368898981E-3</v>
      </c>
      <c r="Q3395" s="12">
        <f t="shared" si="702"/>
        <v>0.5150442477876106</v>
      </c>
      <c r="R3395">
        <v>561</v>
      </c>
      <c r="S3395">
        <v>797</v>
      </c>
      <c r="T3395">
        <v>668</v>
      </c>
      <c r="U3395" s="30">
        <v>668</v>
      </c>
      <c r="V3395">
        <f t="shared" si="695"/>
        <v>668000</v>
      </c>
      <c r="W3395">
        <v>2024</v>
      </c>
      <c r="AA3395" s="1">
        <f t="shared" si="704"/>
        <v>407</v>
      </c>
    </row>
    <row r="3396" spans="2:28">
      <c r="B3396" t="s">
        <v>291</v>
      </c>
      <c r="C3396">
        <v>1970</v>
      </c>
      <c r="D3396" s="1">
        <v>87864</v>
      </c>
      <c r="E3396" s="12">
        <f t="shared" si="699"/>
        <v>4.1696800123300175E-2</v>
      </c>
      <c r="F3396" s="1">
        <v>86480</v>
      </c>
      <c r="G3396" s="11">
        <f t="shared" si="700"/>
        <v>4.1488528933582222E-2</v>
      </c>
      <c r="H3396">
        <v>254075</v>
      </c>
      <c r="I3396" s="12">
        <f t="shared" si="696"/>
        <v>0.34037193742005312</v>
      </c>
      <c r="J3396" s="12"/>
      <c r="K3396" s="1">
        <v>239644</v>
      </c>
      <c r="L3396">
        <v>4273</v>
      </c>
      <c r="M3396" s="12">
        <f t="shared" si="697"/>
        <v>1.7830615412862412E-2</v>
      </c>
      <c r="N3396">
        <v>2084</v>
      </c>
      <c r="O3396">
        <v>2189</v>
      </c>
      <c r="P3396" s="12">
        <f t="shared" si="701"/>
        <v>9.1343826676236421E-3</v>
      </c>
      <c r="Q3396" s="12">
        <f t="shared" si="702"/>
        <v>0.51228644980107652</v>
      </c>
      <c r="R3396">
        <v>703</v>
      </c>
      <c r="S3396">
        <v>464</v>
      </c>
      <c r="T3396">
        <v>666</v>
      </c>
      <c r="U3396" s="30">
        <v>666.25699999999995</v>
      </c>
      <c r="V3396">
        <f t="shared" si="695"/>
        <v>666257</v>
      </c>
      <c r="W3396">
        <v>2190</v>
      </c>
      <c r="X3396" s="16">
        <v>384</v>
      </c>
      <c r="Z3396" s="16">
        <v>384</v>
      </c>
      <c r="AA3396" s="16">
        <v>384</v>
      </c>
      <c r="AB3396">
        <f>(AA3403-AA3396)/7</f>
        <v>25.857142857142858</v>
      </c>
    </row>
    <row r="3397" spans="2:28">
      <c r="B3397" t="s">
        <v>291</v>
      </c>
      <c r="C3397">
        <v>1971</v>
      </c>
      <c r="D3397" s="1">
        <v>98723</v>
      </c>
      <c r="E3397" s="12">
        <f t="shared" si="699"/>
        <v>0.12358872803423472</v>
      </c>
      <c r="F3397" s="1">
        <v>97282</v>
      </c>
      <c r="G3397" s="11">
        <f t="shared" si="700"/>
        <v>0.12490749306197965</v>
      </c>
      <c r="H3397">
        <v>285082</v>
      </c>
      <c r="I3397" s="12">
        <f t="shared" si="696"/>
        <v>0.34124216891981957</v>
      </c>
      <c r="J3397" s="12"/>
      <c r="K3397" s="1">
        <v>289244</v>
      </c>
      <c r="L3397">
        <v>4882</v>
      </c>
      <c r="M3397" s="12">
        <f t="shared" si="697"/>
        <v>1.6878483218320865E-2</v>
      </c>
      <c r="N3397">
        <v>2300</v>
      </c>
      <c r="O3397">
        <v>2582</v>
      </c>
      <c r="P3397" s="12">
        <f t="shared" si="701"/>
        <v>8.9267193096486015E-3</v>
      </c>
      <c r="Q3397" s="12">
        <f t="shared" si="702"/>
        <v>0.52888160589922162</v>
      </c>
      <c r="R3397">
        <v>623</v>
      </c>
      <c r="S3397">
        <v>758</v>
      </c>
      <c r="T3397">
        <v>671</v>
      </c>
      <c r="U3397" s="30">
        <v>671.29700000000003</v>
      </c>
      <c r="V3397">
        <f t="shared" si="695"/>
        <v>671297</v>
      </c>
      <c r="W3397">
        <v>2393</v>
      </c>
      <c r="AA3397" s="1">
        <f>AA3396+25</f>
        <v>409</v>
      </c>
    </row>
    <row r="3398" spans="2:28">
      <c r="B3398" t="s">
        <v>291</v>
      </c>
      <c r="C3398">
        <v>1972</v>
      </c>
      <c r="D3398" s="1">
        <v>102672</v>
      </c>
      <c r="E3398" s="12">
        <f t="shared" si="699"/>
        <v>4.0000810348145822E-2</v>
      </c>
      <c r="F3398" s="1">
        <v>101215</v>
      </c>
      <c r="G3398" s="11">
        <f t="shared" si="700"/>
        <v>4.0428856314631688E-2</v>
      </c>
      <c r="H3398">
        <v>310818</v>
      </c>
      <c r="I3398" s="12">
        <f t="shared" si="696"/>
        <v>0.32564072865792842</v>
      </c>
      <c r="J3398" s="12"/>
      <c r="K3398" s="1">
        <v>306871</v>
      </c>
      <c r="L3398">
        <v>5094</v>
      </c>
      <c r="M3398" s="12">
        <f t="shared" si="697"/>
        <v>1.6599809040280768E-2</v>
      </c>
      <c r="N3398">
        <v>2443</v>
      </c>
      <c r="O3398">
        <v>2651</v>
      </c>
      <c r="P3398" s="12">
        <f t="shared" si="701"/>
        <v>8.6388091413004166E-3</v>
      </c>
      <c r="Q3398" s="12">
        <f t="shared" si="702"/>
        <v>0.52041617589320766</v>
      </c>
      <c r="R3398">
        <v>615</v>
      </c>
      <c r="S3398">
        <v>645</v>
      </c>
      <c r="T3398">
        <v>677</v>
      </c>
      <c r="U3398" s="30">
        <v>677.23400000000004</v>
      </c>
      <c r="V3398">
        <f t="shared" si="695"/>
        <v>677234</v>
      </c>
      <c r="W3398">
        <v>2770</v>
      </c>
      <c r="AA3398" s="1">
        <f t="shared" ref="AA3398:AA3402" si="705">AA3397+25</f>
        <v>434</v>
      </c>
    </row>
    <row r="3399" spans="2:28">
      <c r="B3399" t="s">
        <v>291</v>
      </c>
      <c r="C3399">
        <v>1973</v>
      </c>
      <c r="D3399" s="1">
        <v>130519</v>
      </c>
      <c r="E3399" s="12">
        <f t="shared" si="699"/>
        <v>0.27122292348449434</v>
      </c>
      <c r="F3399" s="1">
        <v>129070</v>
      </c>
      <c r="G3399" s="11">
        <f t="shared" si="700"/>
        <v>0.27520624413377465</v>
      </c>
      <c r="H3399">
        <v>356583</v>
      </c>
      <c r="I3399" s="12">
        <f t="shared" si="696"/>
        <v>0.36196341384754743</v>
      </c>
      <c r="J3399" s="12"/>
      <c r="K3399" s="1">
        <v>346758</v>
      </c>
      <c r="L3399">
        <v>5672</v>
      </c>
      <c r="M3399" s="12">
        <f t="shared" si="697"/>
        <v>1.6357228960831475E-2</v>
      </c>
      <c r="N3399">
        <v>3111</v>
      </c>
      <c r="O3399">
        <v>2561</v>
      </c>
      <c r="P3399" s="12">
        <f t="shared" si="701"/>
        <v>7.3855541905305721E-3</v>
      </c>
      <c r="Q3399" s="12">
        <f t="shared" si="702"/>
        <v>0.45151622002820874</v>
      </c>
      <c r="R3399">
        <v>671</v>
      </c>
      <c r="S3399">
        <v>859</v>
      </c>
      <c r="T3399">
        <v>679</v>
      </c>
      <c r="U3399" s="30">
        <v>678.71500000000003</v>
      </c>
      <c r="V3399">
        <f t="shared" si="695"/>
        <v>678715</v>
      </c>
      <c r="W3399">
        <v>3514</v>
      </c>
      <c r="AA3399" s="1">
        <f t="shared" si="705"/>
        <v>459</v>
      </c>
    </row>
    <row r="3400" spans="2:28">
      <c r="B3400" t="s">
        <v>291</v>
      </c>
      <c r="C3400">
        <v>1974</v>
      </c>
      <c r="D3400" s="1">
        <v>130961</v>
      </c>
      <c r="E3400" s="12">
        <f t="shared" si="699"/>
        <v>3.3864801293298293E-3</v>
      </c>
      <c r="F3400" s="1">
        <v>129536</v>
      </c>
      <c r="G3400" s="11">
        <f t="shared" si="700"/>
        <v>3.6104439451460448E-3</v>
      </c>
      <c r="H3400">
        <v>387807</v>
      </c>
      <c r="I3400" s="12">
        <f t="shared" si="696"/>
        <v>0.33402182013217913</v>
      </c>
      <c r="J3400" s="12"/>
      <c r="K3400" s="1">
        <v>363583</v>
      </c>
      <c r="L3400">
        <v>6492</v>
      </c>
      <c r="M3400" s="12">
        <f t="shared" si="697"/>
        <v>1.7855620312280829E-2</v>
      </c>
      <c r="N3400">
        <v>3732</v>
      </c>
      <c r="O3400">
        <v>2760</v>
      </c>
      <c r="P3400" s="12">
        <f t="shared" si="701"/>
        <v>7.5911139959789096E-3</v>
      </c>
      <c r="Q3400" s="12">
        <f t="shared" si="702"/>
        <v>0.42513863216266173</v>
      </c>
      <c r="R3400">
        <v>818</v>
      </c>
      <c r="S3400">
        <v>946</v>
      </c>
      <c r="T3400">
        <v>680</v>
      </c>
      <c r="U3400" s="30">
        <v>679.58500000000004</v>
      </c>
      <c r="V3400">
        <f t="shared" si="695"/>
        <v>679585</v>
      </c>
      <c r="W3400">
        <v>3527</v>
      </c>
      <c r="AA3400" s="1">
        <f t="shared" si="705"/>
        <v>484</v>
      </c>
    </row>
    <row r="3401" spans="2:28">
      <c r="B3401" t="s">
        <v>291</v>
      </c>
      <c r="C3401">
        <v>1975</v>
      </c>
      <c r="D3401" s="1">
        <v>149843</v>
      </c>
      <c r="E3401" s="12">
        <f t="shared" si="699"/>
        <v>0.14418032849474272</v>
      </c>
      <c r="F3401" s="1">
        <v>147765</v>
      </c>
      <c r="G3401" s="11">
        <f t="shared" si="700"/>
        <v>0.14072535820158102</v>
      </c>
      <c r="H3401">
        <v>424938</v>
      </c>
      <c r="I3401" s="12">
        <f t="shared" si="696"/>
        <v>0.34773308106123718</v>
      </c>
      <c r="J3401" s="12"/>
      <c r="K3401" s="1">
        <v>419241</v>
      </c>
      <c r="L3401">
        <v>8276</v>
      </c>
      <c r="M3401" s="12">
        <f t="shared" si="697"/>
        <v>1.9740435692119807E-2</v>
      </c>
      <c r="N3401">
        <v>4468</v>
      </c>
      <c r="O3401">
        <v>3808</v>
      </c>
      <c r="P3401" s="12">
        <f t="shared" si="701"/>
        <v>9.083081091782531E-3</v>
      </c>
      <c r="Q3401" s="12">
        <f t="shared" si="702"/>
        <v>0.46012566457225712</v>
      </c>
      <c r="R3401">
        <v>2301</v>
      </c>
      <c r="S3401">
        <v>1330</v>
      </c>
      <c r="T3401">
        <v>681</v>
      </c>
      <c r="U3401" s="30">
        <v>681.04200000000003</v>
      </c>
      <c r="V3401">
        <f t="shared" si="695"/>
        <v>681042</v>
      </c>
      <c r="W3401">
        <v>3888</v>
      </c>
      <c r="AA3401" s="1">
        <f t="shared" si="705"/>
        <v>509</v>
      </c>
    </row>
    <row r="3402" spans="2:28">
      <c r="B3402" t="s">
        <v>291</v>
      </c>
      <c r="C3402">
        <v>1976</v>
      </c>
      <c r="D3402" s="1">
        <v>181585</v>
      </c>
      <c r="E3402" s="12">
        <f t="shared" si="699"/>
        <v>0.21183505402321096</v>
      </c>
      <c r="F3402" s="1">
        <v>177437</v>
      </c>
      <c r="G3402" s="11">
        <f t="shared" si="700"/>
        <v>0.20080533279193313</v>
      </c>
      <c r="H3402">
        <v>496264</v>
      </c>
      <c r="I3402" s="12">
        <f t="shared" si="696"/>
        <v>0.35754558057807939</v>
      </c>
      <c r="J3402" s="12"/>
      <c r="K3402" s="1">
        <v>492032</v>
      </c>
      <c r="L3402">
        <v>10873</v>
      </c>
      <c r="M3402" s="12">
        <f t="shared" si="697"/>
        <v>2.209815621748179E-2</v>
      </c>
      <c r="N3402">
        <v>5558</v>
      </c>
      <c r="O3402">
        <v>5315</v>
      </c>
      <c r="P3402" s="12">
        <f t="shared" si="701"/>
        <v>1.0802142950052029E-2</v>
      </c>
      <c r="Q3402" s="12">
        <f t="shared" si="702"/>
        <v>0.48882553113216226</v>
      </c>
      <c r="R3402">
        <v>5298</v>
      </c>
      <c r="S3402">
        <v>1293</v>
      </c>
      <c r="T3402">
        <v>686</v>
      </c>
      <c r="U3402" s="30">
        <v>686.39</v>
      </c>
      <c r="V3402">
        <f t="shared" si="695"/>
        <v>686390</v>
      </c>
      <c r="W3402">
        <v>3846</v>
      </c>
      <c r="AA3402" s="1">
        <f t="shared" si="705"/>
        <v>534</v>
      </c>
    </row>
    <row r="3403" spans="2:28">
      <c r="B3403" t="s">
        <v>291</v>
      </c>
      <c r="C3403">
        <v>1977</v>
      </c>
      <c r="D3403" s="1">
        <v>190802</v>
      </c>
      <c r="E3403" s="12">
        <f t="shared" si="699"/>
        <v>5.0758597901809067E-2</v>
      </c>
      <c r="F3403" s="1">
        <v>185192</v>
      </c>
      <c r="G3403" s="11">
        <f t="shared" si="700"/>
        <v>4.3705653274119828E-2</v>
      </c>
      <c r="H3403">
        <v>543702</v>
      </c>
      <c r="I3403" s="12">
        <f t="shared" si="696"/>
        <v>0.34061305641693429</v>
      </c>
      <c r="J3403" s="12"/>
      <c r="K3403" s="1">
        <v>528910</v>
      </c>
      <c r="L3403">
        <v>11684</v>
      </c>
      <c r="M3403" s="12">
        <f t="shared" si="697"/>
        <v>2.2090714866423399E-2</v>
      </c>
      <c r="N3403">
        <v>5663</v>
      </c>
      <c r="O3403">
        <v>6021</v>
      </c>
      <c r="P3403" s="12">
        <f t="shared" si="701"/>
        <v>1.138378930252784E-2</v>
      </c>
      <c r="Q3403" s="12">
        <f t="shared" si="702"/>
        <v>0.51532009585758298</v>
      </c>
      <c r="R3403">
        <v>5604</v>
      </c>
      <c r="S3403">
        <v>1633</v>
      </c>
      <c r="T3403">
        <v>688</v>
      </c>
      <c r="U3403" s="30">
        <v>688.48</v>
      </c>
      <c r="V3403">
        <f t="shared" si="695"/>
        <v>688480</v>
      </c>
      <c r="W3403">
        <v>4376</v>
      </c>
      <c r="X3403" s="16">
        <v>565</v>
      </c>
      <c r="Z3403" s="16">
        <v>565</v>
      </c>
      <c r="AA3403" s="16">
        <v>565</v>
      </c>
    </row>
    <row r="3404" spans="2:28">
      <c r="B3404" t="s">
        <v>291</v>
      </c>
      <c r="C3404">
        <v>1978</v>
      </c>
      <c r="D3404" s="1">
        <v>209204</v>
      </c>
      <c r="E3404" s="12">
        <f t="shared" si="699"/>
        <v>9.6445529921070014E-2</v>
      </c>
      <c r="F3404" s="1">
        <v>203892</v>
      </c>
      <c r="G3404" s="11">
        <f t="shared" si="700"/>
        <v>0.10097628407274613</v>
      </c>
      <c r="H3404">
        <v>597683</v>
      </c>
      <c r="I3404" s="12">
        <f t="shared" ref="I3404:I3434" si="706">(F3404/H3404)</f>
        <v>0.34113735876710566</v>
      </c>
      <c r="J3404" s="12"/>
      <c r="K3404" s="1">
        <v>581674</v>
      </c>
      <c r="L3404">
        <v>11330</v>
      </c>
      <c r="M3404" s="12">
        <f t="shared" si="697"/>
        <v>1.9478264457410851E-2</v>
      </c>
      <c r="N3404">
        <v>6017</v>
      </c>
      <c r="O3404">
        <v>5313</v>
      </c>
      <c r="P3404" s="12">
        <f t="shared" si="701"/>
        <v>9.1339822649800402E-3</v>
      </c>
      <c r="Q3404" s="12">
        <f t="shared" si="702"/>
        <v>0.46893203883495144</v>
      </c>
      <c r="R3404">
        <v>7292</v>
      </c>
      <c r="S3404">
        <v>1626</v>
      </c>
      <c r="T3404">
        <v>689</v>
      </c>
      <c r="U3404" s="30">
        <v>688.58</v>
      </c>
      <c r="V3404">
        <f t="shared" si="695"/>
        <v>688580</v>
      </c>
      <c r="W3404">
        <v>5033</v>
      </c>
      <c r="X3404" s="16">
        <v>549</v>
      </c>
      <c r="Z3404" s="16">
        <v>549</v>
      </c>
      <c r="AA3404" s="16">
        <v>549</v>
      </c>
    </row>
    <row r="3405" spans="2:28">
      <c r="B3405" t="s">
        <v>291</v>
      </c>
      <c r="C3405">
        <v>1979</v>
      </c>
      <c r="D3405" s="1">
        <v>225268</v>
      </c>
      <c r="E3405" s="12">
        <f t="shared" si="699"/>
        <v>7.6786294717118217E-2</v>
      </c>
      <c r="F3405" s="1">
        <v>219187</v>
      </c>
      <c r="G3405" s="11">
        <f t="shared" si="700"/>
        <v>7.5015204127675442E-2</v>
      </c>
      <c r="H3405">
        <v>655604</v>
      </c>
      <c r="I3405" s="12">
        <f t="shared" si="706"/>
        <v>0.33432834454945365</v>
      </c>
      <c r="J3405" s="12"/>
      <c r="K3405" s="1">
        <v>641812</v>
      </c>
      <c r="L3405">
        <v>12603</v>
      </c>
      <c r="M3405" s="12">
        <f t="shared" si="697"/>
        <v>1.9636591400597061E-2</v>
      </c>
      <c r="N3405">
        <v>6354</v>
      </c>
      <c r="O3405">
        <v>6249</v>
      </c>
      <c r="P3405" s="12">
        <f t="shared" si="701"/>
        <v>9.7364960455709765E-3</v>
      </c>
      <c r="Q3405" s="12">
        <f t="shared" si="702"/>
        <v>0.49583432516067605</v>
      </c>
      <c r="R3405">
        <v>8475</v>
      </c>
      <c r="S3405">
        <v>2201</v>
      </c>
      <c r="T3405">
        <v>688</v>
      </c>
      <c r="U3405" s="30">
        <v>688.33500000000004</v>
      </c>
      <c r="V3405">
        <f t="shared" si="695"/>
        <v>688335</v>
      </c>
      <c r="W3405">
        <v>5553</v>
      </c>
      <c r="X3405" s="16">
        <v>574</v>
      </c>
      <c r="Y3405">
        <v>1077</v>
      </c>
      <c r="Z3405" s="1">
        <f>(Y3405+X3405)/2</f>
        <v>825.5</v>
      </c>
      <c r="AA3405">
        <v>826</v>
      </c>
    </row>
    <row r="3406" spans="2:28">
      <c r="B3406" t="s">
        <v>291</v>
      </c>
      <c r="C3406">
        <v>1980</v>
      </c>
      <c r="D3406" s="1">
        <v>269558</v>
      </c>
      <c r="E3406" s="12">
        <f t="shared" si="699"/>
        <v>0.1966102597794627</v>
      </c>
      <c r="F3406" s="1">
        <v>261985</v>
      </c>
      <c r="G3406" s="11">
        <f t="shared" si="700"/>
        <v>0.19525793044295511</v>
      </c>
      <c r="H3406">
        <v>762189</v>
      </c>
      <c r="I3406" s="12">
        <f t="shared" si="706"/>
        <v>0.34372708081591313</v>
      </c>
      <c r="J3406" s="12"/>
      <c r="K3406" s="1">
        <v>739503</v>
      </c>
      <c r="L3406">
        <v>13798</v>
      </c>
      <c r="M3406" s="12">
        <f t="shared" si="697"/>
        <v>1.865847738278276E-2</v>
      </c>
      <c r="N3406">
        <v>6551</v>
      </c>
      <c r="O3406">
        <v>7247</v>
      </c>
      <c r="P3406" s="12">
        <f t="shared" si="701"/>
        <v>9.7998250176131816E-3</v>
      </c>
      <c r="Q3406" s="12">
        <f t="shared" si="702"/>
        <v>0.52522104652848234</v>
      </c>
      <c r="R3406">
        <v>8668</v>
      </c>
      <c r="S3406">
        <v>1966</v>
      </c>
      <c r="T3406">
        <v>691</v>
      </c>
      <c r="U3406" s="30">
        <v>690.851</v>
      </c>
      <c r="V3406">
        <f t="shared" si="695"/>
        <v>690851</v>
      </c>
      <c r="W3406">
        <v>5564</v>
      </c>
      <c r="X3406" s="16">
        <v>651</v>
      </c>
      <c r="Z3406" s="16">
        <v>651</v>
      </c>
      <c r="AA3406" s="16">
        <v>651</v>
      </c>
    </row>
    <row r="3407" spans="2:28">
      <c r="B3407" t="s">
        <v>291</v>
      </c>
      <c r="C3407">
        <v>1981</v>
      </c>
      <c r="D3407" s="1">
        <v>272185</v>
      </c>
      <c r="E3407" s="12">
        <f t="shared" si="699"/>
        <v>9.7455835107843215E-3</v>
      </c>
      <c r="F3407" s="1">
        <v>264845</v>
      </c>
      <c r="G3407" s="11">
        <f t="shared" si="700"/>
        <v>1.0916655533713761E-2</v>
      </c>
      <c r="H3407">
        <v>805084</v>
      </c>
      <c r="I3407" s="12">
        <f t="shared" si="706"/>
        <v>0.32896567314714986</v>
      </c>
      <c r="J3407" s="12"/>
      <c r="K3407" s="1">
        <v>836233</v>
      </c>
      <c r="L3407">
        <v>14589</v>
      </c>
      <c r="M3407" s="12">
        <f t="shared" si="697"/>
        <v>1.7446094569336535E-2</v>
      </c>
      <c r="N3407">
        <v>7271</v>
      </c>
      <c r="O3407">
        <v>7318</v>
      </c>
      <c r="P3407" s="12">
        <f t="shared" si="701"/>
        <v>8.7511495001991076E-3</v>
      </c>
      <c r="Q3407" s="12">
        <f t="shared" si="702"/>
        <v>0.50161080265953806</v>
      </c>
      <c r="R3407">
        <v>9686</v>
      </c>
      <c r="S3407">
        <v>2229</v>
      </c>
      <c r="T3407">
        <v>690</v>
      </c>
      <c r="U3407" s="30">
        <v>689.58399999999995</v>
      </c>
      <c r="V3407">
        <f t="shared" si="695"/>
        <v>689584</v>
      </c>
      <c r="W3407">
        <v>6489</v>
      </c>
      <c r="X3407" s="16">
        <v>696</v>
      </c>
      <c r="Z3407" s="16">
        <v>696</v>
      </c>
      <c r="AA3407" s="16">
        <v>696</v>
      </c>
    </row>
    <row r="3408" spans="2:28">
      <c r="B3408" t="s">
        <v>291</v>
      </c>
      <c r="C3408">
        <v>1982</v>
      </c>
      <c r="D3408" s="1">
        <v>252321</v>
      </c>
      <c r="E3408" s="12">
        <f t="shared" si="699"/>
        <v>-7.2979774785531901E-2</v>
      </c>
      <c r="F3408" s="1">
        <v>243838</v>
      </c>
      <c r="G3408" s="11">
        <f t="shared" si="700"/>
        <v>-7.9318091714021405E-2</v>
      </c>
      <c r="H3408">
        <v>872639</v>
      </c>
      <c r="I3408" s="12">
        <f t="shared" si="706"/>
        <v>0.27942597110603584</v>
      </c>
      <c r="J3408" s="12"/>
      <c r="K3408" s="1">
        <v>828962</v>
      </c>
      <c r="L3408">
        <v>15106</v>
      </c>
      <c r="M3408" s="12">
        <f t="shared" si="697"/>
        <v>1.8222789464414534E-2</v>
      </c>
      <c r="N3408">
        <v>6912</v>
      </c>
      <c r="O3408">
        <v>8194</v>
      </c>
      <c r="P3408" s="12">
        <f t="shared" si="701"/>
        <v>9.8846509248916112E-3</v>
      </c>
      <c r="Q3408" s="12">
        <f t="shared" si="702"/>
        <v>0.54243347014431353</v>
      </c>
      <c r="R3408">
        <v>9959</v>
      </c>
      <c r="S3408">
        <v>2141</v>
      </c>
      <c r="T3408">
        <v>691</v>
      </c>
      <c r="U3408" s="30">
        <v>690.59699999999998</v>
      </c>
      <c r="V3408">
        <f t="shared" si="695"/>
        <v>690597</v>
      </c>
      <c r="W3408">
        <v>6869</v>
      </c>
      <c r="X3408" s="16">
        <v>794</v>
      </c>
      <c r="Z3408" s="16">
        <v>794</v>
      </c>
      <c r="AA3408" s="16">
        <v>794</v>
      </c>
    </row>
    <row r="3409" spans="2:27">
      <c r="B3409" t="s">
        <v>291</v>
      </c>
      <c r="C3409">
        <v>1983</v>
      </c>
      <c r="D3409" s="1">
        <v>270185</v>
      </c>
      <c r="E3409" s="12">
        <f t="shared" si="699"/>
        <v>7.0798704824410169E-2</v>
      </c>
      <c r="F3409" s="1">
        <v>260993</v>
      </c>
      <c r="G3409" s="11">
        <f t="shared" si="700"/>
        <v>7.0354087549930694E-2</v>
      </c>
      <c r="H3409">
        <v>961491</v>
      </c>
      <c r="I3409" s="12">
        <f t="shared" si="706"/>
        <v>0.27144611858041312</v>
      </c>
      <c r="J3409" s="12"/>
      <c r="K3409" s="1">
        <v>858527</v>
      </c>
      <c r="L3409">
        <v>17856</v>
      </c>
      <c r="M3409" s="12">
        <f t="shared" si="697"/>
        <v>2.0798414027747524E-2</v>
      </c>
      <c r="N3409">
        <v>8283</v>
      </c>
      <c r="O3409">
        <v>9573</v>
      </c>
      <c r="P3409" s="12">
        <f t="shared" si="701"/>
        <v>1.1150493810911015E-2</v>
      </c>
      <c r="Q3409" s="12">
        <f t="shared" si="702"/>
        <v>0.536122311827957</v>
      </c>
      <c r="R3409">
        <v>11783</v>
      </c>
      <c r="S3409">
        <v>2252</v>
      </c>
      <c r="T3409">
        <v>693</v>
      </c>
      <c r="U3409" s="30">
        <v>693.00800000000004</v>
      </c>
      <c r="V3409">
        <f t="shared" si="695"/>
        <v>693008</v>
      </c>
      <c r="W3409">
        <v>7133</v>
      </c>
      <c r="X3409" s="16">
        <v>830</v>
      </c>
      <c r="Z3409" s="16">
        <v>830</v>
      </c>
      <c r="AA3409" s="16">
        <v>830</v>
      </c>
    </row>
    <row r="3410" spans="2:27">
      <c r="B3410" t="s">
        <v>291</v>
      </c>
      <c r="C3410">
        <v>1984</v>
      </c>
      <c r="D3410" s="1">
        <v>296078</v>
      </c>
      <c r="E3410" s="12">
        <f t="shared" si="699"/>
        <v>9.5834335732923742E-2</v>
      </c>
      <c r="F3410" s="1">
        <v>289061</v>
      </c>
      <c r="G3410" s="11">
        <f t="shared" si="700"/>
        <v>0.10754311418313901</v>
      </c>
      <c r="H3410">
        <v>999377</v>
      </c>
      <c r="I3410" s="12">
        <f t="shared" si="706"/>
        <v>0.28924119726589664</v>
      </c>
      <c r="J3410" s="12"/>
      <c r="K3410" s="1">
        <v>952927</v>
      </c>
      <c r="L3410">
        <v>22428</v>
      </c>
      <c r="M3410" s="12">
        <f t="shared" si="697"/>
        <v>2.3535905688473514E-2</v>
      </c>
      <c r="N3410">
        <v>9647</v>
      </c>
      <c r="O3410">
        <v>12781</v>
      </c>
      <c r="P3410" s="12">
        <f t="shared" si="701"/>
        <v>1.3412360023380594E-2</v>
      </c>
      <c r="Q3410" s="12">
        <f t="shared" si="702"/>
        <v>0.56986802211521315</v>
      </c>
      <c r="R3410">
        <v>9807</v>
      </c>
      <c r="S3410">
        <v>2288</v>
      </c>
      <c r="T3410">
        <v>697</v>
      </c>
      <c r="U3410" s="30">
        <v>697.24900000000002</v>
      </c>
      <c r="V3410">
        <f t="shared" si="695"/>
        <v>697249</v>
      </c>
      <c r="W3410">
        <v>8103</v>
      </c>
      <c r="X3410" s="16">
        <v>912</v>
      </c>
      <c r="Z3410" s="16">
        <v>912</v>
      </c>
      <c r="AA3410" s="16">
        <v>912</v>
      </c>
    </row>
    <row r="3411" spans="2:27">
      <c r="B3411" t="s">
        <v>291</v>
      </c>
      <c r="C3411">
        <v>1985</v>
      </c>
      <c r="D3411" s="1">
        <v>313821</v>
      </c>
      <c r="E3411" s="12">
        <f t="shared" si="699"/>
        <v>5.9926776052256499E-2</v>
      </c>
      <c r="F3411" s="1">
        <v>306313</v>
      </c>
      <c r="G3411" s="11">
        <f t="shared" si="700"/>
        <v>5.9682904300476368E-2</v>
      </c>
      <c r="H3411">
        <v>1081777</v>
      </c>
      <c r="I3411" s="12">
        <f t="shared" si="706"/>
        <v>0.28315724959950156</v>
      </c>
      <c r="J3411" s="12"/>
      <c r="K3411" s="1">
        <v>1004515</v>
      </c>
      <c r="L3411">
        <v>26611</v>
      </c>
      <c r="M3411" s="12">
        <f t="shared" si="697"/>
        <v>2.6491391367973599E-2</v>
      </c>
      <c r="N3411">
        <v>9038</v>
      </c>
      <c r="O3411">
        <v>17573</v>
      </c>
      <c r="P3411" s="12">
        <f t="shared" si="701"/>
        <v>1.7494014524422234E-2</v>
      </c>
      <c r="Q3411" s="12">
        <f t="shared" si="702"/>
        <v>0.66036601405433848</v>
      </c>
      <c r="R3411">
        <v>10024</v>
      </c>
      <c r="S3411">
        <v>2493</v>
      </c>
      <c r="T3411">
        <v>698</v>
      </c>
      <c r="U3411" s="30">
        <v>698.40200000000004</v>
      </c>
      <c r="V3411">
        <f t="shared" si="695"/>
        <v>698402</v>
      </c>
      <c r="W3411">
        <v>8309</v>
      </c>
      <c r="X3411" s="16">
        <v>1044</v>
      </c>
      <c r="Z3411" s="16">
        <v>1044</v>
      </c>
      <c r="AA3411" s="16">
        <v>1044</v>
      </c>
    </row>
    <row r="3412" spans="2:27">
      <c r="B3412" t="s">
        <v>291</v>
      </c>
      <c r="C3412">
        <v>1986</v>
      </c>
      <c r="D3412" s="1">
        <v>349743</v>
      </c>
      <c r="E3412" s="12">
        <f t="shared" si="699"/>
        <v>0.11446652709665701</v>
      </c>
      <c r="F3412" s="1">
        <v>343257</v>
      </c>
      <c r="G3412" s="11">
        <f t="shared" si="700"/>
        <v>0.12060865846372827</v>
      </c>
      <c r="H3412">
        <v>1241496</v>
      </c>
      <c r="I3412" s="12">
        <f t="shared" si="706"/>
        <v>0.27648659359353556</v>
      </c>
      <c r="J3412" s="12"/>
      <c r="K3412" s="1">
        <v>1074034</v>
      </c>
      <c r="L3412">
        <v>28682</v>
      </c>
      <c r="M3412" s="12">
        <f t="shared" si="697"/>
        <v>2.6704927404532817E-2</v>
      </c>
      <c r="N3412">
        <v>10319</v>
      </c>
      <c r="O3412">
        <v>18363</v>
      </c>
      <c r="P3412" s="12">
        <f t="shared" si="701"/>
        <v>1.7097224110223699E-2</v>
      </c>
      <c r="Q3412" s="12">
        <f t="shared" si="702"/>
        <v>0.64022732027055296</v>
      </c>
      <c r="R3412">
        <v>11201</v>
      </c>
      <c r="S3412">
        <v>2565</v>
      </c>
      <c r="T3412">
        <v>696</v>
      </c>
      <c r="U3412" s="30">
        <v>696.03399999999999</v>
      </c>
      <c r="V3412">
        <f t="shared" si="695"/>
        <v>696034</v>
      </c>
      <c r="W3412">
        <v>8667</v>
      </c>
      <c r="X3412" s="16">
        <v>1091</v>
      </c>
      <c r="Z3412" s="16">
        <v>1091</v>
      </c>
      <c r="AA3412" s="16">
        <v>1091</v>
      </c>
    </row>
    <row r="3413" spans="2:27">
      <c r="B3413" t="s">
        <v>291</v>
      </c>
      <c r="C3413">
        <v>1987</v>
      </c>
      <c r="D3413" s="1">
        <v>349374</v>
      </c>
      <c r="E3413" s="12">
        <f t="shared" si="699"/>
        <v>-1.0550604300872354E-3</v>
      </c>
      <c r="F3413" s="1">
        <v>342645</v>
      </c>
      <c r="G3413" s="11">
        <f t="shared" si="700"/>
        <v>-1.7829206687700468E-3</v>
      </c>
      <c r="H3413">
        <v>1237725</v>
      </c>
      <c r="I3413" s="12">
        <f t="shared" si="706"/>
        <v>0.27683451493667816</v>
      </c>
      <c r="J3413" s="12"/>
      <c r="K3413" s="1">
        <v>1281619</v>
      </c>
      <c r="L3413">
        <v>30490</v>
      </c>
      <c r="M3413" s="12">
        <f t="shared" si="697"/>
        <v>2.3790221586914677E-2</v>
      </c>
      <c r="N3413">
        <v>10505</v>
      </c>
      <c r="O3413">
        <v>19985</v>
      </c>
      <c r="P3413" s="12">
        <f t="shared" si="701"/>
        <v>1.5593557835831086E-2</v>
      </c>
      <c r="Q3413" s="12">
        <f t="shared" si="702"/>
        <v>0.65546080682190877</v>
      </c>
      <c r="R3413">
        <v>9915</v>
      </c>
      <c r="S3413">
        <v>2697</v>
      </c>
      <c r="T3413">
        <v>696</v>
      </c>
      <c r="U3413" s="30">
        <v>696.03599999999994</v>
      </c>
      <c r="V3413">
        <f t="shared" si="695"/>
        <v>696036</v>
      </c>
      <c r="W3413">
        <v>9141</v>
      </c>
      <c r="X3413" s="16">
        <v>1128</v>
      </c>
      <c r="Z3413" s="16">
        <v>1128</v>
      </c>
      <c r="AA3413" s="16">
        <v>1128</v>
      </c>
    </row>
    <row r="3414" spans="2:27">
      <c r="B3414" t="s">
        <v>291</v>
      </c>
      <c r="C3414">
        <v>1988</v>
      </c>
      <c r="D3414" s="1">
        <v>392114</v>
      </c>
      <c r="E3414" s="12">
        <f t="shared" si="699"/>
        <v>0.12233308717878262</v>
      </c>
      <c r="F3414" s="1">
        <v>385695</v>
      </c>
      <c r="G3414" s="11">
        <f t="shared" si="700"/>
        <v>0.12564023989843714</v>
      </c>
      <c r="H3414">
        <v>1393384</v>
      </c>
      <c r="I3414" s="12">
        <f t="shared" si="706"/>
        <v>0.27680452768224695</v>
      </c>
      <c r="J3414" s="12"/>
      <c r="K3414" s="1">
        <v>1132992</v>
      </c>
      <c r="L3414">
        <v>30410</v>
      </c>
      <c r="M3414" s="12">
        <f t="shared" si="697"/>
        <v>2.6840436649155509E-2</v>
      </c>
      <c r="N3414">
        <v>10785</v>
      </c>
      <c r="O3414">
        <v>19625</v>
      </c>
      <c r="P3414" s="12">
        <f t="shared" si="701"/>
        <v>1.7321393266677965E-2</v>
      </c>
      <c r="Q3414" s="12">
        <f t="shared" si="702"/>
        <v>0.64534692535350213</v>
      </c>
      <c r="R3414">
        <v>11198</v>
      </c>
      <c r="S3414">
        <v>2547</v>
      </c>
      <c r="T3414">
        <v>698</v>
      </c>
      <c r="U3414" s="30">
        <v>698.16499999999996</v>
      </c>
      <c r="V3414">
        <f t="shared" si="695"/>
        <v>698165</v>
      </c>
      <c r="W3414">
        <v>9517</v>
      </c>
      <c r="X3414" s="16">
        <v>1030</v>
      </c>
      <c r="Z3414" s="16">
        <v>1030</v>
      </c>
      <c r="AA3414" s="16">
        <v>1030</v>
      </c>
    </row>
    <row r="3415" spans="2:27">
      <c r="B3415" t="s">
        <v>291</v>
      </c>
      <c r="C3415">
        <v>1989</v>
      </c>
      <c r="D3415" s="1">
        <v>433050</v>
      </c>
      <c r="E3415" s="12">
        <f t="shared" si="699"/>
        <v>0.10439821072443219</v>
      </c>
      <c r="F3415" s="1">
        <v>426842</v>
      </c>
      <c r="G3415" s="11">
        <f t="shared" si="700"/>
        <v>0.10668274154448464</v>
      </c>
      <c r="H3415">
        <v>1410871</v>
      </c>
      <c r="I3415" s="12">
        <f t="shared" si="706"/>
        <v>0.30253793578576638</v>
      </c>
      <c r="J3415" s="12"/>
      <c r="K3415" s="1">
        <v>1252688</v>
      </c>
      <c r="L3415">
        <v>33141</v>
      </c>
      <c r="M3415" s="12">
        <f t="shared" si="697"/>
        <v>2.6455909212828733E-2</v>
      </c>
      <c r="N3415">
        <v>11967</v>
      </c>
      <c r="O3415">
        <v>21174</v>
      </c>
      <c r="P3415" s="12">
        <f t="shared" si="701"/>
        <v>1.6902852106829475E-2</v>
      </c>
      <c r="Q3415" s="12">
        <f t="shared" si="702"/>
        <v>0.63890649044989589</v>
      </c>
      <c r="R3415">
        <v>13032</v>
      </c>
      <c r="S3415">
        <v>2878</v>
      </c>
      <c r="T3415">
        <v>697</v>
      </c>
      <c r="U3415" s="30">
        <v>696.70100000000002</v>
      </c>
      <c r="V3415">
        <f t="shared" si="695"/>
        <v>696701</v>
      </c>
      <c r="W3415">
        <v>10209</v>
      </c>
      <c r="X3415" s="16">
        <v>1277</v>
      </c>
      <c r="Z3415" s="16">
        <v>1277</v>
      </c>
      <c r="AA3415" s="16">
        <v>1277</v>
      </c>
    </row>
    <row r="3416" spans="2:27">
      <c r="B3416" t="s">
        <v>291</v>
      </c>
      <c r="C3416">
        <v>1990</v>
      </c>
      <c r="D3416" s="1">
        <v>457400</v>
      </c>
      <c r="E3416" s="12">
        <f t="shared" si="699"/>
        <v>5.6229072855328487E-2</v>
      </c>
      <c r="F3416" s="1">
        <v>450866</v>
      </c>
      <c r="G3416" s="11">
        <f t="shared" si="700"/>
        <v>5.628312115490041E-2</v>
      </c>
      <c r="H3416">
        <v>1507131</v>
      </c>
      <c r="I3416" s="12">
        <f t="shared" si="706"/>
        <v>0.29915514975141511</v>
      </c>
      <c r="J3416" s="12"/>
      <c r="K3416" s="1">
        <v>1343692</v>
      </c>
      <c r="L3416">
        <v>37631</v>
      </c>
      <c r="M3416" s="12">
        <f t="shared" si="697"/>
        <v>2.8005673919320798E-2</v>
      </c>
      <c r="N3416">
        <v>14805</v>
      </c>
      <c r="O3416">
        <v>22826</v>
      </c>
      <c r="P3416" s="12">
        <f t="shared" si="701"/>
        <v>1.6987523926614134E-2</v>
      </c>
      <c r="Q3416" s="12">
        <f t="shared" si="702"/>
        <v>0.60657436687837152</v>
      </c>
      <c r="R3416">
        <v>13167</v>
      </c>
      <c r="S3416">
        <v>2908</v>
      </c>
      <c r="T3416">
        <v>696</v>
      </c>
      <c r="U3416" s="30">
        <v>696.66700000000003</v>
      </c>
      <c r="V3416">
        <f t="shared" si="695"/>
        <v>696667</v>
      </c>
      <c r="W3416">
        <v>11206</v>
      </c>
      <c r="X3416" s="16">
        <v>1360</v>
      </c>
      <c r="Z3416" s="16">
        <v>1360</v>
      </c>
      <c r="AA3416" s="16">
        <v>1360</v>
      </c>
    </row>
    <row r="3417" spans="2:27">
      <c r="B3417" t="s">
        <v>291</v>
      </c>
      <c r="C3417">
        <v>1991</v>
      </c>
      <c r="D3417" s="1">
        <v>505291</v>
      </c>
      <c r="E3417" s="12">
        <f t="shared" si="699"/>
        <v>0.10470266724967206</v>
      </c>
      <c r="F3417" s="1">
        <v>501905</v>
      </c>
      <c r="G3417" s="11">
        <f t="shared" si="700"/>
        <v>0.1132021487537317</v>
      </c>
      <c r="H3417">
        <v>1597245</v>
      </c>
      <c r="I3417" s="12">
        <f t="shared" si="706"/>
        <v>0.31423169269586071</v>
      </c>
      <c r="J3417" s="12"/>
      <c r="K3417" s="1">
        <v>1416513</v>
      </c>
      <c r="L3417">
        <v>42161</v>
      </c>
      <c r="M3417" s="12">
        <f t="shared" si="697"/>
        <v>2.9763934393824836E-2</v>
      </c>
      <c r="N3417">
        <v>13903</v>
      </c>
      <c r="O3417">
        <v>28258</v>
      </c>
      <c r="P3417" s="12">
        <f t="shared" si="701"/>
        <v>1.9948987407810589E-2</v>
      </c>
      <c r="Q3417" s="12">
        <f t="shared" si="702"/>
        <v>0.67024026944332438</v>
      </c>
      <c r="R3417">
        <v>14051</v>
      </c>
      <c r="S3417">
        <v>4368</v>
      </c>
      <c r="T3417">
        <v>701</v>
      </c>
      <c r="U3417" s="30">
        <v>701.44500000000005</v>
      </c>
      <c r="V3417">
        <f t="shared" si="695"/>
        <v>701445</v>
      </c>
      <c r="W3417">
        <v>11727</v>
      </c>
      <c r="X3417" s="16">
        <v>1391</v>
      </c>
      <c r="Z3417" s="16">
        <v>1391</v>
      </c>
      <c r="AA3417" s="16">
        <v>1391</v>
      </c>
    </row>
    <row r="3418" spans="2:27">
      <c r="B3418" t="s">
        <v>291</v>
      </c>
      <c r="C3418">
        <v>1992</v>
      </c>
      <c r="D3418" s="1">
        <v>549243</v>
      </c>
      <c r="E3418" s="12">
        <f t="shared" si="699"/>
        <v>8.6983540177838117E-2</v>
      </c>
      <c r="F3418" s="1">
        <v>544933</v>
      </c>
      <c r="G3418" s="11">
        <f t="shared" si="700"/>
        <v>8.5729371096123774E-2</v>
      </c>
      <c r="H3418">
        <v>1756015</v>
      </c>
      <c r="I3418" s="12">
        <f t="shared" si="706"/>
        <v>0.31032365896646669</v>
      </c>
      <c r="J3418" s="12"/>
      <c r="K3418" s="1">
        <v>1564882</v>
      </c>
      <c r="L3418">
        <v>43452</v>
      </c>
      <c r="M3418" s="12">
        <f t="shared" si="697"/>
        <v>2.7766949840307448E-2</v>
      </c>
      <c r="N3418">
        <v>13524</v>
      </c>
      <c r="O3418">
        <v>29928</v>
      </c>
      <c r="P3418" s="12">
        <f t="shared" si="701"/>
        <v>1.9124764678742551E-2</v>
      </c>
      <c r="Q3418" s="12">
        <f t="shared" si="702"/>
        <v>0.68876001104667217</v>
      </c>
      <c r="R3418">
        <v>16437</v>
      </c>
      <c r="S3418">
        <v>4653</v>
      </c>
      <c r="T3418">
        <v>709</v>
      </c>
      <c r="U3418" s="30">
        <v>708.69799999999998</v>
      </c>
      <c r="V3418">
        <f t="shared" si="695"/>
        <v>708698</v>
      </c>
      <c r="W3418">
        <v>12645</v>
      </c>
      <c r="X3418" s="16">
        <v>1509</v>
      </c>
      <c r="Z3418" s="16">
        <v>1509</v>
      </c>
      <c r="AA3418" s="16">
        <v>1509</v>
      </c>
    </row>
    <row r="3419" spans="2:27">
      <c r="B3419" t="s">
        <v>291</v>
      </c>
      <c r="C3419">
        <v>1993</v>
      </c>
      <c r="D3419" s="1">
        <v>585113</v>
      </c>
      <c r="E3419" s="12">
        <f t="shared" si="699"/>
        <v>6.5308069470161656E-2</v>
      </c>
      <c r="F3419" s="1">
        <v>575954</v>
      </c>
      <c r="G3419" s="11">
        <f t="shared" si="700"/>
        <v>5.6926264329743292E-2</v>
      </c>
      <c r="H3419">
        <v>1942160</v>
      </c>
      <c r="I3419" s="12">
        <f t="shared" si="706"/>
        <v>0.29655332207439139</v>
      </c>
      <c r="J3419" s="12"/>
      <c r="K3419" s="1">
        <v>1686426</v>
      </c>
      <c r="L3419">
        <v>47788</v>
      </c>
      <c r="M3419" s="12">
        <f t="shared" si="697"/>
        <v>2.8336849645344653E-2</v>
      </c>
      <c r="N3419">
        <v>14229</v>
      </c>
      <c r="O3419">
        <v>33559</v>
      </c>
      <c r="P3419" s="12">
        <f t="shared" si="701"/>
        <v>1.9899479728135123E-2</v>
      </c>
      <c r="Q3419" s="12">
        <f t="shared" si="702"/>
        <v>0.70224742613208335</v>
      </c>
      <c r="R3419">
        <v>20558</v>
      </c>
      <c r="S3419">
        <v>4875</v>
      </c>
      <c r="T3419">
        <v>716</v>
      </c>
      <c r="U3419" s="30">
        <v>716.25800000000004</v>
      </c>
      <c r="V3419">
        <f t="shared" si="695"/>
        <v>716258</v>
      </c>
      <c r="W3419">
        <v>13178</v>
      </c>
      <c r="X3419" s="16">
        <v>1570</v>
      </c>
      <c r="Z3419" s="16">
        <v>1570</v>
      </c>
      <c r="AA3419" s="16">
        <v>1570</v>
      </c>
    </row>
    <row r="3420" spans="2:27">
      <c r="B3420" t="s">
        <v>291</v>
      </c>
      <c r="C3420">
        <v>1994</v>
      </c>
      <c r="D3420" s="1">
        <v>662285</v>
      </c>
      <c r="E3420" s="12">
        <f t="shared" si="699"/>
        <v>0.13189247205240698</v>
      </c>
      <c r="F3420" s="1">
        <v>652647</v>
      </c>
      <c r="G3420" s="11">
        <f t="shared" si="700"/>
        <v>0.13315820360653802</v>
      </c>
      <c r="H3420">
        <v>2041314</v>
      </c>
      <c r="I3420" s="12">
        <f t="shared" si="706"/>
        <v>0.3197190633092214</v>
      </c>
      <c r="J3420" s="12"/>
      <c r="K3420" s="1">
        <v>1825640</v>
      </c>
      <c r="L3420">
        <v>57622</v>
      </c>
      <c r="M3420" s="12">
        <f t="shared" si="697"/>
        <v>3.1562630091365222E-2</v>
      </c>
      <c r="N3420">
        <v>15756</v>
      </c>
      <c r="O3420">
        <v>41866</v>
      </c>
      <c r="P3420" s="12">
        <f t="shared" si="701"/>
        <v>2.2932231984399993E-2</v>
      </c>
      <c r="Q3420" s="12">
        <f t="shared" si="702"/>
        <v>0.72656277116379164</v>
      </c>
      <c r="R3420">
        <v>21493</v>
      </c>
      <c r="S3420">
        <v>5111</v>
      </c>
      <c r="T3420">
        <v>723</v>
      </c>
      <c r="U3420" s="30">
        <v>723.03800000000001</v>
      </c>
      <c r="V3420">
        <f t="shared" si="695"/>
        <v>723038</v>
      </c>
      <c r="W3420">
        <v>14252</v>
      </c>
      <c r="X3420" s="16">
        <v>1708</v>
      </c>
      <c r="Y3420">
        <v>1734</v>
      </c>
      <c r="Z3420" s="1">
        <f>(Y3420+X3420)/2</f>
        <v>1721</v>
      </c>
      <c r="AA3420" s="16">
        <v>1721</v>
      </c>
    </row>
    <row r="3421" spans="2:27">
      <c r="B3421" t="s">
        <v>291</v>
      </c>
      <c r="C3421">
        <v>1995</v>
      </c>
      <c r="D3421" s="1">
        <v>665042</v>
      </c>
      <c r="E3421" s="12">
        <f t="shared" si="699"/>
        <v>4.1628603999788608E-3</v>
      </c>
      <c r="F3421" s="1">
        <v>658424</v>
      </c>
      <c r="G3421" s="11">
        <f t="shared" si="700"/>
        <v>8.8516456828882997E-3</v>
      </c>
      <c r="H3421">
        <v>2089882</v>
      </c>
      <c r="I3421" s="12">
        <f t="shared" si="706"/>
        <v>0.31505319439087948</v>
      </c>
      <c r="J3421" s="12"/>
      <c r="K3421" s="1">
        <v>1879678</v>
      </c>
      <c r="L3421">
        <v>56406</v>
      </c>
      <c r="M3421" s="12">
        <f t="shared" si="697"/>
        <v>3.0008331214176044E-2</v>
      </c>
      <c r="N3421">
        <v>15728</v>
      </c>
      <c r="O3421">
        <v>40678</v>
      </c>
      <c r="P3421" s="12">
        <f t="shared" si="701"/>
        <v>2.1640940629192872E-2</v>
      </c>
      <c r="Q3421" s="12">
        <f t="shared" si="702"/>
        <v>0.72116441513314189</v>
      </c>
      <c r="R3421">
        <v>21866</v>
      </c>
      <c r="S3421">
        <v>5584</v>
      </c>
      <c r="T3421">
        <v>728</v>
      </c>
      <c r="U3421" s="30">
        <v>728.25099999999998</v>
      </c>
      <c r="V3421">
        <f t="shared" si="695"/>
        <v>728251</v>
      </c>
      <c r="W3421">
        <v>14471</v>
      </c>
      <c r="X3421" s="17">
        <v>1841</v>
      </c>
      <c r="Y3421">
        <v>1864</v>
      </c>
      <c r="Z3421" s="1">
        <f t="shared" ref="Z3421:Z3424" si="707">(Y3421+X3421)/2</f>
        <v>1852.5</v>
      </c>
      <c r="AA3421" s="16">
        <v>1853</v>
      </c>
    </row>
    <row r="3422" spans="2:27">
      <c r="B3422" t="s">
        <v>291</v>
      </c>
      <c r="C3422">
        <v>1996</v>
      </c>
      <c r="D3422" s="1">
        <v>694625</v>
      </c>
      <c r="E3422" s="12">
        <f t="shared" si="699"/>
        <v>4.4482904839092868E-2</v>
      </c>
      <c r="F3422" s="1">
        <v>686859</v>
      </c>
      <c r="G3422" s="11">
        <f t="shared" si="700"/>
        <v>4.3186457358784007E-2</v>
      </c>
      <c r="H3422" s="2">
        <v>2283576</v>
      </c>
      <c r="I3422" s="12">
        <f t="shared" si="706"/>
        <v>0.30078219424271407</v>
      </c>
      <c r="J3422" s="12"/>
      <c r="K3422" s="1">
        <v>1983498</v>
      </c>
      <c r="L3422">
        <v>63870</v>
      </c>
      <c r="M3422" s="12">
        <f t="shared" si="697"/>
        <v>3.220068787566209E-2</v>
      </c>
      <c r="N3422">
        <v>19902</v>
      </c>
      <c r="O3422">
        <v>43968</v>
      </c>
      <c r="P3422" s="12">
        <f t="shared" si="701"/>
        <v>2.2166899084344931E-2</v>
      </c>
      <c r="Q3422" s="12">
        <f t="shared" si="702"/>
        <v>0.68839830906528887</v>
      </c>
      <c r="R3422">
        <v>23151</v>
      </c>
      <c r="S3422">
        <v>5124</v>
      </c>
      <c r="T3422">
        <v>731</v>
      </c>
      <c r="U3422" s="30">
        <v>730.69899999999996</v>
      </c>
      <c r="V3422">
        <f t="shared" si="695"/>
        <v>730699</v>
      </c>
      <c r="W3422">
        <v>16085</v>
      </c>
      <c r="X3422" s="17">
        <v>2063</v>
      </c>
      <c r="Y3422">
        <v>2063</v>
      </c>
      <c r="Z3422" s="1">
        <f t="shared" si="707"/>
        <v>2063</v>
      </c>
      <c r="AA3422" s="16">
        <v>2063</v>
      </c>
    </row>
    <row r="3423" spans="2:27">
      <c r="B3423" t="s">
        <v>291</v>
      </c>
      <c r="C3423">
        <v>1997</v>
      </c>
      <c r="D3423" s="1">
        <v>673220</v>
      </c>
      <c r="E3423" s="12">
        <f t="shared" si="699"/>
        <v>-3.0815188051106713E-2</v>
      </c>
      <c r="F3423" s="1">
        <v>665467</v>
      </c>
      <c r="G3423" s="11">
        <f t="shared" si="700"/>
        <v>-3.1144674525630443E-2</v>
      </c>
      <c r="H3423">
        <v>2315652</v>
      </c>
      <c r="I3423" s="12">
        <f t="shared" si="706"/>
        <v>0.28737780979179944</v>
      </c>
      <c r="J3423" s="12"/>
      <c r="K3423" s="1">
        <v>2070482</v>
      </c>
      <c r="L3423">
        <v>76080</v>
      </c>
      <c r="M3423" s="12">
        <f t="shared" si="697"/>
        <v>3.6745067090658119E-2</v>
      </c>
      <c r="N3423">
        <v>16203</v>
      </c>
      <c r="O3423">
        <v>59877</v>
      </c>
      <c r="P3423" s="12">
        <f t="shared" si="701"/>
        <v>2.8919353078172137E-2</v>
      </c>
      <c r="Q3423" s="12">
        <f t="shared" si="702"/>
        <v>0.78702681388012619</v>
      </c>
      <c r="R3423">
        <v>18097</v>
      </c>
      <c r="S3423">
        <v>5101</v>
      </c>
      <c r="T3423">
        <v>731</v>
      </c>
      <c r="U3423" s="30">
        <v>730.85500000000002</v>
      </c>
      <c r="V3423">
        <f t="shared" si="695"/>
        <v>730855</v>
      </c>
      <c r="W3423">
        <v>16436</v>
      </c>
      <c r="X3423" s="16">
        <v>2242</v>
      </c>
      <c r="Y3423">
        <v>2239</v>
      </c>
      <c r="Z3423" s="1">
        <f t="shared" si="707"/>
        <v>2240.5</v>
      </c>
      <c r="AA3423" s="16">
        <v>2241</v>
      </c>
    </row>
    <row r="3424" spans="2:27">
      <c r="B3424" t="s">
        <v>291</v>
      </c>
      <c r="C3424">
        <v>1998</v>
      </c>
      <c r="D3424" s="1">
        <v>764232</v>
      </c>
      <c r="E3424" s="12">
        <f t="shared" si="699"/>
        <v>0.13518909123317785</v>
      </c>
      <c r="F3424" s="1">
        <v>752090</v>
      </c>
      <c r="G3424" s="11">
        <f t="shared" si="700"/>
        <v>0.13016873864519202</v>
      </c>
      <c r="H3424">
        <v>2874179</v>
      </c>
      <c r="I3424" s="12">
        <f t="shared" si="706"/>
        <v>0.2616712459453639</v>
      </c>
      <c r="J3424" s="12"/>
      <c r="K3424" s="1">
        <v>2244814</v>
      </c>
      <c r="L3424">
        <v>74651</v>
      </c>
      <c r="M3424" s="12">
        <f t="shared" si="697"/>
        <v>3.3254871004902854E-2</v>
      </c>
      <c r="N3424">
        <v>17140</v>
      </c>
      <c r="O3424">
        <v>57511</v>
      </c>
      <c r="P3424" s="12">
        <f t="shared" si="701"/>
        <v>2.5619494532731889E-2</v>
      </c>
      <c r="Q3424" s="12">
        <f t="shared" si="702"/>
        <v>0.77039825320491351</v>
      </c>
      <c r="R3424">
        <v>19763</v>
      </c>
      <c r="S3424">
        <v>5111</v>
      </c>
      <c r="T3424">
        <v>731</v>
      </c>
      <c r="U3424" s="30">
        <v>730.78899999999999</v>
      </c>
      <c r="V3424">
        <f t="shared" si="695"/>
        <v>730789</v>
      </c>
      <c r="W3424">
        <v>17708</v>
      </c>
      <c r="X3424" s="16">
        <v>2422</v>
      </c>
      <c r="Y3424">
        <v>2435</v>
      </c>
      <c r="Z3424" s="1">
        <f t="shared" si="707"/>
        <v>2428.5</v>
      </c>
      <c r="AA3424" s="16">
        <v>2429</v>
      </c>
    </row>
    <row r="3425" spans="1:27">
      <c r="B3425" t="s">
        <v>57</v>
      </c>
      <c r="C3425">
        <v>1999</v>
      </c>
      <c r="D3425" s="1">
        <v>807020</v>
      </c>
      <c r="E3425" s="12">
        <f t="shared" si="699"/>
        <v>5.5988233939432003E-2</v>
      </c>
      <c r="F3425" s="1">
        <v>794668</v>
      </c>
      <c r="G3425" s="11">
        <f t="shared" si="700"/>
        <v>5.6612905370367908E-2</v>
      </c>
      <c r="H3425">
        <v>2885858</v>
      </c>
      <c r="I3425" s="12">
        <f t="shared" si="706"/>
        <v>0.27536628621366677</v>
      </c>
      <c r="J3425" s="12"/>
      <c r="K3425" s="1">
        <v>2271671</v>
      </c>
      <c r="L3425">
        <v>76637</v>
      </c>
      <c r="M3425" s="12">
        <f t="shared" si="697"/>
        <v>3.3735959124362641E-2</v>
      </c>
      <c r="N3425">
        <v>18239</v>
      </c>
      <c r="O3425">
        <v>58398</v>
      </c>
      <c r="P3425" s="12">
        <f t="shared" si="701"/>
        <v>2.5707067616745558E-2</v>
      </c>
      <c r="Q3425" s="12">
        <f t="shared" si="702"/>
        <v>0.76200790740764901</v>
      </c>
      <c r="R3425">
        <v>21376</v>
      </c>
      <c r="S3425">
        <v>5731</v>
      </c>
      <c r="T3425">
        <v>733</v>
      </c>
      <c r="U3425" s="30">
        <v>733.13300000000004</v>
      </c>
      <c r="V3425">
        <f t="shared" si="695"/>
        <v>733133</v>
      </c>
      <c r="W3425">
        <v>18622</v>
      </c>
      <c r="X3425" s="16">
        <v>2506</v>
      </c>
      <c r="Z3425" s="16">
        <v>2506</v>
      </c>
      <c r="AA3425" s="16">
        <v>2506</v>
      </c>
    </row>
    <row r="3426" spans="1:27">
      <c r="B3426" t="s">
        <v>88</v>
      </c>
      <c r="C3426">
        <v>2000</v>
      </c>
      <c r="D3426" s="1">
        <v>793121</v>
      </c>
      <c r="E3426" s="12">
        <f t="shared" si="699"/>
        <v>-1.7222621496369359E-2</v>
      </c>
      <c r="F3426" s="1">
        <v>780975</v>
      </c>
      <c r="G3426" s="11">
        <f t="shared" si="700"/>
        <v>-1.7231095249840185E-2</v>
      </c>
      <c r="H3426">
        <v>2901148</v>
      </c>
      <c r="I3426" s="12">
        <f t="shared" si="706"/>
        <v>0.26919515998494387</v>
      </c>
      <c r="J3426" s="12"/>
      <c r="K3426" s="1">
        <v>2403103</v>
      </c>
      <c r="L3426">
        <v>80580</v>
      </c>
      <c r="M3426" s="12">
        <f t="shared" si="697"/>
        <v>3.3531646375540292E-2</v>
      </c>
      <c r="N3426">
        <v>17749</v>
      </c>
      <c r="O3426">
        <v>62831</v>
      </c>
      <c r="P3426" s="12">
        <f t="shared" si="701"/>
        <v>2.6145779019875554E-2</v>
      </c>
      <c r="Q3426" s="12">
        <f t="shared" si="702"/>
        <v>0.7797344254157359</v>
      </c>
      <c r="R3426">
        <v>23087</v>
      </c>
      <c r="S3426">
        <v>5681</v>
      </c>
      <c r="T3426">
        <v>755</v>
      </c>
      <c r="U3426" s="30">
        <v>755.84400000000005</v>
      </c>
      <c r="V3426">
        <f t="shared" si="695"/>
        <v>755844</v>
      </c>
      <c r="W3426">
        <v>19970</v>
      </c>
      <c r="X3426" s="16">
        <v>2616</v>
      </c>
      <c r="Z3426" s="16">
        <v>2616</v>
      </c>
      <c r="AA3426" s="16">
        <v>2616</v>
      </c>
    </row>
    <row r="3427" spans="1:27">
      <c r="B3427" t="s">
        <v>88</v>
      </c>
      <c r="C3427">
        <v>2001</v>
      </c>
      <c r="D3427" s="1">
        <v>1033882</v>
      </c>
      <c r="E3427" s="12">
        <f t="shared" si="699"/>
        <v>0.30356149944333838</v>
      </c>
      <c r="F3427" s="1">
        <v>1018036</v>
      </c>
      <c r="G3427" s="11">
        <f t="shared" si="700"/>
        <v>0.30354492781459075</v>
      </c>
      <c r="H3427">
        <v>3170959</v>
      </c>
      <c r="I3427" s="12">
        <f t="shared" si="706"/>
        <v>0.32104987797067069</v>
      </c>
      <c r="J3427" s="12"/>
      <c r="K3427" s="1">
        <v>2690165</v>
      </c>
      <c r="L3427">
        <v>85744</v>
      </c>
      <c r="M3427" s="12">
        <f t="shared" si="697"/>
        <v>3.1873137893028869E-2</v>
      </c>
      <c r="N3427">
        <v>18999</v>
      </c>
      <c r="O3427">
        <v>66745</v>
      </c>
      <c r="P3427" s="12">
        <f t="shared" si="701"/>
        <v>2.4810745809271922E-2</v>
      </c>
      <c r="Q3427" s="12">
        <f t="shared" si="702"/>
        <v>0.77842181377122599</v>
      </c>
      <c r="R3427">
        <v>24130</v>
      </c>
      <c r="S3427">
        <v>6071</v>
      </c>
      <c r="T3427">
        <v>759</v>
      </c>
      <c r="U3427" s="30">
        <v>757.97199999999998</v>
      </c>
      <c r="V3427">
        <f t="shared" si="695"/>
        <v>757972</v>
      </c>
      <c r="W3427">
        <v>21145</v>
      </c>
      <c r="X3427" s="16">
        <v>2790</v>
      </c>
      <c r="Z3427" s="16">
        <v>2790</v>
      </c>
      <c r="AA3427" s="16">
        <v>2790</v>
      </c>
    </row>
    <row r="3428" spans="1:27">
      <c r="B3428" t="s">
        <v>88</v>
      </c>
      <c r="C3428">
        <v>2002</v>
      </c>
      <c r="D3428" s="1">
        <v>1072483</v>
      </c>
      <c r="E3428" s="12">
        <f t="shared" si="699"/>
        <v>3.7335982249424984E-2</v>
      </c>
      <c r="F3428" s="1">
        <v>1045385</v>
      </c>
      <c r="G3428" s="11">
        <f t="shared" si="700"/>
        <v>2.6864472376222453E-2</v>
      </c>
      <c r="H3428">
        <v>2500028</v>
      </c>
      <c r="I3428" s="12">
        <f t="shared" si="706"/>
        <v>0.41814931672765265</v>
      </c>
      <c r="J3428" s="12"/>
      <c r="K3428" s="1">
        <v>2771705</v>
      </c>
      <c r="L3428">
        <v>97280</v>
      </c>
      <c r="M3428" s="12">
        <f t="shared" si="697"/>
        <v>3.5097530220568204E-2</v>
      </c>
      <c r="N3428">
        <v>22400</v>
      </c>
      <c r="O3428">
        <v>74880</v>
      </c>
      <c r="P3428" s="12">
        <f t="shared" si="701"/>
        <v>2.7015862077674212E-2</v>
      </c>
      <c r="Q3428" s="12">
        <f t="shared" si="702"/>
        <v>0.76973684210526316</v>
      </c>
      <c r="R3428">
        <v>24483</v>
      </c>
      <c r="S3428">
        <v>5793</v>
      </c>
      <c r="T3428">
        <v>762</v>
      </c>
      <c r="U3428" s="30">
        <v>760.02</v>
      </c>
      <c r="V3428">
        <f t="shared" si="695"/>
        <v>760020</v>
      </c>
      <c r="W3428">
        <v>21383</v>
      </c>
      <c r="X3428" s="16">
        <v>2918</v>
      </c>
      <c r="Z3428" s="16">
        <v>2918</v>
      </c>
      <c r="AA3428" s="16">
        <v>2918</v>
      </c>
    </row>
    <row r="3429" spans="1:27">
      <c r="B3429" t="s">
        <v>296</v>
      </c>
      <c r="C3429">
        <v>2003</v>
      </c>
      <c r="D3429" s="1">
        <v>1111450</v>
      </c>
      <c r="E3429" s="12">
        <f t="shared" si="699"/>
        <v>3.6333443047582105E-2</v>
      </c>
      <c r="F3429" s="1">
        <v>1088407</v>
      </c>
      <c r="G3429" s="11">
        <f t="shared" si="700"/>
        <v>4.1154215910884508E-2</v>
      </c>
      <c r="H3429">
        <v>2999838</v>
      </c>
      <c r="I3429" s="12">
        <f t="shared" si="706"/>
        <v>0.36282192571732208</v>
      </c>
      <c r="J3429" s="12"/>
      <c r="K3429" s="1">
        <v>2898044</v>
      </c>
      <c r="L3429">
        <v>105934</v>
      </c>
      <c r="M3429" s="12">
        <f t="shared" si="697"/>
        <v>3.6553620303901531E-2</v>
      </c>
      <c r="N3429">
        <v>26076</v>
      </c>
      <c r="O3429">
        <v>79858</v>
      </c>
      <c r="P3429" s="12">
        <f t="shared" si="701"/>
        <v>2.7555827309730288E-2</v>
      </c>
      <c r="Q3429" s="12">
        <f t="shared" si="702"/>
        <v>0.75384673475937847</v>
      </c>
      <c r="R3429">
        <v>26442</v>
      </c>
      <c r="S3429">
        <v>7037</v>
      </c>
      <c r="T3429">
        <v>767</v>
      </c>
      <c r="U3429" s="30">
        <v>763.72900000000004</v>
      </c>
      <c r="V3429">
        <f t="shared" si="695"/>
        <v>763729</v>
      </c>
      <c r="W3429">
        <v>23340</v>
      </c>
      <c r="X3429" s="16">
        <v>3026</v>
      </c>
      <c r="Z3429" s="16">
        <v>3026</v>
      </c>
      <c r="AA3429" s="16">
        <v>3026</v>
      </c>
    </row>
    <row r="3430" spans="1:27">
      <c r="B3430" t="s">
        <v>291</v>
      </c>
      <c r="C3430">
        <v>2004</v>
      </c>
      <c r="D3430" s="1">
        <v>1239324</v>
      </c>
      <c r="E3430" s="12">
        <f t="shared" si="699"/>
        <v>0.11505150928966665</v>
      </c>
      <c r="F3430" s="1">
        <v>1219526</v>
      </c>
      <c r="G3430" s="11">
        <f t="shared" si="700"/>
        <v>0.12046872171898931</v>
      </c>
      <c r="H3430">
        <v>3863620</v>
      </c>
      <c r="I3430" s="12">
        <f t="shared" si="706"/>
        <v>0.31564336037187923</v>
      </c>
      <c r="J3430" s="12"/>
      <c r="K3430" s="1">
        <v>3027787</v>
      </c>
      <c r="L3430">
        <v>91380</v>
      </c>
      <c r="M3430" s="12">
        <f t="shared" si="697"/>
        <v>3.0180458532915296E-2</v>
      </c>
      <c r="N3430">
        <v>25946</v>
      </c>
      <c r="O3430">
        <v>65434</v>
      </c>
      <c r="P3430" s="12">
        <f t="shared" si="701"/>
        <v>2.1611163532969789E-2</v>
      </c>
      <c r="Q3430" s="12">
        <f t="shared" si="702"/>
        <v>0.71606478441672139</v>
      </c>
      <c r="R3430">
        <v>40137</v>
      </c>
      <c r="S3430">
        <v>4240</v>
      </c>
      <c r="T3430">
        <v>774</v>
      </c>
      <c r="U3430" s="30">
        <v>770.39599999999996</v>
      </c>
      <c r="V3430">
        <f t="shared" si="695"/>
        <v>770396</v>
      </c>
      <c r="W3430">
        <v>24888</v>
      </c>
      <c r="X3430" s="16">
        <v>3095</v>
      </c>
      <c r="Z3430" s="16">
        <v>3095</v>
      </c>
      <c r="AA3430" s="16">
        <v>3095</v>
      </c>
    </row>
    <row r="3431" spans="1:27">
      <c r="B3431" t="s">
        <v>291</v>
      </c>
      <c r="C3431">
        <v>2005</v>
      </c>
      <c r="D3431" s="1">
        <v>1235882</v>
      </c>
      <c r="E3431" s="12">
        <f t="shared" si="699"/>
        <v>-2.7773205392617266E-3</v>
      </c>
      <c r="F3431" s="1">
        <v>1218131</v>
      </c>
      <c r="G3431" s="11">
        <f t="shared" si="700"/>
        <v>-1.1438870511985804E-3</v>
      </c>
      <c r="H3431">
        <v>4059265</v>
      </c>
      <c r="I3431" s="12">
        <f t="shared" si="706"/>
        <v>0.30008659203082333</v>
      </c>
      <c r="J3431" s="12"/>
      <c r="K3431" s="1">
        <v>3265838</v>
      </c>
      <c r="L3431">
        <v>104003</v>
      </c>
      <c r="M3431" s="12">
        <f t="shared" si="697"/>
        <v>3.1845731478413811E-2</v>
      </c>
      <c r="N3431">
        <v>29862</v>
      </c>
      <c r="O3431">
        <v>74141</v>
      </c>
      <c r="P3431" s="12">
        <f t="shared" si="701"/>
        <v>2.2701983380682078E-2</v>
      </c>
      <c r="Q3431" s="12">
        <f t="shared" si="702"/>
        <v>0.71287366710575661</v>
      </c>
      <c r="R3431">
        <v>41053</v>
      </c>
      <c r="S3431">
        <v>4334</v>
      </c>
      <c r="T3431">
        <v>780</v>
      </c>
      <c r="U3431" s="30">
        <v>775.49300000000005</v>
      </c>
      <c r="V3431">
        <f t="shared" si="695"/>
        <v>775493</v>
      </c>
      <c r="W3431">
        <v>24616</v>
      </c>
      <c r="X3431" s="16">
        <v>3463</v>
      </c>
      <c r="Z3431" s="16">
        <v>3463</v>
      </c>
      <c r="AA3431" s="16">
        <v>3463</v>
      </c>
    </row>
    <row r="3432" spans="1:27">
      <c r="B3432" t="s">
        <v>291</v>
      </c>
      <c r="C3432">
        <v>2006</v>
      </c>
      <c r="D3432" s="1">
        <v>1251314</v>
      </c>
      <c r="E3432" s="12">
        <f t="shared" si="699"/>
        <v>1.2486628982378577E-2</v>
      </c>
      <c r="F3432" s="1">
        <v>1235712</v>
      </c>
      <c r="G3432" s="11">
        <f t="shared" si="700"/>
        <v>1.4432766262413485E-2</v>
      </c>
      <c r="H3432">
        <v>4182133</v>
      </c>
      <c r="I3432" s="12">
        <f t="shared" si="706"/>
        <v>0.29547410376475353</v>
      </c>
      <c r="J3432" s="12"/>
      <c r="K3432" s="1">
        <v>3465272</v>
      </c>
      <c r="L3432">
        <v>137698</v>
      </c>
      <c r="M3432" s="12">
        <f t="shared" si="697"/>
        <v>3.973656324813752E-2</v>
      </c>
      <c r="N3432">
        <v>30604</v>
      </c>
      <c r="O3432">
        <v>107094</v>
      </c>
      <c r="P3432" s="12">
        <f t="shared" si="701"/>
        <v>3.0904933292393785E-2</v>
      </c>
      <c r="Q3432" s="12">
        <f t="shared" si="702"/>
        <v>0.77774550102397999</v>
      </c>
      <c r="R3432">
        <v>37924</v>
      </c>
      <c r="S3432">
        <v>4401</v>
      </c>
      <c r="T3432">
        <v>789</v>
      </c>
      <c r="U3432" s="30">
        <v>783.03300000000002</v>
      </c>
      <c r="V3432">
        <f t="shared" ref="V3432:V3442" si="708">(U3432*1000)</f>
        <v>783033</v>
      </c>
      <c r="W3432">
        <v>26587</v>
      </c>
      <c r="X3432" s="16">
        <v>3359</v>
      </c>
      <c r="Z3432" s="16">
        <v>3359</v>
      </c>
      <c r="AA3432" s="16">
        <v>3359</v>
      </c>
    </row>
    <row r="3433" spans="1:27">
      <c r="B3433" t="s">
        <v>123</v>
      </c>
      <c r="C3433">
        <v>2007</v>
      </c>
      <c r="D3433" s="1">
        <v>1276075</v>
      </c>
      <c r="E3433" s="12">
        <f t="shared" si="699"/>
        <v>1.9787998855602989E-2</v>
      </c>
      <c r="F3433" s="1">
        <v>1255519</v>
      </c>
      <c r="G3433" s="11">
        <f t="shared" si="700"/>
        <v>1.602881577584421E-2</v>
      </c>
      <c r="H3433">
        <v>4926090</v>
      </c>
      <c r="I3433" s="12">
        <f t="shared" si="706"/>
        <v>0.25487130766997762</v>
      </c>
      <c r="J3433" s="12"/>
      <c r="K3433" s="1">
        <v>3570434</v>
      </c>
      <c r="L3433">
        <v>132798</v>
      </c>
      <c r="M3433" s="12">
        <f t="shared" si="697"/>
        <v>3.7193797728791514E-2</v>
      </c>
      <c r="N3433">
        <v>29632</v>
      </c>
      <c r="O3433">
        <v>103166</v>
      </c>
      <c r="P3433" s="12">
        <f t="shared" si="701"/>
        <v>2.8894526547753017E-2</v>
      </c>
      <c r="Q3433" s="12">
        <f t="shared" si="702"/>
        <v>0.77686410939923789</v>
      </c>
      <c r="R3433">
        <v>38769</v>
      </c>
      <c r="S3433">
        <v>4385</v>
      </c>
      <c r="T3433">
        <v>797</v>
      </c>
      <c r="U3433" s="30">
        <v>791.62300000000005</v>
      </c>
      <c r="V3433">
        <f t="shared" si="708"/>
        <v>791623</v>
      </c>
      <c r="W3433">
        <v>29034</v>
      </c>
      <c r="X3433" s="16">
        <v>3311</v>
      </c>
      <c r="Z3433" s="16">
        <v>3311</v>
      </c>
      <c r="AA3433" s="16">
        <v>3311</v>
      </c>
    </row>
    <row r="3434" spans="1:27">
      <c r="B3434" t="s">
        <v>123</v>
      </c>
      <c r="C3434">
        <v>2008</v>
      </c>
      <c r="D3434" s="1">
        <v>1256446</v>
      </c>
      <c r="E3434" s="12">
        <f t="shared" si="699"/>
        <v>-1.5382324706619909E-2</v>
      </c>
      <c r="F3434" s="1">
        <v>1239864</v>
      </c>
      <c r="G3434" s="11">
        <f t="shared" si="700"/>
        <v>-1.2468947104743139E-2</v>
      </c>
      <c r="H3434">
        <v>2910381</v>
      </c>
      <c r="I3434" s="12">
        <f t="shared" si="706"/>
        <v>0.42601432595938471</v>
      </c>
      <c r="J3434" s="12"/>
      <c r="K3434" s="1">
        <v>3698335</v>
      </c>
      <c r="L3434">
        <v>141782</v>
      </c>
      <c r="M3434" s="12">
        <f t="shared" si="697"/>
        <v>3.8336710979400189E-2</v>
      </c>
      <c r="N3434">
        <v>31514</v>
      </c>
      <c r="O3434">
        <v>110268</v>
      </c>
      <c r="P3434" s="12">
        <f t="shared" si="701"/>
        <v>2.9815579172789916E-2</v>
      </c>
      <c r="Q3434" s="12">
        <f t="shared" si="702"/>
        <v>0.77772918988305995</v>
      </c>
      <c r="R3434">
        <v>42141</v>
      </c>
      <c r="S3434">
        <v>4805</v>
      </c>
      <c r="T3434">
        <v>805</v>
      </c>
      <c r="U3434" s="30">
        <v>799.12400000000002</v>
      </c>
      <c r="V3434">
        <f t="shared" si="708"/>
        <v>799124</v>
      </c>
      <c r="W3434">
        <v>31091</v>
      </c>
      <c r="X3434" s="16">
        <v>3342</v>
      </c>
      <c r="Z3434" s="16">
        <v>3342</v>
      </c>
      <c r="AA3434" s="16">
        <v>3342</v>
      </c>
    </row>
    <row r="3435" spans="1:27">
      <c r="A3435">
        <v>41</v>
      </c>
      <c r="B3435" t="s">
        <v>193</v>
      </c>
      <c r="C3435">
        <v>2009</v>
      </c>
      <c r="D3435" s="10">
        <v>1465460</v>
      </c>
      <c r="E3435" s="12">
        <f t="shared" si="699"/>
        <v>0.1663533490496209</v>
      </c>
      <c r="F3435" s="4"/>
      <c r="G3435" s="4"/>
      <c r="H3435" s="10">
        <v>2367319</v>
      </c>
      <c r="I3435" s="3"/>
      <c r="J3435" s="3"/>
      <c r="K3435" s="10">
        <v>4112566</v>
      </c>
      <c r="L3435" s="3"/>
      <c r="M3435" s="3"/>
      <c r="N3435" s="10">
        <v>31338</v>
      </c>
      <c r="O3435" s="10">
        <v>114507</v>
      </c>
      <c r="P3435" s="12">
        <f t="shared" si="701"/>
        <v>2.7843200571127612E-2</v>
      </c>
      <c r="Q3435" s="3"/>
      <c r="R3435" s="3"/>
      <c r="U3435" s="30">
        <v>807.06700000000001</v>
      </c>
      <c r="V3435">
        <f t="shared" si="708"/>
        <v>807067</v>
      </c>
      <c r="X3435" s="16">
        <v>3434</v>
      </c>
      <c r="Z3435" s="16">
        <v>3434</v>
      </c>
      <c r="AA3435" s="16">
        <v>3434</v>
      </c>
    </row>
    <row r="3436" spans="1:27">
      <c r="B3436" t="s">
        <v>193</v>
      </c>
      <c r="C3436">
        <v>2010</v>
      </c>
      <c r="D3436" s="10">
        <v>1794047</v>
      </c>
      <c r="E3436" s="12">
        <f t="shared" si="699"/>
        <v>0.22422106369331132</v>
      </c>
      <c r="F3436" s="4"/>
      <c r="G3436" s="4"/>
      <c r="H3436" s="10">
        <v>4584347</v>
      </c>
      <c r="I3436" s="3"/>
      <c r="J3436" s="3"/>
      <c r="K3436" s="10">
        <v>4429196</v>
      </c>
      <c r="L3436" s="3"/>
      <c r="M3436" s="3"/>
      <c r="N3436" s="10">
        <v>33527</v>
      </c>
      <c r="O3436" s="10">
        <v>110189</v>
      </c>
      <c r="P3436" s="12">
        <f t="shared" si="701"/>
        <v>2.4877878513391596E-2</v>
      </c>
      <c r="Q3436" s="3"/>
      <c r="R3436" s="3"/>
      <c r="U3436" s="30">
        <v>816.22699999999998</v>
      </c>
      <c r="V3436">
        <f t="shared" si="708"/>
        <v>816227</v>
      </c>
      <c r="X3436" s="16">
        <v>3434</v>
      </c>
      <c r="Z3436" s="16">
        <v>3434</v>
      </c>
      <c r="AA3436" s="16">
        <v>3434</v>
      </c>
    </row>
    <row r="3437" spans="1:27">
      <c r="B3437" t="s">
        <v>193</v>
      </c>
      <c r="C3437">
        <v>2011</v>
      </c>
      <c r="D3437" s="10">
        <v>1878950</v>
      </c>
      <c r="E3437" s="12">
        <f t="shared" si="699"/>
        <v>4.7324847119389848E-2</v>
      </c>
      <c r="F3437" s="4"/>
      <c r="G3437" s="4"/>
      <c r="H3437" s="10">
        <v>6017179</v>
      </c>
      <c r="I3437" s="3"/>
      <c r="J3437" s="3"/>
      <c r="K3437" s="10">
        <v>4498447</v>
      </c>
      <c r="L3437" s="3"/>
      <c r="M3437" s="3"/>
      <c r="N3437" s="10">
        <v>32484</v>
      </c>
      <c r="O3437" s="10">
        <v>112316</v>
      </c>
      <c r="P3437" s="12">
        <f t="shared" si="701"/>
        <v>2.496772775137731E-2</v>
      </c>
      <c r="Q3437" s="3"/>
      <c r="R3437" s="3"/>
      <c r="U3437" s="30">
        <v>823.33799999999997</v>
      </c>
      <c r="V3437">
        <f t="shared" si="708"/>
        <v>823338</v>
      </c>
      <c r="X3437" s="16">
        <v>3535</v>
      </c>
      <c r="Z3437" s="16">
        <v>3535</v>
      </c>
      <c r="AA3437" s="16">
        <v>3535</v>
      </c>
    </row>
    <row r="3438" spans="1:27">
      <c r="B3438" t="s">
        <v>193</v>
      </c>
      <c r="C3438">
        <v>2012</v>
      </c>
      <c r="D3438" s="21"/>
      <c r="E3438" s="12"/>
      <c r="F3438" s="4"/>
      <c r="G3438" s="4"/>
      <c r="H3438" s="21"/>
      <c r="I3438" s="4"/>
      <c r="J3438" s="4"/>
      <c r="K3438" s="21"/>
      <c r="L3438" s="4"/>
      <c r="M3438" s="4"/>
      <c r="N3438" s="21"/>
      <c r="O3438" s="21"/>
      <c r="P3438" s="12"/>
      <c r="Q3438" s="4"/>
      <c r="R3438" s="4"/>
      <c r="U3438" s="30">
        <v>832.57600000000002</v>
      </c>
      <c r="V3438">
        <f t="shared" si="708"/>
        <v>832576</v>
      </c>
      <c r="X3438" s="16">
        <v>3650</v>
      </c>
      <c r="Z3438" s="16">
        <v>3650</v>
      </c>
      <c r="AA3438" s="16">
        <v>3650</v>
      </c>
    </row>
    <row r="3439" spans="1:27">
      <c r="B3439" t="s">
        <v>193</v>
      </c>
      <c r="C3439">
        <v>2013</v>
      </c>
      <c r="D3439" s="21">
        <v>1605537</v>
      </c>
      <c r="E3439" s="12"/>
      <c r="F3439" s="21">
        <v>1575212</v>
      </c>
      <c r="G3439" s="4"/>
      <c r="H3439" s="21">
        <v>5759268</v>
      </c>
      <c r="I3439" s="4"/>
      <c r="J3439" s="4"/>
      <c r="K3439" s="21">
        <v>4476725</v>
      </c>
      <c r="L3439" s="4"/>
      <c r="M3439" s="4"/>
      <c r="N3439" s="21">
        <v>38321</v>
      </c>
      <c r="O3439" s="21">
        <v>116535</v>
      </c>
      <c r="P3439" s="12">
        <f t="shared" si="701"/>
        <v>2.6031306367936383E-2</v>
      </c>
      <c r="Q3439" s="4"/>
      <c r="R3439" s="4"/>
      <c r="U3439" s="30">
        <v>842.51300000000003</v>
      </c>
      <c r="V3439">
        <f t="shared" si="708"/>
        <v>842513</v>
      </c>
      <c r="X3439" s="16">
        <v>3682</v>
      </c>
      <c r="Z3439" s="16">
        <v>3682</v>
      </c>
      <c r="AA3439" s="16">
        <v>3682</v>
      </c>
    </row>
    <row r="3440" spans="1:27">
      <c r="B3440" t="s">
        <v>193</v>
      </c>
      <c r="C3440">
        <v>2014</v>
      </c>
      <c r="D3440" s="21">
        <v>1573610</v>
      </c>
      <c r="E3440" s="12">
        <f t="shared" ref="E3440:E3442" si="709">(D3440-D3439)/(D3439)</f>
        <v>-1.9885558538981038E-2</v>
      </c>
      <c r="F3440" s="21">
        <v>1547210</v>
      </c>
      <c r="G3440" s="4"/>
      <c r="H3440" s="21">
        <v>6124116</v>
      </c>
      <c r="I3440" s="4"/>
      <c r="J3440" s="4"/>
      <c r="K3440" s="21">
        <v>4520937</v>
      </c>
      <c r="L3440" s="4"/>
      <c r="M3440" s="4"/>
      <c r="N3440" s="21">
        <v>38553</v>
      </c>
      <c r="O3440" s="21">
        <v>123618</v>
      </c>
      <c r="P3440" s="12">
        <f t="shared" si="701"/>
        <v>2.7343446723544256E-2</v>
      </c>
      <c r="Q3440" s="4"/>
      <c r="R3440" s="4"/>
      <c r="U3440" s="30">
        <v>849.45500000000004</v>
      </c>
      <c r="V3440">
        <f t="shared" si="708"/>
        <v>849455</v>
      </c>
      <c r="X3440" s="16">
        <v>3608</v>
      </c>
      <c r="Z3440" s="16">
        <v>3608</v>
      </c>
      <c r="AA3440" s="16">
        <v>3608</v>
      </c>
    </row>
    <row r="3441" spans="2:28">
      <c r="B3441" t="s">
        <v>193</v>
      </c>
      <c r="C3441">
        <v>2015</v>
      </c>
      <c r="D3441" s="10">
        <v>1498716</v>
      </c>
      <c r="E3441" s="12">
        <f t="shared" si="709"/>
        <v>-4.7593749404236121E-2</v>
      </c>
      <c r="F3441" s="3"/>
      <c r="G3441" s="3"/>
      <c r="H3441" s="10">
        <v>4875457</v>
      </c>
      <c r="I3441" s="3"/>
      <c r="J3441" s="3"/>
      <c r="K3441" s="10">
        <v>4715528</v>
      </c>
      <c r="L3441" s="3"/>
      <c r="M3441" s="3"/>
      <c r="N3441" s="10">
        <v>45483</v>
      </c>
      <c r="O3441" s="10">
        <v>125983</v>
      </c>
      <c r="P3441" s="12">
        <f t="shared" si="701"/>
        <v>2.6716626430804781E-2</v>
      </c>
      <c r="Q3441" s="3"/>
      <c r="R3441" s="3"/>
      <c r="U3441" s="30">
        <v>854.03599999999994</v>
      </c>
      <c r="V3441">
        <f t="shared" si="708"/>
        <v>854036</v>
      </c>
      <c r="X3441" s="16">
        <v>3564</v>
      </c>
      <c r="Z3441" s="16">
        <v>3564</v>
      </c>
      <c r="AA3441" s="16">
        <v>3564</v>
      </c>
    </row>
    <row r="3442" spans="2:28">
      <c r="B3442" t="s">
        <v>291</v>
      </c>
      <c r="C3442">
        <v>2016</v>
      </c>
      <c r="D3442" s="1">
        <v>1475385</v>
      </c>
      <c r="E3442" s="12">
        <f t="shared" si="709"/>
        <v>-1.5567325630739913E-2</v>
      </c>
      <c r="F3442" s="3"/>
      <c r="G3442" s="3"/>
      <c r="H3442" s="1">
        <v>4537220</v>
      </c>
      <c r="I3442" s="3"/>
      <c r="J3442" s="3"/>
      <c r="K3442" s="1">
        <v>5059935</v>
      </c>
      <c r="L3442" s="3"/>
      <c r="M3442" s="3"/>
      <c r="N3442" s="1">
        <v>46310</v>
      </c>
      <c r="O3442" s="1">
        <v>126395</v>
      </c>
      <c r="P3442" s="12">
        <f t="shared" ref="P3442" si="710">(O3442/K3442)</f>
        <v>2.4979569895660716E-2</v>
      </c>
      <c r="Q3442" s="3"/>
      <c r="R3442" s="3"/>
      <c r="U3442" s="30">
        <v>861.54200000000003</v>
      </c>
      <c r="V3442">
        <f t="shared" si="708"/>
        <v>861542</v>
      </c>
      <c r="X3442" s="16">
        <v>3831</v>
      </c>
      <c r="Z3442" s="16">
        <v>3831</v>
      </c>
      <c r="AA3442" s="16">
        <v>3831</v>
      </c>
    </row>
    <row r="3443" spans="2:28"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U3443" s="30"/>
    </row>
    <row r="3444" spans="2:28"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</row>
    <row r="3445" spans="2:28">
      <c r="B3445" t="s">
        <v>5</v>
      </c>
      <c r="C3445">
        <v>1880</v>
      </c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X3445" s="16">
        <v>1310</v>
      </c>
      <c r="Z3445" s="16">
        <v>1310</v>
      </c>
      <c r="AA3445" s="16">
        <v>1310</v>
      </c>
    </row>
    <row r="3446" spans="2:28">
      <c r="B3446" t="s">
        <v>5</v>
      </c>
      <c r="C3446">
        <v>1890</v>
      </c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X3446" s="16">
        <v>1484</v>
      </c>
      <c r="Z3446" s="16">
        <v>1484</v>
      </c>
      <c r="AA3446" s="16">
        <v>1484</v>
      </c>
    </row>
    <row r="3447" spans="2:28">
      <c r="B3447" t="s">
        <v>5</v>
      </c>
      <c r="C3447">
        <v>1904</v>
      </c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U3447" s="30">
        <v>2086</v>
      </c>
      <c r="V3447">
        <f>(U3447*1000)</f>
        <v>2086000</v>
      </c>
      <c r="X3447" s="16">
        <v>1637</v>
      </c>
      <c r="Z3447" s="16">
        <v>1637</v>
      </c>
      <c r="AA3447" s="16">
        <v>1637</v>
      </c>
    </row>
    <row r="3448" spans="2:28">
      <c r="B3448" t="s">
        <v>5</v>
      </c>
      <c r="C3448">
        <v>1910</v>
      </c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U3448" s="30">
        <v>2191</v>
      </c>
      <c r="V3448">
        <f t="shared" ref="V3448:V3516" si="711">(U3448*1000)</f>
        <v>2191000</v>
      </c>
      <c r="X3448" s="16">
        <v>1813</v>
      </c>
      <c r="Z3448" s="16">
        <v>1813</v>
      </c>
      <c r="AA3448" s="16">
        <v>1813</v>
      </c>
    </row>
    <row r="3449" spans="2:28">
      <c r="B3449" t="s">
        <v>5</v>
      </c>
      <c r="C3449">
        <v>1923</v>
      </c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U3449" s="30">
        <v>2463</v>
      </c>
      <c r="V3449">
        <f t="shared" si="711"/>
        <v>2463000</v>
      </c>
      <c r="X3449" s="16">
        <v>1630</v>
      </c>
      <c r="Z3449" s="16">
        <v>1630</v>
      </c>
      <c r="AA3449" s="16">
        <v>1630</v>
      </c>
    </row>
    <row r="3450" spans="2:28">
      <c r="B3450" t="s">
        <v>5</v>
      </c>
      <c r="C3450">
        <v>1930</v>
      </c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U3450" s="30">
        <v>2619</v>
      </c>
      <c r="V3450">
        <f t="shared" si="711"/>
        <v>2619000</v>
      </c>
      <c r="X3450" s="16">
        <v>2676</v>
      </c>
      <c r="Z3450" s="16">
        <v>2676</v>
      </c>
      <c r="AA3450" s="16">
        <v>2676</v>
      </c>
    </row>
    <row r="3451" spans="2:28">
      <c r="B3451" t="s">
        <v>5</v>
      </c>
      <c r="C3451">
        <v>1940</v>
      </c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U3451" s="30">
        <v>2935</v>
      </c>
      <c r="V3451">
        <f t="shared" si="711"/>
        <v>2935000</v>
      </c>
      <c r="X3451" s="16">
        <v>3233</v>
      </c>
      <c r="Z3451" s="16">
        <v>3233</v>
      </c>
      <c r="AA3451" s="16">
        <v>3233</v>
      </c>
      <c r="AB3451">
        <f>(AA3451-AA3461)/5</f>
        <v>38.4</v>
      </c>
    </row>
    <row r="3452" spans="2:28">
      <c r="B3452" t="s">
        <v>5</v>
      </c>
      <c r="C3452">
        <v>1941</v>
      </c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U3452" s="30">
        <v>2973</v>
      </c>
      <c r="V3452">
        <f t="shared" si="711"/>
        <v>2973000</v>
      </c>
      <c r="Z3452" s="16"/>
      <c r="AA3452" s="16">
        <f>AA3451-(AA3451-AA3453)/2</f>
        <v>3214</v>
      </c>
    </row>
    <row r="3453" spans="2:28">
      <c r="B3453" t="s">
        <v>5</v>
      </c>
      <c r="C3453">
        <v>1942</v>
      </c>
      <c r="D3453" s="1">
        <v>15322</v>
      </c>
      <c r="E3453" s="1"/>
      <c r="F3453" s="1">
        <v>13026</v>
      </c>
      <c r="G3453" s="1"/>
      <c r="H3453">
        <v>86960</v>
      </c>
      <c r="I3453" s="12">
        <f t="shared" ref="I3453:I3488" si="712">(F3453/H3453)</f>
        <v>0.14979300827966882</v>
      </c>
      <c r="J3453" s="12">
        <f>D3453/H3453</f>
        <v>0.17619595216191353</v>
      </c>
      <c r="K3453" s="1">
        <v>72989</v>
      </c>
      <c r="L3453">
        <v>2668</v>
      </c>
      <c r="M3453" s="12">
        <f>(L3453/K3453)</f>
        <v>3.6553453260080283E-2</v>
      </c>
      <c r="N3453" s="3"/>
      <c r="O3453" s="3"/>
      <c r="P3453" s="3"/>
      <c r="Q3453" s="3"/>
      <c r="R3453" s="3"/>
      <c r="T3453">
        <v>2939</v>
      </c>
      <c r="U3453" s="30">
        <v>2939</v>
      </c>
      <c r="V3453">
        <f t="shared" si="711"/>
        <v>2939000</v>
      </c>
      <c r="W3453">
        <v>1648</v>
      </c>
      <c r="AA3453" s="1">
        <f>AA3451-38</f>
        <v>3195</v>
      </c>
    </row>
    <row r="3454" spans="2:28">
      <c r="B3454" t="s">
        <v>5</v>
      </c>
      <c r="C3454">
        <v>1943</v>
      </c>
      <c r="D3454" s="1"/>
      <c r="E3454" s="1"/>
      <c r="F3454" s="1"/>
      <c r="G3454" s="1"/>
      <c r="I3454" s="12"/>
      <c r="J3454" s="12"/>
      <c r="K3454" s="1"/>
      <c r="M3454" s="12"/>
      <c r="N3454" s="3"/>
      <c r="O3454" s="3"/>
      <c r="P3454" s="3"/>
      <c r="Q3454" s="3"/>
      <c r="R3454" s="3"/>
      <c r="U3454" s="30">
        <v>2972</v>
      </c>
      <c r="V3454">
        <f t="shared" si="711"/>
        <v>2972000</v>
      </c>
      <c r="AA3454" s="1">
        <f>AA3453-(AA3453-AA3455)/2</f>
        <v>3176</v>
      </c>
    </row>
    <row r="3455" spans="2:28">
      <c r="B3455" t="s">
        <v>5</v>
      </c>
      <c r="C3455">
        <v>1944</v>
      </c>
      <c r="D3455" s="1">
        <v>19018</v>
      </c>
      <c r="E3455" s="12">
        <f>(D3455-D3453)/(D3453)</f>
        <v>0.24122177261454117</v>
      </c>
      <c r="F3455" s="1">
        <v>16515</v>
      </c>
      <c r="G3455" s="11">
        <f>(F3455-F3453)/(F3453)</f>
        <v>0.26784891754951634</v>
      </c>
      <c r="H3455">
        <v>100013</v>
      </c>
      <c r="I3455" s="12">
        <f t="shared" si="712"/>
        <v>0.1651285332906722</v>
      </c>
      <c r="J3455" s="12">
        <f t="shared" ref="J3455:J3521" si="713">D3455/H3455</f>
        <v>0.19015527981362423</v>
      </c>
      <c r="K3455" s="1">
        <v>66291</v>
      </c>
      <c r="L3455">
        <v>1831</v>
      </c>
      <c r="M3455" s="12">
        <f t="shared" ref="M3455:M3519" si="714">(L3455/K3455)</f>
        <v>2.7620642319470215E-2</v>
      </c>
      <c r="N3455" s="3"/>
      <c r="O3455" s="3"/>
      <c r="P3455" s="3"/>
      <c r="Q3455" s="3"/>
      <c r="R3455" s="3"/>
      <c r="T3455">
        <v>2868</v>
      </c>
      <c r="U3455" s="30">
        <v>2868</v>
      </c>
      <c r="V3455">
        <f t="shared" si="711"/>
        <v>2868000</v>
      </c>
      <c r="W3455">
        <v>2476</v>
      </c>
      <c r="AA3455" s="1">
        <f>AA3453-38</f>
        <v>3157</v>
      </c>
    </row>
    <row r="3456" spans="2:28">
      <c r="B3456" t="s">
        <v>5</v>
      </c>
      <c r="C3456">
        <v>1945</v>
      </c>
      <c r="D3456" s="1"/>
      <c r="E3456" s="12"/>
      <c r="F3456" s="1"/>
      <c r="G3456" s="11"/>
      <c r="I3456" s="12"/>
      <c r="J3456" s="12"/>
      <c r="K3456" s="1"/>
      <c r="M3456" s="12"/>
      <c r="N3456" s="3"/>
      <c r="O3456" s="3"/>
      <c r="P3456" s="3"/>
      <c r="Q3456" s="3"/>
      <c r="R3456" s="3"/>
      <c r="U3456" s="30">
        <v>2878</v>
      </c>
      <c r="V3456">
        <f t="shared" si="711"/>
        <v>2878000</v>
      </c>
      <c r="AA3456" s="1">
        <f>AA3455-(AA3455-AA3457)/2</f>
        <v>3138</v>
      </c>
    </row>
    <row r="3457" spans="2:28">
      <c r="B3457" t="s">
        <v>5</v>
      </c>
      <c r="C3457">
        <v>1946</v>
      </c>
      <c r="D3457" s="1">
        <v>17676</v>
      </c>
      <c r="E3457" s="12">
        <f>(D3457-D3455)/(D3455)</f>
        <v>-7.0564728152276796E-2</v>
      </c>
      <c r="F3457" s="1">
        <v>15167</v>
      </c>
      <c r="G3457" s="11">
        <f>(F3457-F3455)/(F3455)</f>
        <v>-8.1622767181350281E-2</v>
      </c>
      <c r="H3457">
        <v>110375</v>
      </c>
      <c r="I3457" s="12">
        <f t="shared" si="712"/>
        <v>0.13741336353340883</v>
      </c>
      <c r="J3457" s="12">
        <f t="shared" si="713"/>
        <v>0.16014496036240092</v>
      </c>
      <c r="K3457" s="1">
        <v>86943</v>
      </c>
      <c r="L3457">
        <v>2294</v>
      </c>
      <c r="M3457" s="12">
        <f t="shared" si="714"/>
        <v>2.6385102883498383E-2</v>
      </c>
      <c r="N3457" s="3"/>
      <c r="O3457" s="3"/>
      <c r="P3457" s="3"/>
      <c r="Q3457" s="3"/>
      <c r="R3457" s="3"/>
      <c r="T3457">
        <v>3074</v>
      </c>
      <c r="U3457" s="30">
        <v>3074</v>
      </c>
      <c r="V3457">
        <f t="shared" si="711"/>
        <v>3074000</v>
      </c>
      <c r="W3457">
        <v>2664</v>
      </c>
      <c r="AA3457" s="1">
        <f>AA3455-38</f>
        <v>3119</v>
      </c>
    </row>
    <row r="3458" spans="2:28">
      <c r="B3458" t="s">
        <v>5</v>
      </c>
      <c r="C3458">
        <v>1947</v>
      </c>
      <c r="D3458" s="1"/>
      <c r="E3458" s="12"/>
      <c r="F3458" s="1"/>
      <c r="G3458" s="11"/>
      <c r="I3458" s="12"/>
      <c r="J3458" s="12"/>
      <c r="K3458" s="1"/>
      <c r="M3458" s="12"/>
      <c r="N3458" s="3"/>
      <c r="O3458" s="3"/>
      <c r="P3458" s="3"/>
      <c r="Q3458" s="3"/>
      <c r="R3458" s="3"/>
      <c r="U3458" s="30">
        <v>3166</v>
      </c>
      <c r="V3458">
        <f t="shared" si="711"/>
        <v>3166000</v>
      </c>
      <c r="AA3458" s="1">
        <f>AA3457-(AA3457-AA3459)/2</f>
        <v>3100</v>
      </c>
    </row>
    <row r="3459" spans="2:28">
      <c r="B3459" t="s">
        <v>5</v>
      </c>
      <c r="C3459">
        <v>1948</v>
      </c>
      <c r="D3459" s="1">
        <v>42546</v>
      </c>
      <c r="E3459" s="12">
        <f>(D3459-D3457)/(D3457)</f>
        <v>1.4069925322471146</v>
      </c>
      <c r="F3459" s="1">
        <v>39340</v>
      </c>
      <c r="G3459" s="11">
        <f>(F3459-F3457)/(F3457)</f>
        <v>1.593789147491264</v>
      </c>
      <c r="H3459">
        <v>199643</v>
      </c>
      <c r="I3459" s="12">
        <f t="shared" si="712"/>
        <v>0.19705173735117185</v>
      </c>
      <c r="J3459" s="12">
        <f t="shared" si="713"/>
        <v>0.21311040206769083</v>
      </c>
      <c r="K3459" s="1">
        <v>182165</v>
      </c>
      <c r="L3459">
        <v>3379</v>
      </c>
      <c r="M3459" s="12">
        <f t="shared" si="714"/>
        <v>1.8549117558257625E-2</v>
      </c>
      <c r="N3459" s="3"/>
      <c r="O3459" s="3"/>
      <c r="P3459" s="3"/>
      <c r="Q3459" s="3"/>
      <c r="R3459" s="3"/>
      <c r="T3459">
        <v>3216</v>
      </c>
      <c r="U3459" s="30">
        <v>3216</v>
      </c>
      <c r="V3459">
        <f t="shared" si="711"/>
        <v>3216000</v>
      </c>
      <c r="W3459">
        <v>3072</v>
      </c>
      <c r="AA3459" s="1">
        <f t="shared" ref="AA3459" si="715">AA3457-38</f>
        <v>3081</v>
      </c>
    </row>
    <row r="3460" spans="2:28">
      <c r="B3460" t="s">
        <v>5</v>
      </c>
      <c r="C3460">
        <v>1949</v>
      </c>
      <c r="D3460" s="1"/>
      <c r="E3460" s="12"/>
      <c r="F3460" s="1"/>
      <c r="G3460" s="11"/>
      <c r="I3460" s="12"/>
      <c r="J3460" s="12"/>
      <c r="K3460" s="1"/>
      <c r="M3460" s="12"/>
      <c r="N3460" s="3"/>
      <c r="O3460" s="3"/>
      <c r="P3460" s="3"/>
      <c r="Q3460" s="3"/>
      <c r="R3460" s="3"/>
      <c r="U3460" s="30">
        <v>3236</v>
      </c>
      <c r="V3460">
        <f t="shared" si="711"/>
        <v>3236000</v>
      </c>
      <c r="AA3460" s="1">
        <f>AA3459-(AA3459-AA3461)/2</f>
        <v>3061</v>
      </c>
    </row>
    <row r="3461" spans="2:28">
      <c r="B3461" t="s">
        <v>5</v>
      </c>
      <c r="C3461">
        <v>1950</v>
      </c>
      <c r="D3461" s="1">
        <v>62509</v>
      </c>
      <c r="E3461" s="12">
        <f>(D3461-D3459)/(D3459)</f>
        <v>0.46920979645560101</v>
      </c>
      <c r="F3461" s="1">
        <v>58495</v>
      </c>
      <c r="G3461" s="11">
        <f>(F3461-F3459)/(F3459)</f>
        <v>0.48690899847483476</v>
      </c>
      <c r="H3461">
        <v>238860</v>
      </c>
      <c r="I3461" s="12">
        <f t="shared" si="712"/>
        <v>0.24489240559323452</v>
      </c>
      <c r="J3461" s="12">
        <f t="shared" si="713"/>
        <v>0.2616972285020514</v>
      </c>
      <c r="K3461" s="1">
        <v>247803</v>
      </c>
      <c r="L3461">
        <v>4413</v>
      </c>
      <c r="M3461" s="12">
        <f t="shared" si="714"/>
        <v>1.7808501107734773E-2</v>
      </c>
      <c r="N3461" s="3"/>
      <c r="O3461" s="3"/>
      <c r="P3461" s="3"/>
      <c r="Q3461" s="3"/>
      <c r="R3461" s="3"/>
      <c r="T3461">
        <v>3315</v>
      </c>
      <c r="U3461" s="30">
        <v>3315</v>
      </c>
      <c r="V3461">
        <f t="shared" si="711"/>
        <v>3315000</v>
      </c>
      <c r="W3461">
        <v>3382</v>
      </c>
      <c r="X3461" s="16">
        <v>3041</v>
      </c>
      <c r="Z3461" s="16">
        <v>3041</v>
      </c>
      <c r="AA3461" s="16">
        <v>3041</v>
      </c>
      <c r="AB3461">
        <f>(AA3461-AA3471)/10</f>
        <v>3.3</v>
      </c>
    </row>
    <row r="3462" spans="2:28">
      <c r="B3462" t="s">
        <v>5</v>
      </c>
      <c r="C3462">
        <v>1951</v>
      </c>
      <c r="D3462" s="1">
        <v>60593</v>
      </c>
      <c r="E3462" s="12">
        <f t="shared" ref="E3462:E3522" si="716">(D3462-D3461)/(D3461)</f>
        <v>-3.0651586171591291E-2</v>
      </c>
      <c r="F3462" s="1">
        <v>56232</v>
      </c>
      <c r="G3462" s="11">
        <f t="shared" ref="G3462:G3519" si="717">(F3462-F3461)/(F3461)</f>
        <v>-3.86870672707069E-2</v>
      </c>
      <c r="H3462">
        <v>260741</v>
      </c>
      <c r="I3462" s="12">
        <f t="shared" si="712"/>
        <v>0.21566228556306832</v>
      </c>
      <c r="J3462" s="12">
        <f t="shared" si="713"/>
        <v>0.23238769506905319</v>
      </c>
      <c r="K3462" s="1">
        <v>246968</v>
      </c>
      <c r="L3462">
        <v>4649</v>
      </c>
      <c r="M3462" s="12">
        <f t="shared" si="714"/>
        <v>1.8824301124032262E-2</v>
      </c>
      <c r="N3462">
        <v>1505</v>
      </c>
      <c r="O3462">
        <v>2098</v>
      </c>
      <c r="P3462" s="12">
        <f>(O3462/K3462)</f>
        <v>8.4950276958958241E-3</v>
      </c>
      <c r="Q3462" s="12">
        <f>(O3462/L3462)</f>
        <v>0.45127984512798452</v>
      </c>
      <c r="R3462" s="2">
        <v>1078</v>
      </c>
      <c r="S3462" s="2">
        <v>450</v>
      </c>
      <c r="T3462">
        <v>3372</v>
      </c>
      <c r="U3462" s="30">
        <v>3372</v>
      </c>
      <c r="V3462">
        <f t="shared" si="711"/>
        <v>3372000</v>
      </c>
      <c r="W3462">
        <v>3758</v>
      </c>
      <c r="AA3462" s="1">
        <f>AA3461-3</f>
        <v>3038</v>
      </c>
    </row>
    <row r="3463" spans="2:28">
      <c r="B3463" t="s">
        <v>5</v>
      </c>
      <c r="C3463">
        <v>1952</v>
      </c>
      <c r="D3463" s="1">
        <v>51874</v>
      </c>
      <c r="E3463" s="12">
        <f t="shared" si="716"/>
        <v>-0.14389450926674699</v>
      </c>
      <c r="F3463" s="1">
        <v>48100</v>
      </c>
      <c r="G3463" s="11">
        <f t="shared" si="717"/>
        <v>-0.14461516574192632</v>
      </c>
      <c r="H3463">
        <v>265519</v>
      </c>
      <c r="I3463" s="12">
        <f t="shared" si="712"/>
        <v>0.18115464430040787</v>
      </c>
      <c r="J3463" s="12">
        <f t="shared" si="713"/>
        <v>0.19536831639167065</v>
      </c>
      <c r="K3463" s="1">
        <v>259321</v>
      </c>
      <c r="L3463">
        <v>5515</v>
      </c>
      <c r="M3463" s="12">
        <f t="shared" si="714"/>
        <v>2.1267078254364281E-2</v>
      </c>
      <c r="N3463">
        <v>2433</v>
      </c>
      <c r="O3463">
        <v>2159</v>
      </c>
      <c r="P3463" s="12">
        <f t="shared" ref="P3463:P3526" si="718">(O3463/K3463)</f>
        <v>8.3255887490793264E-3</v>
      </c>
      <c r="Q3463" s="12">
        <f t="shared" ref="Q3463:Q3519" si="719">(O3463/L3463)</f>
        <v>0.3914777878513146</v>
      </c>
      <c r="R3463" s="2">
        <v>1377</v>
      </c>
      <c r="S3463" s="2">
        <v>181</v>
      </c>
      <c r="T3463">
        <v>3352</v>
      </c>
      <c r="U3463" s="30">
        <v>3352</v>
      </c>
      <c r="V3463">
        <f t="shared" si="711"/>
        <v>3352000</v>
      </c>
      <c r="W3463">
        <v>3925</v>
      </c>
      <c r="AA3463" s="1">
        <f t="shared" ref="AA3463:AA3470" si="720">AA3462-3</f>
        <v>3035</v>
      </c>
    </row>
    <row r="3464" spans="2:28">
      <c r="B3464" t="s">
        <v>5</v>
      </c>
      <c r="C3464">
        <v>1953</v>
      </c>
      <c r="D3464" s="1">
        <v>64928</v>
      </c>
      <c r="E3464" s="12">
        <f t="shared" si="716"/>
        <v>0.25164822454408758</v>
      </c>
      <c r="F3464" s="1">
        <v>60923</v>
      </c>
      <c r="G3464" s="11">
        <f t="shared" si="717"/>
        <v>0.26659043659043657</v>
      </c>
      <c r="H3464">
        <v>289166</v>
      </c>
      <c r="I3464" s="12">
        <f t="shared" si="712"/>
        <v>0.21068521195437914</v>
      </c>
      <c r="J3464" s="12">
        <f t="shared" si="713"/>
        <v>0.22453538797783973</v>
      </c>
      <c r="K3464" s="1">
        <v>277722</v>
      </c>
      <c r="L3464">
        <v>5398</v>
      </c>
      <c r="M3464" s="12">
        <f t="shared" si="714"/>
        <v>1.9436702889940299E-2</v>
      </c>
      <c r="N3464">
        <v>2223</v>
      </c>
      <c r="O3464">
        <v>1959</v>
      </c>
      <c r="P3464" s="12">
        <f t="shared" si="718"/>
        <v>7.0538164063343916E-3</v>
      </c>
      <c r="Q3464" s="12">
        <f t="shared" si="719"/>
        <v>0.36291218969988887</v>
      </c>
      <c r="R3464">
        <v>1957</v>
      </c>
      <c r="S3464">
        <v>233</v>
      </c>
      <c r="T3464">
        <v>3319</v>
      </c>
      <c r="U3464" s="30">
        <v>3319</v>
      </c>
      <c r="V3464">
        <f t="shared" si="711"/>
        <v>3319000</v>
      </c>
      <c r="W3464">
        <v>4210</v>
      </c>
      <c r="AA3464" s="1">
        <f t="shared" si="720"/>
        <v>3032</v>
      </c>
    </row>
    <row r="3465" spans="2:28">
      <c r="B3465" t="s">
        <v>5</v>
      </c>
      <c r="C3465">
        <v>1954</v>
      </c>
      <c r="D3465" s="1">
        <v>69713</v>
      </c>
      <c r="E3465" s="12">
        <f t="shared" si="716"/>
        <v>7.3697018235584028E-2</v>
      </c>
      <c r="F3465" s="1">
        <v>61809</v>
      </c>
      <c r="G3465" s="11">
        <f t="shared" si="717"/>
        <v>1.4542947655236938E-2</v>
      </c>
      <c r="H3465">
        <v>305984</v>
      </c>
      <c r="I3465" s="12">
        <f t="shared" si="712"/>
        <v>0.20200075820957958</v>
      </c>
      <c r="J3465" s="12">
        <f t="shared" si="713"/>
        <v>0.22783217423133237</v>
      </c>
      <c r="K3465" s="1">
        <v>306380</v>
      </c>
      <c r="L3465">
        <v>5809</v>
      </c>
      <c r="M3465" s="12">
        <f t="shared" si="714"/>
        <v>1.8960114890005875E-2</v>
      </c>
      <c r="N3465">
        <v>2335</v>
      </c>
      <c r="O3465">
        <v>2358</v>
      </c>
      <c r="P3465" s="12">
        <f t="shared" si="718"/>
        <v>7.6963248253802468E-3</v>
      </c>
      <c r="Q3465" s="12">
        <f t="shared" si="719"/>
        <v>0.40592184541229126</v>
      </c>
      <c r="R3465" s="2">
        <v>1677</v>
      </c>
      <c r="S3465" s="2">
        <v>392</v>
      </c>
      <c r="T3465">
        <v>3359</v>
      </c>
      <c r="U3465" s="30">
        <v>3359</v>
      </c>
      <c r="V3465">
        <f t="shared" si="711"/>
        <v>3359000</v>
      </c>
      <c r="W3465">
        <v>4255</v>
      </c>
      <c r="AA3465" s="1">
        <f t="shared" si="720"/>
        <v>3029</v>
      </c>
    </row>
    <row r="3466" spans="2:28">
      <c r="B3466" t="s">
        <v>5</v>
      </c>
      <c r="C3466">
        <v>1955</v>
      </c>
      <c r="D3466" s="1">
        <v>68424</v>
      </c>
      <c r="E3466" s="12">
        <f t="shared" si="716"/>
        <v>-1.8490095104212987E-2</v>
      </c>
      <c r="F3466" s="1">
        <v>63737</v>
      </c>
      <c r="G3466" s="11">
        <f t="shared" si="717"/>
        <v>3.1192868352505298E-2</v>
      </c>
      <c r="H3466">
        <v>314935</v>
      </c>
      <c r="I3466" s="12">
        <f t="shared" si="712"/>
        <v>0.2023814437899884</v>
      </c>
      <c r="J3466" s="12">
        <f t="shared" si="713"/>
        <v>0.21726387984822265</v>
      </c>
      <c r="K3466" s="1">
        <v>320469</v>
      </c>
      <c r="L3466">
        <v>6436</v>
      </c>
      <c r="M3466" s="12">
        <f t="shared" si="714"/>
        <v>2.0083065756750264E-2</v>
      </c>
      <c r="N3466">
        <v>2405</v>
      </c>
      <c r="O3466">
        <v>2686</v>
      </c>
      <c r="P3466" s="12">
        <f t="shared" si="718"/>
        <v>8.3814659140197655E-3</v>
      </c>
      <c r="Q3466" s="12">
        <f t="shared" si="719"/>
        <v>0.41733996270975759</v>
      </c>
      <c r="R3466" s="2">
        <v>1286</v>
      </c>
      <c r="S3466" s="2">
        <v>312</v>
      </c>
      <c r="T3466">
        <v>3415</v>
      </c>
      <c r="U3466" s="30">
        <v>3415</v>
      </c>
      <c r="V3466">
        <f t="shared" si="711"/>
        <v>3415000</v>
      </c>
      <c r="W3466">
        <v>4506</v>
      </c>
      <c r="AA3466" s="1">
        <f t="shared" si="720"/>
        <v>3026</v>
      </c>
    </row>
    <row r="3467" spans="2:28">
      <c r="B3467" t="s">
        <v>5</v>
      </c>
      <c r="C3467">
        <v>1956</v>
      </c>
      <c r="D3467" s="1">
        <v>70136</v>
      </c>
      <c r="E3467" s="12">
        <f t="shared" si="716"/>
        <v>2.5020460657079389E-2</v>
      </c>
      <c r="F3467" s="1">
        <v>64904</v>
      </c>
      <c r="G3467" s="11">
        <f t="shared" si="717"/>
        <v>1.8309616078572885E-2</v>
      </c>
      <c r="H3467">
        <v>368276</v>
      </c>
      <c r="I3467" s="12">
        <f t="shared" si="712"/>
        <v>0.17623738717700854</v>
      </c>
      <c r="J3467" s="12">
        <f t="shared" si="713"/>
        <v>0.19044412342916725</v>
      </c>
      <c r="K3467" s="1">
        <v>335235</v>
      </c>
      <c r="L3467">
        <v>7170</v>
      </c>
      <c r="M3467" s="12">
        <f t="shared" si="714"/>
        <v>2.1387981565170702E-2</v>
      </c>
      <c r="N3467">
        <v>2708</v>
      </c>
      <c r="O3467">
        <v>3309</v>
      </c>
      <c r="P3467" s="12">
        <f t="shared" si="718"/>
        <v>9.8706877265202029E-3</v>
      </c>
      <c r="Q3467" s="12">
        <f t="shared" si="719"/>
        <v>0.46150627615062761</v>
      </c>
      <c r="R3467" s="2">
        <v>1339</v>
      </c>
      <c r="S3467" s="2">
        <v>180</v>
      </c>
      <c r="T3467">
        <v>3415</v>
      </c>
      <c r="U3467" s="30">
        <v>3415</v>
      </c>
      <c r="V3467">
        <f t="shared" si="711"/>
        <v>3415000</v>
      </c>
      <c r="W3467">
        <v>4832</v>
      </c>
      <c r="AA3467" s="1">
        <f t="shared" si="720"/>
        <v>3023</v>
      </c>
    </row>
    <row r="3468" spans="2:28">
      <c r="B3468" t="s">
        <v>5</v>
      </c>
      <c r="C3468">
        <v>1957</v>
      </c>
      <c r="D3468" s="1">
        <v>75373</v>
      </c>
      <c r="E3468" s="12">
        <f t="shared" si="716"/>
        <v>7.4669214098323264E-2</v>
      </c>
      <c r="F3468" s="1">
        <v>70170</v>
      </c>
      <c r="G3468" s="11">
        <f t="shared" si="717"/>
        <v>8.1135215086897569E-2</v>
      </c>
      <c r="H3468">
        <v>400587</v>
      </c>
      <c r="I3468" s="12">
        <f t="shared" si="712"/>
        <v>0.17516794104651423</v>
      </c>
      <c r="J3468" s="12">
        <f t="shared" si="713"/>
        <v>0.18815638051159922</v>
      </c>
      <c r="K3468" s="1">
        <v>367189</v>
      </c>
      <c r="L3468">
        <v>7449</v>
      </c>
      <c r="M3468" s="12">
        <f t="shared" si="714"/>
        <v>2.0286555425135286E-2</v>
      </c>
      <c r="N3468">
        <v>2944</v>
      </c>
      <c r="O3468" s="2">
        <v>3374</v>
      </c>
      <c r="P3468" s="12">
        <f t="shared" si="718"/>
        <v>9.1887284205136865E-3</v>
      </c>
      <c r="Q3468" s="12">
        <f t="shared" si="719"/>
        <v>0.45294670425560479</v>
      </c>
      <c r="R3468" s="2">
        <v>1410</v>
      </c>
      <c r="S3468" s="2">
        <v>375</v>
      </c>
      <c r="T3468">
        <v>3434</v>
      </c>
      <c r="U3468" s="30">
        <v>3434</v>
      </c>
      <c r="V3468">
        <f t="shared" si="711"/>
        <v>3434000</v>
      </c>
      <c r="W3468">
        <v>5045</v>
      </c>
      <c r="AA3468" s="1">
        <f t="shared" si="720"/>
        <v>3020</v>
      </c>
    </row>
    <row r="3469" spans="2:28">
      <c r="B3469" t="s">
        <v>5</v>
      </c>
      <c r="C3469">
        <v>1958</v>
      </c>
      <c r="D3469" s="1">
        <v>86678</v>
      </c>
      <c r="E3469" s="12">
        <f t="shared" si="716"/>
        <v>0.14998739601714142</v>
      </c>
      <c r="F3469" s="1">
        <v>80992</v>
      </c>
      <c r="G3469" s="11">
        <f t="shared" si="717"/>
        <v>0.15422545247256664</v>
      </c>
      <c r="H3469">
        <v>412431</v>
      </c>
      <c r="I3469" s="12">
        <f t="shared" si="712"/>
        <v>0.19637709095582048</v>
      </c>
      <c r="J3469" s="12">
        <f t="shared" si="713"/>
        <v>0.21016363949363651</v>
      </c>
      <c r="K3469" s="1">
        <v>423499</v>
      </c>
      <c r="L3469">
        <v>9592</v>
      </c>
      <c r="M3469" s="12">
        <f t="shared" si="714"/>
        <v>2.2649404130824394E-2</v>
      </c>
      <c r="N3469">
        <v>3590</v>
      </c>
      <c r="O3469">
        <v>4364</v>
      </c>
      <c r="P3469" s="12">
        <f t="shared" si="718"/>
        <v>1.0304628818485994E-2</v>
      </c>
      <c r="Q3469" s="12">
        <f t="shared" si="719"/>
        <v>0.45496246872393659</v>
      </c>
      <c r="R3469">
        <v>1513</v>
      </c>
      <c r="S3469">
        <v>363</v>
      </c>
      <c r="T3469">
        <v>3471</v>
      </c>
      <c r="U3469" s="30">
        <v>3471</v>
      </c>
      <c r="V3469">
        <f t="shared" si="711"/>
        <v>3471000</v>
      </c>
      <c r="W3469">
        <v>5271</v>
      </c>
      <c r="AA3469" s="1">
        <f t="shared" si="720"/>
        <v>3017</v>
      </c>
    </row>
    <row r="3470" spans="2:28">
      <c r="B3470" t="s">
        <v>5</v>
      </c>
      <c r="C3470">
        <v>1959</v>
      </c>
      <c r="D3470" s="1">
        <v>126476</v>
      </c>
      <c r="E3470" s="12">
        <f t="shared" si="716"/>
        <v>0.45914764992270241</v>
      </c>
      <c r="F3470" s="1">
        <v>120100</v>
      </c>
      <c r="G3470" s="11">
        <f t="shared" si="717"/>
        <v>0.48286250493875937</v>
      </c>
      <c r="H3470">
        <v>466647</v>
      </c>
      <c r="I3470" s="12">
        <f t="shared" si="712"/>
        <v>0.25736798907953978</v>
      </c>
      <c r="J3470" s="12">
        <f t="shared" si="713"/>
        <v>0.27103142203850017</v>
      </c>
      <c r="K3470" s="1">
        <v>479244</v>
      </c>
      <c r="L3470">
        <v>10051</v>
      </c>
      <c r="M3470" s="12">
        <f t="shared" si="714"/>
        <v>2.0972615202276921E-2</v>
      </c>
      <c r="N3470">
        <v>3905</v>
      </c>
      <c r="O3470">
        <v>4497</v>
      </c>
      <c r="P3470" s="12">
        <f t="shared" si="718"/>
        <v>9.3835290582667697E-3</v>
      </c>
      <c r="Q3470" s="12">
        <f t="shared" si="719"/>
        <v>0.44741816734653267</v>
      </c>
      <c r="R3470">
        <v>1703</v>
      </c>
      <c r="S3470">
        <v>478</v>
      </c>
      <c r="T3470">
        <v>3522</v>
      </c>
      <c r="U3470" s="30">
        <v>3522</v>
      </c>
      <c r="V3470">
        <f t="shared" si="711"/>
        <v>3522000</v>
      </c>
      <c r="W3470">
        <v>5650</v>
      </c>
      <c r="AA3470" s="1">
        <f t="shared" si="720"/>
        <v>3014</v>
      </c>
    </row>
    <row r="3471" spans="2:28">
      <c r="B3471" t="s">
        <v>5</v>
      </c>
      <c r="C3471">
        <v>1960</v>
      </c>
      <c r="D3471" s="1">
        <v>148448</v>
      </c>
      <c r="E3471" s="12">
        <f t="shared" si="716"/>
        <v>0.17372465922388439</v>
      </c>
      <c r="F3471" s="1">
        <v>140319</v>
      </c>
      <c r="G3471" s="11">
        <f t="shared" si="717"/>
        <v>0.16835137385512072</v>
      </c>
      <c r="H3471">
        <v>517311</v>
      </c>
      <c r="I3471" s="12">
        <f t="shared" si="712"/>
        <v>0.27124689016858333</v>
      </c>
      <c r="J3471" s="12">
        <f t="shared" si="713"/>
        <v>0.2869608417373688</v>
      </c>
      <c r="K3471" s="1">
        <v>494351</v>
      </c>
      <c r="L3471">
        <v>8682</v>
      </c>
      <c r="M3471" s="12">
        <f t="shared" si="714"/>
        <v>1.7562420223687217E-2</v>
      </c>
      <c r="N3471">
        <v>3919</v>
      </c>
      <c r="O3471">
        <v>4763</v>
      </c>
      <c r="P3471" s="12">
        <f t="shared" si="718"/>
        <v>9.6348545871253414E-3</v>
      </c>
      <c r="Q3471" s="12">
        <f t="shared" si="719"/>
        <v>0.54860631190969822</v>
      </c>
      <c r="R3471">
        <v>1872</v>
      </c>
      <c r="S3471">
        <v>216</v>
      </c>
      <c r="T3471">
        <v>3575</v>
      </c>
      <c r="U3471" s="30">
        <v>3575</v>
      </c>
      <c r="V3471">
        <f t="shared" si="711"/>
        <v>3575000</v>
      </c>
      <c r="W3471">
        <v>5805</v>
      </c>
      <c r="X3471" s="16">
        <v>3008</v>
      </c>
      <c r="Z3471" s="16">
        <v>3008</v>
      </c>
      <c r="AA3471" s="16">
        <v>3008</v>
      </c>
      <c r="AB3471">
        <f>(AA3481-AA3471)/10</f>
        <v>31.3</v>
      </c>
    </row>
    <row r="3472" spans="2:28">
      <c r="B3472" t="s">
        <v>5</v>
      </c>
      <c r="C3472">
        <v>1961</v>
      </c>
      <c r="D3472" s="1">
        <v>153230</v>
      </c>
      <c r="E3472" s="12">
        <f t="shared" si="716"/>
        <v>3.2213300280232809E-2</v>
      </c>
      <c r="F3472" s="1">
        <v>144621</v>
      </c>
      <c r="G3472" s="11">
        <f t="shared" si="717"/>
        <v>3.0658713360271952E-2</v>
      </c>
      <c r="H3472">
        <v>535316</v>
      </c>
      <c r="I3472" s="12">
        <f t="shared" si="712"/>
        <v>0.27016005499555401</v>
      </c>
      <c r="J3472" s="12">
        <f t="shared" si="713"/>
        <v>0.28624214482660709</v>
      </c>
      <c r="K3472" s="1">
        <v>522299</v>
      </c>
      <c r="L3472">
        <v>8516</v>
      </c>
      <c r="M3472" s="12">
        <f t="shared" si="714"/>
        <v>1.6304836884619728E-2</v>
      </c>
      <c r="N3472">
        <v>3637</v>
      </c>
      <c r="O3472">
        <v>4879</v>
      </c>
      <c r="P3472" s="12">
        <f t="shared" si="718"/>
        <v>9.3413925739853996E-3</v>
      </c>
      <c r="Q3472" s="12">
        <f t="shared" si="719"/>
        <v>0.57292155941756695</v>
      </c>
      <c r="R3472">
        <v>1942</v>
      </c>
      <c r="S3472">
        <v>366</v>
      </c>
      <c r="T3472">
        <v>3622</v>
      </c>
      <c r="U3472" s="30">
        <v>3622</v>
      </c>
      <c r="V3472">
        <f t="shared" si="711"/>
        <v>3622000</v>
      </c>
      <c r="W3472">
        <v>6142</v>
      </c>
      <c r="AA3472" s="1">
        <f>AA3471+31</f>
        <v>3039</v>
      </c>
    </row>
    <row r="3473" spans="2:28">
      <c r="B3473" t="s">
        <v>5</v>
      </c>
      <c r="C3473">
        <v>1962</v>
      </c>
      <c r="D3473" s="1">
        <v>153991</v>
      </c>
      <c r="E3473" s="12">
        <f t="shared" si="716"/>
        <v>4.9663903935260722E-3</v>
      </c>
      <c r="F3473" s="1">
        <v>147590</v>
      </c>
      <c r="G3473" s="11">
        <f t="shared" si="717"/>
        <v>2.0529521991965206E-2</v>
      </c>
      <c r="H3473">
        <v>557035</v>
      </c>
      <c r="I3473" s="12">
        <f t="shared" si="712"/>
        <v>0.26495642105074185</v>
      </c>
      <c r="J3473" s="12">
        <f t="shared" si="713"/>
        <v>0.27644761998797202</v>
      </c>
      <c r="K3473" s="1">
        <v>559975</v>
      </c>
      <c r="L3473">
        <v>8889</v>
      </c>
      <c r="M3473" s="12">
        <f t="shared" si="714"/>
        <v>1.5873922942988526E-2</v>
      </c>
      <c r="N3473">
        <v>3830</v>
      </c>
      <c r="O3473">
        <v>5059</v>
      </c>
      <c r="P3473" s="12">
        <f t="shared" si="718"/>
        <v>9.03433188981651E-3</v>
      </c>
      <c r="Q3473" s="12">
        <f t="shared" si="719"/>
        <v>0.56913038587017661</v>
      </c>
      <c r="R3473">
        <v>2035</v>
      </c>
      <c r="S3473">
        <v>172</v>
      </c>
      <c r="T3473">
        <v>3673</v>
      </c>
      <c r="U3473" s="30">
        <v>3673</v>
      </c>
      <c r="V3473">
        <f t="shared" si="711"/>
        <v>3673000</v>
      </c>
      <c r="W3473">
        <v>6521</v>
      </c>
      <c r="AA3473" s="1">
        <f t="shared" ref="AA3473:AA3480" si="721">AA3472+31</f>
        <v>3070</v>
      </c>
    </row>
    <row r="3474" spans="2:28">
      <c r="B3474" t="s">
        <v>5</v>
      </c>
      <c r="C3474">
        <v>1963</v>
      </c>
      <c r="D3474" s="1">
        <v>184027</v>
      </c>
      <c r="E3474" s="12">
        <f t="shared" si="716"/>
        <v>0.19505036008597906</v>
      </c>
      <c r="F3474" s="1">
        <v>177859</v>
      </c>
      <c r="G3474" s="11">
        <f t="shared" si="717"/>
        <v>0.20508842062470356</v>
      </c>
      <c r="H3474">
        <v>618320</v>
      </c>
      <c r="I3474" s="12">
        <f t="shared" si="712"/>
        <v>0.28764879027041013</v>
      </c>
      <c r="J3474" s="12">
        <f t="shared" si="713"/>
        <v>0.29762420753008151</v>
      </c>
      <c r="K3474" s="1">
        <v>591100</v>
      </c>
      <c r="L3474">
        <v>9725</v>
      </c>
      <c r="M3474" s="12">
        <f t="shared" si="714"/>
        <v>1.6452376924378277E-2</v>
      </c>
      <c r="N3474">
        <v>4035</v>
      </c>
      <c r="O3474">
        <v>5690</v>
      </c>
      <c r="P3474" s="12">
        <f t="shared" si="718"/>
        <v>9.6261207917442051E-3</v>
      </c>
      <c r="Q3474" s="12">
        <f t="shared" si="719"/>
        <v>0.58508997429305909</v>
      </c>
      <c r="R3474">
        <v>2095</v>
      </c>
      <c r="S3474">
        <v>259</v>
      </c>
      <c r="T3474">
        <v>3718</v>
      </c>
      <c r="U3474" s="30">
        <v>3718</v>
      </c>
      <c r="V3474">
        <f t="shared" si="711"/>
        <v>3718000</v>
      </c>
      <c r="W3474">
        <v>6910</v>
      </c>
      <c r="AA3474" s="1">
        <f t="shared" si="721"/>
        <v>3101</v>
      </c>
    </row>
    <row r="3475" spans="2:28">
      <c r="B3475" t="s">
        <v>5</v>
      </c>
      <c r="C3475">
        <v>1964</v>
      </c>
      <c r="D3475" s="1">
        <v>205493</v>
      </c>
      <c r="E3475" s="12">
        <f t="shared" si="716"/>
        <v>0.11664592695637054</v>
      </c>
      <c r="F3475" s="1">
        <v>198186</v>
      </c>
      <c r="G3475" s="11">
        <f t="shared" si="717"/>
        <v>0.11428716005375045</v>
      </c>
      <c r="H3475" s="1">
        <v>706179</v>
      </c>
      <c r="I3475" s="12">
        <f t="shared" si="712"/>
        <v>0.28064555870395469</v>
      </c>
      <c r="J3475" s="12">
        <f t="shared" si="713"/>
        <v>0.29099279361181796</v>
      </c>
      <c r="K3475" s="1">
        <v>658857</v>
      </c>
      <c r="L3475">
        <v>11805</v>
      </c>
      <c r="M3475" s="12">
        <f t="shared" si="714"/>
        <v>1.7917393303858047E-2</v>
      </c>
      <c r="N3475">
        <v>4843</v>
      </c>
      <c r="O3475">
        <v>6962</v>
      </c>
      <c r="P3475" s="12">
        <f t="shared" si="718"/>
        <v>1.0566784598175324E-2</v>
      </c>
      <c r="Q3475" s="12">
        <f t="shared" si="719"/>
        <v>0.5897501058873359</v>
      </c>
      <c r="R3475">
        <v>2299</v>
      </c>
      <c r="S3475">
        <v>140</v>
      </c>
      <c r="T3475">
        <v>3771</v>
      </c>
      <c r="U3475" s="30">
        <v>3771</v>
      </c>
      <c r="V3475">
        <f t="shared" si="711"/>
        <v>3771000</v>
      </c>
      <c r="W3475">
        <v>7434</v>
      </c>
      <c r="AA3475" s="1">
        <f t="shared" si="721"/>
        <v>3132</v>
      </c>
    </row>
    <row r="3476" spans="2:28">
      <c r="B3476" t="s">
        <v>5</v>
      </c>
      <c r="C3476">
        <v>1965</v>
      </c>
      <c r="D3476" s="1">
        <v>216949</v>
      </c>
      <c r="E3476" s="12">
        <f t="shared" si="716"/>
        <v>5.5748857625320572E-2</v>
      </c>
      <c r="F3476" s="1">
        <v>209587</v>
      </c>
      <c r="G3476" s="11">
        <f t="shared" si="717"/>
        <v>5.752676778379906E-2</v>
      </c>
      <c r="H3476">
        <v>751947</v>
      </c>
      <c r="I3476" s="12">
        <f t="shared" si="712"/>
        <v>0.27872576125710985</v>
      </c>
      <c r="J3476" s="12">
        <f t="shared" si="713"/>
        <v>0.28851634490196781</v>
      </c>
      <c r="K3476" s="1">
        <v>702747</v>
      </c>
      <c r="L3476">
        <v>13315</v>
      </c>
      <c r="M3476" s="12">
        <f t="shared" si="714"/>
        <v>1.8947074836320896E-2</v>
      </c>
      <c r="N3476">
        <v>4845</v>
      </c>
      <c r="O3476">
        <v>8470</v>
      </c>
      <c r="P3476" s="12">
        <f t="shared" si="718"/>
        <v>1.205270175468554E-2</v>
      </c>
      <c r="Q3476" s="12">
        <f t="shared" si="719"/>
        <v>0.63612467142320694</v>
      </c>
      <c r="R3476">
        <v>2404</v>
      </c>
      <c r="S3476">
        <v>422</v>
      </c>
      <c r="T3476">
        <v>3798</v>
      </c>
      <c r="U3476" s="30">
        <v>3798</v>
      </c>
      <c r="V3476">
        <f t="shared" si="711"/>
        <v>3798000</v>
      </c>
      <c r="W3476">
        <v>8108</v>
      </c>
      <c r="AA3476" s="1">
        <f t="shared" si="721"/>
        <v>3163</v>
      </c>
    </row>
    <row r="3477" spans="2:28">
      <c r="B3477" t="s">
        <v>5</v>
      </c>
      <c r="C3477">
        <v>1966</v>
      </c>
      <c r="D3477" s="1">
        <v>257698</v>
      </c>
      <c r="E3477" s="12">
        <f t="shared" si="716"/>
        <v>0.18782755394124886</v>
      </c>
      <c r="F3477" s="1">
        <v>247918</v>
      </c>
      <c r="G3477" s="11">
        <f t="shared" si="717"/>
        <v>0.18288825165682987</v>
      </c>
      <c r="H3477">
        <v>858856</v>
      </c>
      <c r="I3477" s="12">
        <f t="shared" si="712"/>
        <v>0.28866073008746518</v>
      </c>
      <c r="J3477" s="12">
        <f t="shared" si="713"/>
        <v>0.3000479707890496</v>
      </c>
      <c r="K3477" s="1">
        <v>841020</v>
      </c>
      <c r="L3477">
        <v>17425</v>
      </c>
      <c r="M3477" s="12">
        <f t="shared" si="714"/>
        <v>2.0718888968157712E-2</v>
      </c>
      <c r="N3477">
        <v>6678</v>
      </c>
      <c r="O3477">
        <v>10747</v>
      </c>
      <c r="P3477" s="12">
        <f t="shared" si="718"/>
        <v>1.2778530831609236E-2</v>
      </c>
      <c r="Q3477" s="12">
        <f t="shared" si="719"/>
        <v>0.61675753228120511</v>
      </c>
      <c r="R3477">
        <v>3010</v>
      </c>
      <c r="S3477">
        <v>302</v>
      </c>
      <c r="T3477">
        <v>3822</v>
      </c>
      <c r="U3477" s="30">
        <v>3822</v>
      </c>
      <c r="V3477">
        <f t="shared" si="711"/>
        <v>3822000</v>
      </c>
      <c r="W3477">
        <v>8938</v>
      </c>
      <c r="AA3477" s="1">
        <f t="shared" si="721"/>
        <v>3194</v>
      </c>
    </row>
    <row r="3478" spans="2:28">
      <c r="B3478" t="s">
        <v>5</v>
      </c>
      <c r="C3478">
        <v>1967</v>
      </c>
      <c r="D3478" s="1">
        <v>314943</v>
      </c>
      <c r="E3478" s="12">
        <f t="shared" si="716"/>
        <v>0.22213986914915909</v>
      </c>
      <c r="F3478" s="1">
        <v>293241</v>
      </c>
      <c r="G3478" s="11">
        <f t="shared" si="717"/>
        <v>0.18281447898095338</v>
      </c>
      <c r="H3478">
        <v>962743</v>
      </c>
      <c r="I3478" s="12">
        <f t="shared" si="712"/>
        <v>0.30458907517374834</v>
      </c>
      <c r="J3478" s="12">
        <f t="shared" si="713"/>
        <v>0.32713091655820919</v>
      </c>
      <c r="K3478" s="1">
        <v>956603</v>
      </c>
      <c r="L3478">
        <v>17139</v>
      </c>
      <c r="M3478" s="12">
        <f t="shared" si="714"/>
        <v>1.7916523364446903E-2</v>
      </c>
      <c r="N3478">
        <v>6504</v>
      </c>
      <c r="O3478">
        <v>10635</v>
      </c>
      <c r="P3478" s="12">
        <f t="shared" si="718"/>
        <v>1.1117464611756393E-2</v>
      </c>
      <c r="Q3478" s="12">
        <f t="shared" si="719"/>
        <v>0.62051461578855238</v>
      </c>
      <c r="R3478">
        <v>3585</v>
      </c>
      <c r="S3478">
        <v>920</v>
      </c>
      <c r="T3478">
        <v>3859</v>
      </c>
      <c r="U3478" s="30">
        <v>3859</v>
      </c>
      <c r="V3478">
        <f t="shared" si="711"/>
        <v>3859000</v>
      </c>
      <c r="W3478">
        <v>9579</v>
      </c>
      <c r="AA3478" s="1">
        <f t="shared" si="721"/>
        <v>3225</v>
      </c>
    </row>
    <row r="3479" spans="2:28">
      <c r="B3479" t="s">
        <v>5</v>
      </c>
      <c r="C3479">
        <v>1968</v>
      </c>
      <c r="D3479" s="1">
        <v>304786</v>
      </c>
      <c r="E3479" s="12">
        <f t="shared" si="716"/>
        <v>-3.2250280209434726E-2</v>
      </c>
      <c r="F3479" s="1">
        <v>289002</v>
      </c>
      <c r="G3479" s="11">
        <f t="shared" si="717"/>
        <v>-1.4455686619538196E-2</v>
      </c>
      <c r="H3479">
        <v>1034971</v>
      </c>
      <c r="I3479" s="12">
        <f t="shared" si="712"/>
        <v>0.27923680953379371</v>
      </c>
      <c r="J3479" s="12">
        <f t="shared" si="713"/>
        <v>0.2944874783931144</v>
      </c>
      <c r="K3479" s="1">
        <v>993351</v>
      </c>
      <c r="L3479">
        <v>19005</v>
      </c>
      <c r="M3479" s="12">
        <f t="shared" si="714"/>
        <v>1.9132210064720327E-2</v>
      </c>
      <c r="N3479">
        <v>6457</v>
      </c>
      <c r="O3479">
        <v>12548</v>
      </c>
      <c r="P3479" s="12">
        <f t="shared" si="718"/>
        <v>1.2631990102189457E-2</v>
      </c>
      <c r="Q3479" s="12">
        <f t="shared" si="719"/>
        <v>0.66024730334122594</v>
      </c>
      <c r="R3479">
        <v>4070</v>
      </c>
      <c r="S3479">
        <v>820</v>
      </c>
      <c r="T3479">
        <v>3878</v>
      </c>
      <c r="U3479" s="30">
        <v>3878</v>
      </c>
      <c r="V3479">
        <f t="shared" si="711"/>
        <v>3878000</v>
      </c>
      <c r="W3479">
        <v>10677</v>
      </c>
      <c r="AA3479" s="1">
        <f t="shared" si="721"/>
        <v>3256</v>
      </c>
    </row>
    <row r="3480" spans="2:28">
      <c r="B3480" t="s">
        <v>5</v>
      </c>
      <c r="C3480">
        <v>1969</v>
      </c>
      <c r="D3480" s="1">
        <v>312333</v>
      </c>
      <c r="E3480" s="12">
        <f t="shared" si="716"/>
        <v>2.4761636033151128E-2</v>
      </c>
      <c r="F3480" s="1">
        <v>300247</v>
      </c>
      <c r="G3480" s="11">
        <f t="shared" si="717"/>
        <v>3.8909765330343737E-2</v>
      </c>
      <c r="H3480">
        <v>1127971</v>
      </c>
      <c r="I3480" s="12">
        <f t="shared" si="712"/>
        <v>0.2661832618037166</v>
      </c>
      <c r="J3480" s="12">
        <f t="shared" si="713"/>
        <v>0.27689807628032992</v>
      </c>
      <c r="K3480" s="1">
        <v>1113043</v>
      </c>
      <c r="L3480">
        <v>22750</v>
      </c>
      <c r="M3480" s="12">
        <f t="shared" si="714"/>
        <v>2.0439461907581287E-2</v>
      </c>
      <c r="N3480">
        <v>7025</v>
      </c>
      <c r="O3480">
        <v>15725</v>
      </c>
      <c r="P3480" s="12">
        <f t="shared" si="718"/>
        <v>1.4127935758097397E-2</v>
      </c>
      <c r="Q3480" s="12">
        <f t="shared" si="719"/>
        <v>0.6912087912087912</v>
      </c>
      <c r="R3480">
        <v>2686</v>
      </c>
      <c r="S3480">
        <v>1050</v>
      </c>
      <c r="T3480">
        <v>3897</v>
      </c>
      <c r="U3480" s="30">
        <v>3897</v>
      </c>
      <c r="V3480">
        <f t="shared" si="711"/>
        <v>3897000</v>
      </c>
      <c r="W3480">
        <v>11524</v>
      </c>
      <c r="AA3480" s="1">
        <f t="shared" si="721"/>
        <v>3287</v>
      </c>
    </row>
    <row r="3481" spans="2:28">
      <c r="B3481" t="s">
        <v>5</v>
      </c>
      <c r="C3481">
        <v>1970</v>
      </c>
      <c r="D3481" s="1">
        <v>373623</v>
      </c>
      <c r="E3481" s="12">
        <f t="shared" si="716"/>
        <v>0.19623286684404145</v>
      </c>
      <c r="F3481" s="1">
        <v>358231</v>
      </c>
      <c r="G3481" s="11">
        <f t="shared" si="717"/>
        <v>0.19312099704576566</v>
      </c>
      <c r="H3481">
        <v>1272728</v>
      </c>
      <c r="I3481" s="12">
        <f t="shared" si="712"/>
        <v>0.28146705344739803</v>
      </c>
      <c r="J3481" s="12">
        <f t="shared" si="713"/>
        <v>0.29356076082242238</v>
      </c>
      <c r="K3481" s="1">
        <v>1271209</v>
      </c>
      <c r="L3481">
        <v>29300</v>
      </c>
      <c r="M3481" s="12">
        <f t="shared" si="714"/>
        <v>2.3048924291756902E-2</v>
      </c>
      <c r="N3481">
        <v>8301</v>
      </c>
      <c r="O3481">
        <v>20999</v>
      </c>
      <c r="P3481" s="12">
        <f t="shared" si="718"/>
        <v>1.6518920177563248E-2</v>
      </c>
      <c r="Q3481" s="12">
        <f t="shared" si="719"/>
        <v>0.71668941979522183</v>
      </c>
      <c r="R3481">
        <v>3039</v>
      </c>
      <c r="S3481">
        <v>1076</v>
      </c>
      <c r="T3481">
        <v>3926</v>
      </c>
      <c r="U3481" s="30">
        <v>3926.018</v>
      </c>
      <c r="V3481">
        <f t="shared" si="711"/>
        <v>3926018</v>
      </c>
      <c r="W3481">
        <v>12505</v>
      </c>
      <c r="X3481" s="16">
        <v>3321</v>
      </c>
      <c r="Z3481" s="16">
        <v>3321</v>
      </c>
      <c r="AA3481" s="16">
        <v>3321</v>
      </c>
      <c r="AB3481">
        <f>(AA3488-AA3481)/7</f>
        <v>311.42857142857144</v>
      </c>
    </row>
    <row r="3482" spans="2:28">
      <c r="B3482" t="s">
        <v>5</v>
      </c>
      <c r="C3482">
        <v>1971</v>
      </c>
      <c r="D3482" s="1">
        <v>454146</v>
      </c>
      <c r="E3482" s="12">
        <f t="shared" si="716"/>
        <v>0.2155193871897608</v>
      </c>
      <c r="F3482" s="1">
        <v>434029</v>
      </c>
      <c r="G3482" s="11">
        <f t="shared" si="717"/>
        <v>0.21158972841546375</v>
      </c>
      <c r="H3482">
        <v>1422737</v>
      </c>
      <c r="I3482" s="12">
        <f t="shared" si="712"/>
        <v>0.30506622095299413</v>
      </c>
      <c r="J3482" s="12">
        <f t="shared" si="713"/>
        <v>0.31920586868830991</v>
      </c>
      <c r="K3482" s="1">
        <v>1457612</v>
      </c>
      <c r="L3482">
        <v>28979</v>
      </c>
      <c r="M3482" s="12">
        <f t="shared" si="714"/>
        <v>1.9881148069582303E-2</v>
      </c>
      <c r="N3482">
        <v>8658</v>
      </c>
      <c r="O3482">
        <v>20321</v>
      </c>
      <c r="P3482" s="12">
        <f t="shared" si="718"/>
        <v>1.3941295763207219E-2</v>
      </c>
      <c r="Q3482" s="12">
        <f t="shared" si="719"/>
        <v>0.70123192656751443</v>
      </c>
      <c r="R3482">
        <v>3436</v>
      </c>
      <c r="S3482">
        <v>1653</v>
      </c>
      <c r="T3482">
        <v>4014</v>
      </c>
      <c r="U3482" s="30">
        <v>4013.6080000000002</v>
      </c>
      <c r="V3482">
        <f t="shared" si="711"/>
        <v>4013608</v>
      </c>
      <c r="W3482">
        <v>13791</v>
      </c>
      <c r="AA3482" s="1">
        <f>AA3481+311</f>
        <v>3632</v>
      </c>
    </row>
    <row r="3483" spans="2:28">
      <c r="B3483" t="s">
        <v>5</v>
      </c>
      <c r="C3483">
        <v>1972</v>
      </c>
      <c r="D3483" s="1">
        <v>475037</v>
      </c>
      <c r="E3483" s="12">
        <f t="shared" si="716"/>
        <v>4.6000625349557192E-2</v>
      </c>
      <c r="F3483" s="1">
        <v>452402</v>
      </c>
      <c r="G3483" s="11">
        <f t="shared" si="717"/>
        <v>4.2331272795135808E-2</v>
      </c>
      <c r="H3483">
        <v>1636752</v>
      </c>
      <c r="I3483" s="12">
        <f t="shared" si="712"/>
        <v>0.27640228941220174</v>
      </c>
      <c r="J3483" s="12">
        <f t="shared" si="713"/>
        <v>0.29023150727782826</v>
      </c>
      <c r="K3483" s="1">
        <v>1522983</v>
      </c>
      <c r="L3483">
        <v>30677</v>
      </c>
      <c r="M3483" s="12">
        <f t="shared" si="714"/>
        <v>2.0142706780049417E-2</v>
      </c>
      <c r="N3483">
        <v>10069</v>
      </c>
      <c r="O3483">
        <v>20608</v>
      </c>
      <c r="P3483" s="12">
        <f t="shared" si="718"/>
        <v>1.353133948310651E-2</v>
      </c>
      <c r="Q3483" s="12">
        <f t="shared" si="719"/>
        <v>0.67177364149036733</v>
      </c>
      <c r="R3483">
        <v>3930</v>
      </c>
      <c r="S3483">
        <v>2232</v>
      </c>
      <c r="T3483">
        <v>4095</v>
      </c>
      <c r="U3483" s="30">
        <v>4094.6109999999999</v>
      </c>
      <c r="V3483">
        <f t="shared" si="711"/>
        <v>4094611</v>
      </c>
      <c r="W3483">
        <v>15538</v>
      </c>
      <c r="AA3483" s="1">
        <f t="shared" ref="AA3483:AA3487" si="722">AA3482+311</f>
        <v>3943</v>
      </c>
    </row>
    <row r="3484" spans="2:28">
      <c r="B3484" t="s">
        <v>5</v>
      </c>
      <c r="C3484">
        <v>1973</v>
      </c>
      <c r="D3484" s="1">
        <v>554734</v>
      </c>
      <c r="E3484" s="12">
        <f t="shared" si="716"/>
        <v>0.16777008948776623</v>
      </c>
      <c r="F3484" s="1">
        <v>524875</v>
      </c>
      <c r="G3484" s="11">
        <f t="shared" si="717"/>
        <v>0.16019602035357933</v>
      </c>
      <c r="H3484">
        <v>1882304</v>
      </c>
      <c r="I3484" s="12">
        <f t="shared" si="712"/>
        <v>0.27884709377443812</v>
      </c>
      <c r="J3484" s="12">
        <f t="shared" si="713"/>
        <v>0.294710099962599</v>
      </c>
      <c r="K3484" s="1">
        <v>1675600</v>
      </c>
      <c r="L3484">
        <v>34564</v>
      </c>
      <c r="M3484" s="12">
        <f t="shared" si="714"/>
        <v>2.0627834805442828E-2</v>
      </c>
      <c r="N3484">
        <v>11529</v>
      </c>
      <c r="O3484">
        <v>23035</v>
      </c>
      <c r="P3484" s="12">
        <f t="shared" si="718"/>
        <v>1.3747314394843639E-2</v>
      </c>
      <c r="Q3484" s="12">
        <f t="shared" si="719"/>
        <v>0.66644485591945379</v>
      </c>
      <c r="R3484">
        <v>3956</v>
      </c>
      <c r="S3484">
        <v>2727</v>
      </c>
      <c r="T3484">
        <v>4147</v>
      </c>
      <c r="U3484" s="30">
        <v>4147.4009999999998</v>
      </c>
      <c r="V3484">
        <f t="shared" si="711"/>
        <v>4147401</v>
      </c>
      <c r="W3484">
        <v>17731</v>
      </c>
      <c r="AA3484" s="1">
        <f t="shared" si="722"/>
        <v>4254</v>
      </c>
    </row>
    <row r="3485" spans="2:28">
      <c r="B3485" t="s">
        <v>5</v>
      </c>
      <c r="C3485">
        <v>1974</v>
      </c>
      <c r="D3485" s="1">
        <v>547621</v>
      </c>
      <c r="E3485" s="12">
        <f t="shared" si="716"/>
        <v>-1.2822361708494521E-2</v>
      </c>
      <c r="F3485" s="1">
        <v>523553</v>
      </c>
      <c r="G3485" s="11">
        <f t="shared" si="717"/>
        <v>-2.5186949273636582E-3</v>
      </c>
      <c r="H3485">
        <v>2036318</v>
      </c>
      <c r="I3485" s="12">
        <f t="shared" si="712"/>
        <v>0.25710768160965036</v>
      </c>
      <c r="J3485" s="12">
        <f t="shared" si="713"/>
        <v>0.26892705363307695</v>
      </c>
      <c r="K3485" s="1">
        <v>1910117</v>
      </c>
      <c r="L3485">
        <v>42379</v>
      </c>
      <c r="M3485" s="12">
        <f t="shared" si="714"/>
        <v>2.2186599040791743E-2</v>
      </c>
      <c r="N3485">
        <v>13798</v>
      </c>
      <c r="O3485">
        <v>28581</v>
      </c>
      <c r="P3485" s="12">
        <f t="shared" si="718"/>
        <v>1.4962957766461426E-2</v>
      </c>
      <c r="Q3485" s="12">
        <f t="shared" si="719"/>
        <v>0.67441421458741357</v>
      </c>
      <c r="R3485">
        <v>4224</v>
      </c>
      <c r="S3485">
        <v>3565</v>
      </c>
      <c r="T3485">
        <v>4214</v>
      </c>
      <c r="U3485" s="30">
        <v>4213.509</v>
      </c>
      <c r="V3485">
        <f t="shared" si="711"/>
        <v>4213509</v>
      </c>
      <c r="W3485">
        <v>19685</v>
      </c>
      <c r="AA3485" s="1">
        <f t="shared" si="722"/>
        <v>4565</v>
      </c>
    </row>
    <row r="3486" spans="2:28">
      <c r="B3486" t="s">
        <v>5</v>
      </c>
      <c r="C3486">
        <v>1975</v>
      </c>
      <c r="D3486" s="1">
        <v>652842</v>
      </c>
      <c r="E3486" s="12">
        <f t="shared" si="716"/>
        <v>0.19214201062413602</v>
      </c>
      <c r="F3486" s="1">
        <v>635458</v>
      </c>
      <c r="G3486" s="11">
        <f t="shared" si="717"/>
        <v>0.21374149322036165</v>
      </c>
      <c r="H3486">
        <v>2234018</v>
      </c>
      <c r="I3486" s="12">
        <f t="shared" si="712"/>
        <v>0.28444623096143362</v>
      </c>
      <c r="J3486" s="12">
        <f t="shared" si="713"/>
        <v>0.29222772600757918</v>
      </c>
      <c r="K3486" s="1">
        <v>2417217</v>
      </c>
      <c r="L3486">
        <v>56125</v>
      </c>
      <c r="M3486" s="12">
        <f t="shared" si="714"/>
        <v>2.3218850438334663E-2</v>
      </c>
      <c r="N3486">
        <v>16419</v>
      </c>
      <c r="O3486">
        <v>39706</v>
      </c>
      <c r="P3486" s="12">
        <f t="shared" si="718"/>
        <v>1.6426328294067104E-2</v>
      </c>
      <c r="Q3486" s="12">
        <f t="shared" si="719"/>
        <v>0.70745657015590202</v>
      </c>
      <c r="R3486">
        <v>6581</v>
      </c>
      <c r="S3486">
        <v>4041</v>
      </c>
      <c r="T3486">
        <v>4276</v>
      </c>
      <c r="U3486" s="30">
        <v>4275.5659999999998</v>
      </c>
      <c r="V3486">
        <f t="shared" si="711"/>
        <v>4275566</v>
      </c>
      <c r="W3486">
        <v>21414</v>
      </c>
      <c r="AA3486" s="1">
        <f t="shared" si="722"/>
        <v>4876</v>
      </c>
    </row>
    <row r="3487" spans="2:28">
      <c r="B3487" t="s">
        <v>5</v>
      </c>
      <c r="C3487">
        <v>1976</v>
      </c>
      <c r="D3487" s="1">
        <v>784746</v>
      </c>
      <c r="E3487" s="12">
        <f t="shared" si="716"/>
        <v>0.20204582425763049</v>
      </c>
      <c r="F3487" s="1">
        <v>769930</v>
      </c>
      <c r="G3487" s="11">
        <f t="shared" si="717"/>
        <v>0.21161430023699443</v>
      </c>
      <c r="H3487">
        <v>2643189</v>
      </c>
      <c r="I3487" s="12">
        <f t="shared" si="712"/>
        <v>0.29128828850301663</v>
      </c>
      <c r="J3487" s="12">
        <f t="shared" si="713"/>
        <v>0.29689363870688024</v>
      </c>
      <c r="K3487" s="1">
        <v>2807698</v>
      </c>
      <c r="L3487">
        <v>64867</v>
      </c>
      <c r="M3487" s="12">
        <f t="shared" si="714"/>
        <v>2.3103268228990441E-2</v>
      </c>
      <c r="N3487">
        <v>15679</v>
      </c>
      <c r="O3487">
        <v>49188</v>
      </c>
      <c r="P3487" s="12">
        <f t="shared" si="718"/>
        <v>1.7518978180701771E-2</v>
      </c>
      <c r="Q3487" s="12">
        <f t="shared" si="719"/>
        <v>0.75829003961952923</v>
      </c>
      <c r="R3487">
        <v>8798</v>
      </c>
      <c r="S3487">
        <v>4314</v>
      </c>
      <c r="T3487">
        <v>4347</v>
      </c>
      <c r="U3487" s="30">
        <v>4346.9279999999999</v>
      </c>
      <c r="V3487">
        <f t="shared" si="711"/>
        <v>4346928</v>
      </c>
      <c r="W3487">
        <v>24115</v>
      </c>
      <c r="AA3487" s="1">
        <f t="shared" si="722"/>
        <v>5187</v>
      </c>
    </row>
    <row r="3488" spans="2:28">
      <c r="B3488" t="s">
        <v>5</v>
      </c>
      <c r="C3488">
        <v>1977</v>
      </c>
      <c r="D3488" s="1">
        <v>833681</v>
      </c>
      <c r="E3488" s="12">
        <f t="shared" si="716"/>
        <v>6.2357756522492626E-2</v>
      </c>
      <c r="F3488" s="1">
        <v>817356</v>
      </c>
      <c r="G3488" s="11">
        <f t="shared" si="717"/>
        <v>6.1597807592898055E-2</v>
      </c>
      <c r="H3488">
        <v>2933213</v>
      </c>
      <c r="I3488" s="12">
        <f t="shared" si="712"/>
        <v>0.2786555221185778</v>
      </c>
      <c r="J3488" s="12">
        <f t="shared" si="713"/>
        <v>0.28422109134249712</v>
      </c>
      <c r="K3488" s="1">
        <v>2854020</v>
      </c>
      <c r="L3488">
        <v>67158</v>
      </c>
      <c r="M3488" s="12">
        <f t="shared" si="714"/>
        <v>2.3531019404208799E-2</v>
      </c>
      <c r="N3488">
        <v>15656</v>
      </c>
      <c r="O3488">
        <v>51502</v>
      </c>
      <c r="P3488" s="12">
        <f t="shared" si="718"/>
        <v>1.8045423648047315E-2</v>
      </c>
      <c r="Q3488" s="12">
        <f t="shared" si="719"/>
        <v>0.76687810834152292</v>
      </c>
      <c r="R3488">
        <v>9579</v>
      </c>
      <c r="S3488">
        <v>4445</v>
      </c>
      <c r="T3488">
        <v>4423</v>
      </c>
      <c r="U3488" s="30">
        <v>4422.9210000000003</v>
      </c>
      <c r="V3488">
        <f t="shared" si="711"/>
        <v>4422921</v>
      </c>
      <c r="W3488">
        <v>26805</v>
      </c>
      <c r="X3488" s="16">
        <v>5501</v>
      </c>
      <c r="Z3488" s="16">
        <v>5501</v>
      </c>
      <c r="AA3488" s="16">
        <v>5501</v>
      </c>
    </row>
    <row r="3489" spans="2:27">
      <c r="B3489" t="s">
        <v>5</v>
      </c>
      <c r="C3489">
        <v>1978</v>
      </c>
      <c r="D3489" s="1">
        <v>932757</v>
      </c>
      <c r="E3489" s="12">
        <f t="shared" si="716"/>
        <v>0.11884161927643787</v>
      </c>
      <c r="F3489" s="1">
        <v>909753</v>
      </c>
      <c r="G3489" s="11">
        <f t="shared" si="717"/>
        <v>0.11304376550731872</v>
      </c>
      <c r="H3489">
        <v>3275928</v>
      </c>
      <c r="I3489" s="12">
        <f t="shared" ref="I3489:I3519" si="723">(F3489/H3489)</f>
        <v>0.27770848443555535</v>
      </c>
      <c r="J3489" s="12">
        <f t="shared" si="713"/>
        <v>0.28473061679011258</v>
      </c>
      <c r="K3489" s="1">
        <v>3091556</v>
      </c>
      <c r="L3489">
        <v>92473</v>
      </c>
      <c r="M3489" s="12">
        <f t="shared" si="714"/>
        <v>2.9911474998350344E-2</v>
      </c>
      <c r="N3489">
        <v>26421</v>
      </c>
      <c r="O3489">
        <v>66052</v>
      </c>
      <c r="P3489" s="12">
        <f t="shared" si="718"/>
        <v>2.1365293075719799E-2</v>
      </c>
      <c r="Q3489" s="12">
        <f t="shared" si="719"/>
        <v>0.71428416943324002</v>
      </c>
      <c r="R3489">
        <v>9987</v>
      </c>
      <c r="S3489">
        <v>5113</v>
      </c>
      <c r="T3489">
        <v>4486</v>
      </c>
      <c r="U3489" s="30">
        <v>4486.3140000000003</v>
      </c>
      <c r="V3489">
        <f t="shared" si="711"/>
        <v>4486314</v>
      </c>
      <c r="W3489">
        <v>30615</v>
      </c>
      <c r="X3489" s="16">
        <v>5850</v>
      </c>
      <c r="Z3489" s="16">
        <v>5850</v>
      </c>
      <c r="AA3489" s="16">
        <v>5850</v>
      </c>
    </row>
    <row r="3490" spans="2:27">
      <c r="B3490" t="s">
        <v>5</v>
      </c>
      <c r="C3490">
        <v>1979</v>
      </c>
      <c r="D3490" s="1">
        <v>1029259</v>
      </c>
      <c r="E3490" s="12">
        <f t="shared" si="716"/>
        <v>0.1034588858620198</v>
      </c>
      <c r="F3490" s="1">
        <v>1004156</v>
      </c>
      <c r="G3490" s="11">
        <f t="shared" si="717"/>
        <v>0.10376772596517957</v>
      </c>
      <c r="H3490">
        <v>3614601</v>
      </c>
      <c r="I3490" s="12">
        <f t="shared" si="723"/>
        <v>0.2778054894578959</v>
      </c>
      <c r="J3490" s="12">
        <f t="shared" si="713"/>
        <v>0.2847503777042058</v>
      </c>
      <c r="K3490" s="1">
        <v>3360630</v>
      </c>
      <c r="L3490">
        <v>104307</v>
      </c>
      <c r="M3490" s="12">
        <f t="shared" si="714"/>
        <v>3.1037930388052241E-2</v>
      </c>
      <c r="N3490">
        <v>21059</v>
      </c>
      <c r="O3490">
        <v>83248</v>
      </c>
      <c r="P3490" s="12">
        <f t="shared" si="718"/>
        <v>2.4771545811350847E-2</v>
      </c>
      <c r="Q3490" s="12">
        <f t="shared" si="719"/>
        <v>0.79810559214626053</v>
      </c>
      <c r="R3490">
        <v>10910</v>
      </c>
      <c r="S3490">
        <v>5564</v>
      </c>
      <c r="T3490">
        <v>4560</v>
      </c>
      <c r="U3490" s="30">
        <v>4560.473</v>
      </c>
      <c r="V3490">
        <f t="shared" si="711"/>
        <v>4560473</v>
      </c>
      <c r="W3490">
        <v>34248</v>
      </c>
      <c r="X3490" s="16">
        <v>6652</v>
      </c>
      <c r="Y3490">
        <v>6328</v>
      </c>
      <c r="Z3490" s="1">
        <f>(X3490+Y3490)/2</f>
        <v>6490</v>
      </c>
      <c r="AA3490">
        <v>6490</v>
      </c>
    </row>
    <row r="3491" spans="2:27">
      <c r="B3491" t="s">
        <v>5</v>
      </c>
      <c r="C3491">
        <v>1980</v>
      </c>
      <c r="D3491" s="1">
        <v>1241306</v>
      </c>
      <c r="E3491" s="12">
        <f t="shared" si="716"/>
        <v>0.206019087518302</v>
      </c>
      <c r="F3491" s="1">
        <v>1207833</v>
      </c>
      <c r="G3491" s="11">
        <f t="shared" si="717"/>
        <v>0.20283402180537685</v>
      </c>
      <c r="H3491">
        <v>4028047</v>
      </c>
      <c r="I3491" s="12">
        <f t="shared" si="723"/>
        <v>0.29985573653932041</v>
      </c>
      <c r="J3491" s="12">
        <f t="shared" si="713"/>
        <v>0.30816571901966389</v>
      </c>
      <c r="K3491" s="1">
        <v>3873736</v>
      </c>
      <c r="L3491">
        <v>122037</v>
      </c>
      <c r="M3491" s="12">
        <f t="shared" si="714"/>
        <v>3.1503695657112411E-2</v>
      </c>
      <c r="N3491">
        <v>23629</v>
      </c>
      <c r="O3491">
        <v>98408</v>
      </c>
      <c r="P3491" s="12">
        <f t="shared" si="718"/>
        <v>2.5403899491343758E-2</v>
      </c>
      <c r="Q3491" s="12">
        <f t="shared" si="719"/>
        <v>0.80637839343805562</v>
      </c>
      <c r="R3491">
        <v>11823</v>
      </c>
      <c r="S3491">
        <v>5914</v>
      </c>
      <c r="T3491">
        <v>4591</v>
      </c>
      <c r="U3491" s="30">
        <v>4600.2520000000004</v>
      </c>
      <c r="V3491">
        <f t="shared" si="711"/>
        <v>4600252</v>
      </c>
      <c r="W3491">
        <v>37847</v>
      </c>
      <c r="X3491" s="16">
        <v>6851</v>
      </c>
      <c r="AA3491" s="16">
        <v>6851</v>
      </c>
    </row>
    <row r="3492" spans="2:27">
      <c r="B3492" t="s">
        <v>5</v>
      </c>
      <c r="C3492">
        <v>1981</v>
      </c>
      <c r="D3492" s="1">
        <v>1354734</v>
      </c>
      <c r="E3492" s="12">
        <f t="shared" si="716"/>
        <v>9.1377951931272391E-2</v>
      </c>
      <c r="F3492" s="1">
        <v>1322402</v>
      </c>
      <c r="G3492" s="11">
        <f t="shared" si="717"/>
        <v>9.485500064992429E-2</v>
      </c>
      <c r="H3492">
        <v>4271237</v>
      </c>
      <c r="I3492" s="12">
        <f t="shared" si="723"/>
        <v>0.30960632716002412</v>
      </c>
      <c r="J3492" s="12">
        <f t="shared" si="713"/>
        <v>0.31717603120594806</v>
      </c>
      <c r="K3492" s="1">
        <v>4230952</v>
      </c>
      <c r="L3492">
        <v>125230</v>
      </c>
      <c r="M3492" s="12">
        <f t="shared" si="714"/>
        <v>2.9598539524910705E-2</v>
      </c>
      <c r="N3492">
        <v>25823</v>
      </c>
      <c r="O3492">
        <v>99407</v>
      </c>
      <c r="P3492" s="12">
        <f t="shared" si="718"/>
        <v>2.3495185008007655E-2</v>
      </c>
      <c r="Q3492" s="12">
        <f t="shared" si="719"/>
        <v>0.79379541643376184</v>
      </c>
      <c r="R3492">
        <v>12759</v>
      </c>
      <c r="S3492">
        <v>6430</v>
      </c>
      <c r="T3492">
        <v>4628</v>
      </c>
      <c r="U3492" s="30">
        <v>4627.6580000000004</v>
      </c>
      <c r="V3492">
        <f t="shared" si="711"/>
        <v>4627658</v>
      </c>
      <c r="W3492">
        <v>42205</v>
      </c>
      <c r="X3492" s="16">
        <v>7681</v>
      </c>
      <c r="AA3492" s="16">
        <v>7681</v>
      </c>
    </row>
    <row r="3493" spans="2:27">
      <c r="B3493" t="s">
        <v>5</v>
      </c>
      <c r="C3493">
        <v>1982</v>
      </c>
      <c r="D3493" s="1">
        <v>1264630</v>
      </c>
      <c r="E3493" s="12">
        <f t="shared" si="716"/>
        <v>-6.6510473642796303E-2</v>
      </c>
      <c r="F3493" s="1">
        <v>1230529</v>
      </c>
      <c r="G3493" s="11">
        <f t="shared" si="717"/>
        <v>-6.9474335338270812E-2</v>
      </c>
      <c r="H3493">
        <v>4521319</v>
      </c>
      <c r="I3493" s="12">
        <f t="shared" si="723"/>
        <v>0.27216150862170974</v>
      </c>
      <c r="J3493" s="12">
        <f t="shared" si="713"/>
        <v>0.27970377670763774</v>
      </c>
      <c r="K3493" s="1">
        <v>4298381</v>
      </c>
      <c r="L3493">
        <v>131384</v>
      </c>
      <c r="M3493" s="12">
        <f t="shared" si="714"/>
        <v>3.0565927031596316E-2</v>
      </c>
      <c r="N3493">
        <v>27684</v>
      </c>
      <c r="O3493">
        <v>103700</v>
      </c>
      <c r="P3493" s="12">
        <f t="shared" si="718"/>
        <v>2.4125362549294722E-2</v>
      </c>
      <c r="Q3493" s="12">
        <f t="shared" si="719"/>
        <v>0.78928941119162155</v>
      </c>
      <c r="R3493">
        <v>13839</v>
      </c>
      <c r="S3493">
        <v>6389</v>
      </c>
      <c r="T3493">
        <v>4646</v>
      </c>
      <c r="U3493" s="30">
        <v>4646.0410000000002</v>
      </c>
      <c r="V3493">
        <f t="shared" si="711"/>
        <v>4646041</v>
      </c>
      <c r="W3493">
        <v>45048</v>
      </c>
      <c r="X3493" s="16">
        <v>7683</v>
      </c>
      <c r="AA3493" s="16">
        <v>7683</v>
      </c>
    </row>
    <row r="3494" spans="2:27">
      <c r="B3494" t="s">
        <v>5</v>
      </c>
      <c r="C3494">
        <v>1983</v>
      </c>
      <c r="D3494" s="1">
        <v>1316811</v>
      </c>
      <c r="E3494" s="12">
        <f t="shared" si="716"/>
        <v>4.1261871061100873E-2</v>
      </c>
      <c r="F3494" s="1">
        <v>1287327</v>
      </c>
      <c r="G3494" s="11">
        <f t="shared" si="717"/>
        <v>4.6157384344456737E-2</v>
      </c>
      <c r="H3494">
        <v>4783433</v>
      </c>
      <c r="I3494" s="12">
        <f t="shared" si="723"/>
        <v>0.2691219883293024</v>
      </c>
      <c r="J3494" s="12">
        <f t="shared" si="713"/>
        <v>0.27528576233847113</v>
      </c>
      <c r="K3494" s="1">
        <v>4578341</v>
      </c>
      <c r="L3494">
        <v>141573</v>
      </c>
      <c r="M3494" s="12">
        <f t="shared" si="714"/>
        <v>3.0922336278577763E-2</v>
      </c>
      <c r="N3494">
        <v>26145</v>
      </c>
      <c r="O3494">
        <v>115428</v>
      </c>
      <c r="P3494" s="12">
        <f t="shared" si="718"/>
        <v>2.5211752466668604E-2</v>
      </c>
      <c r="Q3494" s="12">
        <f t="shared" si="719"/>
        <v>0.81532495602975141</v>
      </c>
      <c r="R3494">
        <v>31029</v>
      </c>
      <c r="S3494">
        <v>6863</v>
      </c>
      <c r="T3494">
        <v>4660</v>
      </c>
      <c r="U3494" s="30">
        <v>4659.7489999999998</v>
      </c>
      <c r="V3494">
        <f t="shared" si="711"/>
        <v>4659749</v>
      </c>
      <c r="W3494">
        <v>47964</v>
      </c>
      <c r="X3494" s="16">
        <v>7876</v>
      </c>
      <c r="AA3494" s="16">
        <v>7876</v>
      </c>
    </row>
    <row r="3495" spans="2:27">
      <c r="B3495" t="s">
        <v>5</v>
      </c>
      <c r="C3495">
        <v>1984</v>
      </c>
      <c r="D3495" s="1">
        <v>1494589</v>
      </c>
      <c r="E3495" s="12">
        <f t="shared" si="716"/>
        <v>0.13500646637976141</v>
      </c>
      <c r="F3495" s="1">
        <v>1462876</v>
      </c>
      <c r="G3495" s="11">
        <f t="shared" si="717"/>
        <v>0.13636706136047796</v>
      </c>
      <c r="H3495">
        <v>5334595</v>
      </c>
      <c r="I3495" s="12">
        <f t="shared" si="723"/>
        <v>0.27422437879539119</v>
      </c>
      <c r="J3495" s="12">
        <f t="shared" si="713"/>
        <v>0.2801691599830915</v>
      </c>
      <c r="K3495" s="1">
        <v>4829728</v>
      </c>
      <c r="L3495">
        <v>157955</v>
      </c>
      <c r="M3495" s="12">
        <f t="shared" si="714"/>
        <v>3.2704740308356912E-2</v>
      </c>
      <c r="N3495">
        <v>30504</v>
      </c>
      <c r="O3495">
        <v>127451</v>
      </c>
      <c r="P3495" s="12">
        <f t="shared" si="718"/>
        <v>2.6388856680955947E-2</v>
      </c>
      <c r="Q3495" s="12">
        <f t="shared" si="719"/>
        <v>0.80688170681523219</v>
      </c>
      <c r="R3495">
        <v>32301</v>
      </c>
      <c r="S3495">
        <v>7696</v>
      </c>
      <c r="T3495">
        <v>4687</v>
      </c>
      <c r="U3495" s="30">
        <v>4686.7370000000001</v>
      </c>
      <c r="V3495">
        <f t="shared" si="711"/>
        <v>4686737</v>
      </c>
      <c r="W3495">
        <v>53490</v>
      </c>
      <c r="X3495" s="16">
        <v>7227</v>
      </c>
      <c r="AA3495" s="16">
        <v>7227</v>
      </c>
    </row>
    <row r="3496" spans="2:27">
      <c r="B3496" t="s">
        <v>5</v>
      </c>
      <c r="C3496">
        <v>1985</v>
      </c>
      <c r="D3496" s="1">
        <v>1648068</v>
      </c>
      <c r="E3496" s="12">
        <f t="shared" si="716"/>
        <v>0.10268976956206689</v>
      </c>
      <c r="F3496" s="1">
        <v>1611640</v>
      </c>
      <c r="G3496" s="11">
        <f t="shared" si="717"/>
        <v>0.10169282974086662</v>
      </c>
      <c r="H3496">
        <v>6142245</v>
      </c>
      <c r="I3496" s="12">
        <f t="shared" si="723"/>
        <v>0.26238614708465718</v>
      </c>
      <c r="J3496" s="12">
        <f t="shared" si="713"/>
        <v>0.26831687762373529</v>
      </c>
      <c r="K3496" s="1">
        <v>5439026</v>
      </c>
      <c r="L3496">
        <v>190982</v>
      </c>
      <c r="M3496" s="12">
        <f t="shared" si="714"/>
        <v>3.5113272118941885E-2</v>
      </c>
      <c r="N3496">
        <v>35299</v>
      </c>
      <c r="O3496">
        <v>155683</v>
      </c>
      <c r="P3496" s="12">
        <f t="shared" si="718"/>
        <v>2.8623323367088151E-2</v>
      </c>
      <c r="Q3496" s="12">
        <f t="shared" si="719"/>
        <v>0.81517106324156208</v>
      </c>
      <c r="R3496">
        <v>37447</v>
      </c>
      <c r="S3496">
        <v>8730</v>
      </c>
      <c r="T3496">
        <v>4715</v>
      </c>
      <c r="U3496" s="30">
        <v>4715.2960000000003</v>
      </c>
      <c r="V3496">
        <f t="shared" si="711"/>
        <v>4715296</v>
      </c>
      <c r="W3496">
        <v>57302</v>
      </c>
      <c r="X3496" s="16">
        <v>6943</v>
      </c>
      <c r="AA3496" s="16">
        <v>6943</v>
      </c>
    </row>
    <row r="3497" spans="2:27">
      <c r="B3497" t="s">
        <v>5</v>
      </c>
      <c r="C3497">
        <v>1986</v>
      </c>
      <c r="D3497" s="1">
        <v>1852921</v>
      </c>
      <c r="E3497" s="12">
        <f t="shared" si="716"/>
        <v>0.12429887601725172</v>
      </c>
      <c r="F3497" s="1">
        <v>1812191</v>
      </c>
      <c r="G3497" s="11">
        <f t="shared" si="717"/>
        <v>0.12443908068799484</v>
      </c>
      <c r="H3497">
        <v>6812908</v>
      </c>
      <c r="I3497" s="12">
        <f t="shared" si="723"/>
        <v>0.26599375773164702</v>
      </c>
      <c r="J3497" s="12">
        <f t="shared" si="713"/>
        <v>0.27197211528469195</v>
      </c>
      <c r="K3497" s="1">
        <v>6080204</v>
      </c>
      <c r="L3497">
        <v>230488</v>
      </c>
      <c r="M3497" s="12">
        <f t="shared" si="714"/>
        <v>3.7907938615217518E-2</v>
      </c>
      <c r="N3497">
        <v>41819</v>
      </c>
      <c r="O3497">
        <v>188669</v>
      </c>
      <c r="P3497" s="12">
        <f t="shared" si="718"/>
        <v>3.1030044386668607E-2</v>
      </c>
      <c r="Q3497" s="12">
        <f t="shared" si="719"/>
        <v>0.81856322238034085</v>
      </c>
      <c r="R3497">
        <v>40503</v>
      </c>
      <c r="S3497">
        <v>9709</v>
      </c>
      <c r="T3497">
        <v>4739</v>
      </c>
      <c r="U3497" s="30">
        <v>4738.7079999999996</v>
      </c>
      <c r="V3497">
        <f t="shared" si="711"/>
        <v>4738708</v>
      </c>
      <c r="W3497">
        <v>61105</v>
      </c>
      <c r="X3497" s="16">
        <v>7182</v>
      </c>
      <c r="AA3497" s="16">
        <v>7182</v>
      </c>
    </row>
    <row r="3498" spans="2:27">
      <c r="B3498" t="s">
        <v>5</v>
      </c>
      <c r="C3498">
        <v>1987</v>
      </c>
      <c r="D3498" s="1">
        <v>1883423</v>
      </c>
      <c r="E3498" s="12">
        <f t="shared" si="716"/>
        <v>1.6461576073669628E-2</v>
      </c>
      <c r="F3498" s="1">
        <v>1852262</v>
      </c>
      <c r="G3498" s="11">
        <f t="shared" si="717"/>
        <v>2.211190763004562E-2</v>
      </c>
      <c r="H3498">
        <v>7382628</v>
      </c>
      <c r="I3498" s="12">
        <f t="shared" si="723"/>
        <v>0.25089466786082137</v>
      </c>
      <c r="J3498" s="12">
        <f t="shared" si="713"/>
        <v>0.25511552254833914</v>
      </c>
      <c r="K3498" s="1">
        <v>6584051</v>
      </c>
      <c r="L3498">
        <v>268276</v>
      </c>
      <c r="M3498" s="12">
        <f t="shared" si="714"/>
        <v>4.0746342942969305E-2</v>
      </c>
      <c r="N3498">
        <v>46943</v>
      </c>
      <c r="O3498">
        <v>221333</v>
      </c>
      <c r="P3498" s="12">
        <f t="shared" si="718"/>
        <v>3.3616537903488293E-2</v>
      </c>
      <c r="Q3498" s="12">
        <f t="shared" si="719"/>
        <v>0.82501975577390452</v>
      </c>
      <c r="R3498">
        <v>47524</v>
      </c>
      <c r="S3498">
        <v>11767</v>
      </c>
      <c r="T3498">
        <v>4783</v>
      </c>
      <c r="U3498" s="30">
        <v>4782.9269999999997</v>
      </c>
      <c r="V3498">
        <f t="shared" si="711"/>
        <v>4782927</v>
      </c>
      <c r="W3498">
        <v>65786</v>
      </c>
      <c r="X3498" s="16">
        <v>7249</v>
      </c>
      <c r="AA3498" s="16">
        <v>7249</v>
      </c>
    </row>
    <row r="3499" spans="2:27">
      <c r="B3499" t="s">
        <v>5</v>
      </c>
      <c r="C3499">
        <v>1988</v>
      </c>
      <c r="D3499" s="1">
        <v>2092266</v>
      </c>
      <c r="E3499" s="12">
        <f t="shared" si="716"/>
        <v>0.11088480920111946</v>
      </c>
      <c r="F3499" s="1">
        <v>2075922</v>
      </c>
      <c r="G3499" s="11">
        <f t="shared" si="717"/>
        <v>0.12074965636610803</v>
      </c>
      <c r="H3499">
        <v>7798219</v>
      </c>
      <c r="I3499" s="12">
        <f t="shared" si="723"/>
        <v>0.26620462954425878</v>
      </c>
      <c r="J3499" s="12">
        <f t="shared" si="713"/>
        <v>0.2683004927150674</v>
      </c>
      <c r="K3499" s="1">
        <v>7082137</v>
      </c>
      <c r="L3499">
        <v>315264</v>
      </c>
      <c r="M3499" s="12">
        <f t="shared" si="714"/>
        <v>4.4515377208884835E-2</v>
      </c>
      <c r="N3499">
        <v>48857</v>
      </c>
      <c r="O3499">
        <v>266407</v>
      </c>
      <c r="P3499" s="12">
        <f t="shared" si="718"/>
        <v>3.7616753248348629E-2</v>
      </c>
      <c r="Q3499" s="12">
        <f t="shared" si="719"/>
        <v>0.84502829374746247</v>
      </c>
      <c r="R3499">
        <v>52082</v>
      </c>
      <c r="S3499">
        <v>10908</v>
      </c>
      <c r="T3499">
        <v>4822</v>
      </c>
      <c r="U3499" s="30">
        <v>4822.4369999999999</v>
      </c>
      <c r="V3499">
        <f t="shared" si="711"/>
        <v>4822437</v>
      </c>
      <c r="W3499">
        <v>71289</v>
      </c>
      <c r="X3499" s="16">
        <v>7354</v>
      </c>
      <c r="AA3499" s="16">
        <v>7354</v>
      </c>
    </row>
    <row r="3500" spans="2:27">
      <c r="B3500" t="s">
        <v>5</v>
      </c>
      <c r="C3500">
        <v>1989</v>
      </c>
      <c r="D3500" s="1">
        <v>2278672</v>
      </c>
      <c r="E3500" s="12">
        <f t="shared" si="716"/>
        <v>8.9092878247794494E-2</v>
      </c>
      <c r="F3500" s="1">
        <v>2246378</v>
      </c>
      <c r="G3500" s="11">
        <f t="shared" si="717"/>
        <v>8.211098490213023E-2</v>
      </c>
      <c r="H3500">
        <v>8325303</v>
      </c>
      <c r="I3500" s="12">
        <f t="shared" si="723"/>
        <v>0.2698253745239062</v>
      </c>
      <c r="J3500" s="12">
        <f t="shared" si="713"/>
        <v>0.27370439250078948</v>
      </c>
      <c r="K3500" s="1">
        <v>7741816</v>
      </c>
      <c r="L3500">
        <v>405758</v>
      </c>
      <c r="M3500" s="12">
        <f t="shared" si="714"/>
        <v>5.2411217213118991E-2</v>
      </c>
      <c r="N3500">
        <v>63116</v>
      </c>
      <c r="O3500">
        <v>342642</v>
      </c>
      <c r="P3500" s="12">
        <f t="shared" si="718"/>
        <v>4.4258608057851027E-2</v>
      </c>
      <c r="Q3500" s="12">
        <f t="shared" si="719"/>
        <v>0.84444915442209401</v>
      </c>
      <c r="R3500">
        <v>61453</v>
      </c>
      <c r="S3500">
        <v>12423</v>
      </c>
      <c r="T3500">
        <v>4854</v>
      </c>
      <c r="U3500" s="30">
        <v>4854.4440000000004</v>
      </c>
      <c r="V3500">
        <f t="shared" si="711"/>
        <v>4854444</v>
      </c>
      <c r="W3500">
        <v>76300</v>
      </c>
      <c r="X3500" s="16">
        <v>7769</v>
      </c>
      <c r="AA3500" s="16">
        <v>7769</v>
      </c>
    </row>
    <row r="3501" spans="2:27">
      <c r="B3501" t="s">
        <v>5</v>
      </c>
      <c r="C3501">
        <v>1990</v>
      </c>
      <c r="D3501" s="1">
        <v>2520103</v>
      </c>
      <c r="E3501" s="12">
        <f t="shared" si="716"/>
        <v>0.10595250215915235</v>
      </c>
      <c r="F3501" s="1">
        <v>2478513</v>
      </c>
      <c r="G3501" s="11">
        <f t="shared" si="717"/>
        <v>0.10333746146018168</v>
      </c>
      <c r="H3501">
        <v>9182699</v>
      </c>
      <c r="I3501" s="12">
        <f t="shared" si="723"/>
        <v>0.26991116664065762</v>
      </c>
      <c r="J3501" s="12">
        <f t="shared" si="713"/>
        <v>0.27444033611468699</v>
      </c>
      <c r="K3501" s="1">
        <v>8402652</v>
      </c>
      <c r="L3501">
        <v>429577</v>
      </c>
      <c r="M3501" s="12">
        <f t="shared" si="714"/>
        <v>5.1123978477271223E-2</v>
      </c>
      <c r="N3501">
        <v>60309</v>
      </c>
      <c r="O3501">
        <v>369268</v>
      </c>
      <c r="P3501" s="12">
        <f t="shared" si="718"/>
        <v>4.3946601620535992E-2</v>
      </c>
      <c r="Q3501" s="12">
        <f t="shared" si="719"/>
        <v>0.85960840547794692</v>
      </c>
      <c r="R3501">
        <v>70786</v>
      </c>
      <c r="S3501">
        <v>14397</v>
      </c>
      <c r="T3501">
        <v>4877</v>
      </c>
      <c r="U3501" s="30">
        <v>4890.6260000000002</v>
      </c>
      <c r="V3501">
        <f t="shared" si="711"/>
        <v>4890626</v>
      </c>
      <c r="W3501">
        <v>81121</v>
      </c>
      <c r="X3501" s="16">
        <v>8519</v>
      </c>
      <c r="AA3501" s="16">
        <v>8519</v>
      </c>
    </row>
    <row r="3502" spans="2:27">
      <c r="B3502" t="s">
        <v>5</v>
      </c>
      <c r="C3502">
        <v>1991</v>
      </c>
      <c r="D3502" s="1">
        <v>2772431</v>
      </c>
      <c r="E3502" s="12">
        <f t="shared" si="716"/>
        <v>0.10012606627586254</v>
      </c>
      <c r="F3502" s="1">
        <v>2731190</v>
      </c>
      <c r="G3502" s="11">
        <f t="shared" si="717"/>
        <v>0.10194701419762575</v>
      </c>
      <c r="H3502">
        <v>9544386</v>
      </c>
      <c r="I3502" s="12">
        <f t="shared" si="723"/>
        <v>0.28615669986524017</v>
      </c>
      <c r="J3502" s="12">
        <f t="shared" si="713"/>
        <v>0.2904776692811879</v>
      </c>
      <c r="K3502" s="1">
        <v>9237787</v>
      </c>
      <c r="L3502">
        <v>455891</v>
      </c>
      <c r="M3502" s="12">
        <f t="shared" si="714"/>
        <v>4.9350672406713862E-2</v>
      </c>
      <c r="N3502">
        <v>62139</v>
      </c>
      <c r="O3502">
        <v>393752</v>
      </c>
      <c r="P3502" s="12">
        <f t="shared" si="718"/>
        <v>4.2624061368810515E-2</v>
      </c>
      <c r="Q3502" s="12">
        <f t="shared" si="719"/>
        <v>0.86369768212138431</v>
      </c>
      <c r="R3502">
        <v>80209</v>
      </c>
      <c r="S3502">
        <v>16043</v>
      </c>
      <c r="T3502">
        <v>4947</v>
      </c>
      <c r="U3502" s="30">
        <v>4946.8860000000004</v>
      </c>
      <c r="V3502">
        <f t="shared" si="711"/>
        <v>4946886</v>
      </c>
      <c r="W3502">
        <v>85632</v>
      </c>
      <c r="X3502" s="16">
        <v>9456</v>
      </c>
      <c r="AA3502" s="16">
        <v>9456</v>
      </c>
    </row>
    <row r="3503" spans="2:27">
      <c r="B3503" t="s">
        <v>5</v>
      </c>
      <c r="C3503">
        <v>1992</v>
      </c>
      <c r="D3503" s="1">
        <v>3427157</v>
      </c>
      <c r="E3503" s="12">
        <f t="shared" si="716"/>
        <v>0.2361559223656062</v>
      </c>
      <c r="F3503" s="1">
        <v>3384884</v>
      </c>
      <c r="G3503" s="11">
        <f t="shared" si="717"/>
        <v>0.23934402220277609</v>
      </c>
      <c r="H3503">
        <v>11458778</v>
      </c>
      <c r="I3503" s="12">
        <f t="shared" si="723"/>
        <v>0.29539659464560708</v>
      </c>
      <c r="J3503" s="12">
        <f t="shared" si="713"/>
        <v>0.29908573148026779</v>
      </c>
      <c r="K3503" s="1">
        <v>10405568</v>
      </c>
      <c r="L3503">
        <v>445366</v>
      </c>
      <c r="M3503" s="12">
        <f t="shared" si="714"/>
        <v>4.2800738988972055E-2</v>
      </c>
      <c r="N3503">
        <v>65338</v>
      </c>
      <c r="O3503">
        <v>380028</v>
      </c>
      <c r="P3503" s="12">
        <f t="shared" si="718"/>
        <v>3.6521600742986833E-2</v>
      </c>
      <c r="Q3503" s="12">
        <f t="shared" si="719"/>
        <v>0.85329369552233447</v>
      </c>
      <c r="R3503">
        <v>87187</v>
      </c>
      <c r="S3503">
        <v>14905</v>
      </c>
      <c r="T3503">
        <v>5014</v>
      </c>
      <c r="U3503" s="30">
        <v>5013.9989999999998</v>
      </c>
      <c r="V3503">
        <f t="shared" si="711"/>
        <v>5013999</v>
      </c>
      <c r="W3503">
        <v>93558</v>
      </c>
      <c r="X3503" s="16">
        <v>10729</v>
      </c>
      <c r="AA3503" s="16">
        <v>10729</v>
      </c>
    </row>
    <row r="3504" spans="2:27">
      <c r="B3504" t="s">
        <v>5</v>
      </c>
      <c r="C3504">
        <v>1993</v>
      </c>
      <c r="D3504" s="1">
        <v>3626942</v>
      </c>
      <c r="E3504" s="12">
        <f t="shared" si="716"/>
        <v>5.8294673981962308E-2</v>
      </c>
      <c r="F3504" s="1">
        <v>3584936</v>
      </c>
      <c r="G3504" s="11">
        <f t="shared" si="717"/>
        <v>5.9101582210793632E-2</v>
      </c>
      <c r="H3504">
        <v>12418510</v>
      </c>
      <c r="I3504" s="12">
        <f t="shared" si="723"/>
        <v>0.28867682193757543</v>
      </c>
      <c r="J3504" s="12">
        <f t="shared" si="713"/>
        <v>0.29205935333626981</v>
      </c>
      <c r="K3504" s="1">
        <v>11027994</v>
      </c>
      <c r="L3504">
        <v>435455</v>
      </c>
      <c r="M3504" s="12">
        <f t="shared" si="714"/>
        <v>3.9486329064016536E-2</v>
      </c>
      <c r="N3504">
        <v>69444</v>
      </c>
      <c r="O3504">
        <v>366011</v>
      </c>
      <c r="P3504" s="12">
        <f t="shared" si="718"/>
        <v>3.3189263614035333E-2</v>
      </c>
      <c r="Q3504" s="12">
        <f t="shared" si="719"/>
        <v>0.84052542742648495</v>
      </c>
      <c r="R3504">
        <v>96742</v>
      </c>
      <c r="S3504">
        <v>14896</v>
      </c>
      <c r="T3504">
        <v>5086</v>
      </c>
      <c r="U3504" s="30">
        <v>5085.6660000000002</v>
      </c>
      <c r="V3504">
        <f t="shared" si="711"/>
        <v>5085666</v>
      </c>
      <c r="W3504">
        <v>99315</v>
      </c>
      <c r="X3504" s="16">
        <v>11495</v>
      </c>
      <c r="AA3504" s="16">
        <v>11495</v>
      </c>
    </row>
    <row r="3505" spans="1:27">
      <c r="B3505" t="s">
        <v>5</v>
      </c>
      <c r="C3505">
        <v>1994</v>
      </c>
      <c r="D3505" s="1">
        <v>3717569</v>
      </c>
      <c r="E3505" s="12">
        <f t="shared" si="716"/>
        <v>2.498716549644301E-2</v>
      </c>
      <c r="F3505" s="1">
        <v>3678741</v>
      </c>
      <c r="G3505" s="11">
        <f t="shared" si="717"/>
        <v>2.6166436444053674E-2</v>
      </c>
      <c r="H3505">
        <v>12725018</v>
      </c>
      <c r="I3505" s="12">
        <f t="shared" si="723"/>
        <v>0.28909515098524813</v>
      </c>
      <c r="J3505" s="12">
        <f t="shared" si="713"/>
        <v>0.29214646297553371</v>
      </c>
      <c r="K3505" s="1">
        <v>11940244</v>
      </c>
      <c r="L3505">
        <v>474739</v>
      </c>
      <c r="M3505" s="12">
        <f t="shared" si="714"/>
        <v>3.9759572752449616E-2</v>
      </c>
      <c r="N3505">
        <v>78292</v>
      </c>
      <c r="O3505">
        <v>396447</v>
      </c>
      <c r="P3505" s="12">
        <f t="shared" si="718"/>
        <v>3.3202587819813396E-2</v>
      </c>
      <c r="Q3505" s="12">
        <f t="shared" si="719"/>
        <v>0.83508411990588516</v>
      </c>
      <c r="R3505">
        <v>107149</v>
      </c>
      <c r="S3505">
        <v>17041</v>
      </c>
      <c r="T3505">
        <v>5163</v>
      </c>
      <c r="U3505" s="30">
        <v>5163.0159999999996</v>
      </c>
      <c r="V3505">
        <f t="shared" si="711"/>
        <v>5163016</v>
      </c>
      <c r="W3505">
        <v>106112</v>
      </c>
      <c r="X3505" s="16">
        <v>14401</v>
      </c>
      <c r="Y3505">
        <v>12572</v>
      </c>
      <c r="Z3505" s="1">
        <f>(X3505+Y3505)/2</f>
        <v>13486.5</v>
      </c>
      <c r="AA3505" s="16">
        <v>13487</v>
      </c>
    </row>
    <row r="3506" spans="1:27">
      <c r="B3506" t="s">
        <v>5</v>
      </c>
      <c r="C3506">
        <v>1995</v>
      </c>
      <c r="D3506" s="1">
        <v>4044934</v>
      </c>
      <c r="E3506" s="12">
        <f t="shared" si="716"/>
        <v>8.8058890097265169E-2</v>
      </c>
      <c r="F3506" s="1">
        <v>3992241</v>
      </c>
      <c r="G3506" s="11">
        <f t="shared" si="717"/>
        <v>8.5219372606008412E-2</v>
      </c>
      <c r="H3506">
        <v>12899912</v>
      </c>
      <c r="I3506" s="12">
        <f t="shared" si="723"/>
        <v>0.3094781576804555</v>
      </c>
      <c r="J3506" s="12">
        <f t="shared" si="713"/>
        <v>0.31356291422763194</v>
      </c>
      <c r="K3506" s="1">
        <v>13432374</v>
      </c>
      <c r="L3506">
        <v>509905</v>
      </c>
      <c r="M3506" s="12">
        <f t="shared" si="714"/>
        <v>3.7960899540170637E-2</v>
      </c>
      <c r="N3506">
        <v>85476</v>
      </c>
      <c r="O3506">
        <v>424429</v>
      </c>
      <c r="P3506" s="12">
        <f t="shared" si="718"/>
        <v>3.1597467432041428E-2</v>
      </c>
      <c r="Q3506" s="12">
        <f t="shared" si="719"/>
        <v>0.83236877457565628</v>
      </c>
      <c r="R3506">
        <v>121148</v>
      </c>
      <c r="S3506">
        <v>16547</v>
      </c>
      <c r="T3506">
        <v>5241</v>
      </c>
      <c r="U3506" s="30">
        <v>5241.1679999999997</v>
      </c>
      <c r="V3506">
        <f t="shared" si="711"/>
        <v>5241168</v>
      </c>
      <c r="W3506">
        <v>113671</v>
      </c>
      <c r="X3506" s="17">
        <v>15206</v>
      </c>
      <c r="Y3506">
        <v>13040</v>
      </c>
      <c r="Z3506" s="1">
        <f t="shared" ref="Z3506:Z3509" si="724">(X3506+Y3506)/2</f>
        <v>14123</v>
      </c>
      <c r="AA3506" s="16">
        <v>14123</v>
      </c>
    </row>
    <row r="3507" spans="1:27">
      <c r="B3507" t="s">
        <v>5</v>
      </c>
      <c r="C3507">
        <v>1996</v>
      </c>
      <c r="D3507" s="1">
        <v>4740818</v>
      </c>
      <c r="E3507" s="12">
        <f t="shared" si="716"/>
        <v>0.17203840655990926</v>
      </c>
      <c r="F3507" s="1">
        <v>4688523</v>
      </c>
      <c r="G3507" s="11">
        <f t="shared" si="717"/>
        <v>0.17440880948820475</v>
      </c>
      <c r="H3507">
        <v>14759004</v>
      </c>
      <c r="I3507" s="12">
        <f t="shared" si="723"/>
        <v>0.31767204616246464</v>
      </c>
      <c r="J3507" s="12">
        <f t="shared" si="713"/>
        <v>0.32121530694076644</v>
      </c>
      <c r="K3507" s="1">
        <v>13722981</v>
      </c>
      <c r="L3507">
        <v>531860</v>
      </c>
      <c r="M3507" s="12">
        <f t="shared" si="714"/>
        <v>3.8756885256927776E-2</v>
      </c>
      <c r="N3507">
        <v>87332</v>
      </c>
      <c r="O3507">
        <v>444528</v>
      </c>
      <c r="P3507" s="12">
        <f t="shared" si="718"/>
        <v>3.2392961849907101E-2</v>
      </c>
      <c r="Q3507" s="12">
        <f t="shared" si="719"/>
        <v>0.83579889444590683</v>
      </c>
      <c r="R3507">
        <v>129535</v>
      </c>
      <c r="S3507">
        <v>18113</v>
      </c>
      <c r="T3507">
        <v>5314</v>
      </c>
      <c r="U3507" s="30">
        <v>5313.576</v>
      </c>
      <c r="V3507">
        <f t="shared" si="711"/>
        <v>5313576</v>
      </c>
      <c r="W3507">
        <v>119901</v>
      </c>
      <c r="X3507" s="17">
        <v>15626</v>
      </c>
      <c r="Y3507">
        <v>13565</v>
      </c>
      <c r="Z3507" s="1">
        <f t="shared" si="724"/>
        <v>14595.5</v>
      </c>
      <c r="AA3507" s="16">
        <v>14596</v>
      </c>
    </row>
    <row r="3508" spans="1:27">
      <c r="B3508" t="s">
        <v>5</v>
      </c>
      <c r="C3508">
        <v>1997</v>
      </c>
      <c r="D3508" s="1">
        <v>5065016</v>
      </c>
      <c r="E3508" s="12">
        <f t="shared" si="716"/>
        <v>6.8384401172962128E-2</v>
      </c>
      <c r="F3508" s="1">
        <v>5003101</v>
      </c>
      <c r="G3508" s="11">
        <f t="shared" si="717"/>
        <v>6.7095330448416271E-2</v>
      </c>
      <c r="H3508">
        <v>15696299</v>
      </c>
      <c r="I3508" s="12">
        <f t="shared" si="723"/>
        <v>0.31874399181615998</v>
      </c>
      <c r="J3508" s="12">
        <f t="shared" si="713"/>
        <v>0.32268855225043813</v>
      </c>
      <c r="K3508" s="1">
        <v>14284301</v>
      </c>
      <c r="L3508">
        <v>564965</v>
      </c>
      <c r="M3508" s="12">
        <f t="shared" si="714"/>
        <v>3.9551462826217396E-2</v>
      </c>
      <c r="N3508">
        <v>95724</v>
      </c>
      <c r="O3508">
        <v>469241</v>
      </c>
      <c r="P3508" s="12">
        <f t="shared" si="718"/>
        <v>3.2850119862357981E-2</v>
      </c>
      <c r="Q3508" s="12">
        <f t="shared" si="719"/>
        <v>0.83056649526961845</v>
      </c>
      <c r="R3508">
        <v>146326</v>
      </c>
      <c r="S3508">
        <v>20348</v>
      </c>
      <c r="T3508">
        <v>5378</v>
      </c>
      <c r="U3508" s="30">
        <v>5378.433</v>
      </c>
      <c r="V3508">
        <f t="shared" si="711"/>
        <v>5378433</v>
      </c>
      <c r="W3508">
        <v>126654</v>
      </c>
      <c r="X3508" s="16">
        <v>16659</v>
      </c>
      <c r="Y3508">
        <v>15095</v>
      </c>
      <c r="Z3508" s="1">
        <f t="shared" si="724"/>
        <v>15877</v>
      </c>
      <c r="AA3508" s="16">
        <v>15877</v>
      </c>
    </row>
    <row r="3509" spans="1:27">
      <c r="B3509" t="s">
        <v>5</v>
      </c>
      <c r="C3509">
        <v>1998</v>
      </c>
      <c r="D3509" s="1">
        <v>5264984</v>
      </c>
      <c r="E3509" s="12">
        <f t="shared" si="716"/>
        <v>3.9480230664621793E-2</v>
      </c>
      <c r="F3509" s="1">
        <v>5196529</v>
      </c>
      <c r="G3509" s="11">
        <f t="shared" si="717"/>
        <v>3.866162206199715E-2</v>
      </c>
      <c r="H3509">
        <v>16675209</v>
      </c>
      <c r="I3509" s="12">
        <f t="shared" si="723"/>
        <v>0.31163201612645453</v>
      </c>
      <c r="J3509" s="12">
        <f t="shared" si="713"/>
        <v>0.31573721204933625</v>
      </c>
      <c r="K3509" s="1">
        <v>14775178</v>
      </c>
      <c r="L3509">
        <v>544514</v>
      </c>
      <c r="M3509" s="12">
        <f t="shared" si="714"/>
        <v>3.6853295439148011E-2</v>
      </c>
      <c r="N3509">
        <v>103110</v>
      </c>
      <c r="O3509">
        <v>441404</v>
      </c>
      <c r="P3509" s="12">
        <f t="shared" si="718"/>
        <v>2.9874699309883103E-2</v>
      </c>
      <c r="Q3509" s="12">
        <f t="shared" si="719"/>
        <v>0.8106384776149006</v>
      </c>
      <c r="R3509">
        <v>165979</v>
      </c>
      <c r="S3509">
        <v>20662</v>
      </c>
      <c r="T3509">
        <v>5433</v>
      </c>
      <c r="U3509" s="30">
        <v>5432.6790000000001</v>
      </c>
      <c r="V3509">
        <f t="shared" si="711"/>
        <v>5432679</v>
      </c>
      <c r="W3509">
        <v>136253</v>
      </c>
      <c r="X3509" s="16">
        <v>17738</v>
      </c>
      <c r="Y3509">
        <v>15483</v>
      </c>
      <c r="Z3509" s="1">
        <f t="shared" si="724"/>
        <v>16610.5</v>
      </c>
      <c r="AA3509" s="16">
        <v>16611</v>
      </c>
    </row>
    <row r="3510" spans="1:27">
      <c r="B3510" t="s">
        <v>58</v>
      </c>
      <c r="C3510">
        <v>1999</v>
      </c>
      <c r="D3510" s="1">
        <v>5568436</v>
      </c>
      <c r="E3510" s="12">
        <f t="shared" si="716"/>
        <v>5.7635882654154313E-2</v>
      </c>
      <c r="F3510" s="1">
        <v>5495256</v>
      </c>
      <c r="G3510" s="11">
        <f t="shared" si="717"/>
        <v>5.7485871819439475E-2</v>
      </c>
      <c r="H3510" s="2">
        <v>16903668</v>
      </c>
      <c r="I3510" s="12">
        <f t="shared" si="723"/>
        <v>0.32509251838121761</v>
      </c>
      <c r="J3510" s="12">
        <f t="shared" si="713"/>
        <v>0.32942175627207065</v>
      </c>
      <c r="K3510" s="1">
        <v>15889978</v>
      </c>
      <c r="L3510">
        <v>549102</v>
      </c>
      <c r="M3510" s="12">
        <f t="shared" si="714"/>
        <v>3.4556498441973928E-2</v>
      </c>
      <c r="N3510">
        <v>114351</v>
      </c>
      <c r="O3510">
        <v>434751</v>
      </c>
      <c r="P3510" s="12">
        <f t="shared" si="718"/>
        <v>2.7360075640129898E-2</v>
      </c>
      <c r="Q3510" s="12">
        <f t="shared" si="719"/>
        <v>0.79174907394254623</v>
      </c>
      <c r="R3510">
        <v>192471</v>
      </c>
      <c r="S3510">
        <v>22759</v>
      </c>
      <c r="T3510">
        <v>5484</v>
      </c>
      <c r="U3510" s="30">
        <v>5483.5349999999999</v>
      </c>
      <c r="V3510">
        <f t="shared" si="711"/>
        <v>5483535</v>
      </c>
      <c r="W3510">
        <v>143053</v>
      </c>
      <c r="X3510" s="16">
        <v>22502</v>
      </c>
      <c r="Z3510" s="16">
        <v>22502</v>
      </c>
      <c r="AA3510" s="16">
        <v>22502</v>
      </c>
    </row>
    <row r="3511" spans="1:27">
      <c r="B3511" t="s">
        <v>221</v>
      </c>
      <c r="C3511">
        <v>2000</v>
      </c>
      <c r="D3511" s="1">
        <v>6120698</v>
      </c>
      <c r="E3511" s="12">
        <f t="shared" si="716"/>
        <v>9.9177219599902014E-2</v>
      </c>
      <c r="F3511" s="1">
        <v>5966135</v>
      </c>
      <c r="G3511" s="11">
        <f t="shared" si="717"/>
        <v>8.5688273667323234E-2</v>
      </c>
      <c r="H3511">
        <v>18969875</v>
      </c>
      <c r="I3511" s="12">
        <f t="shared" si="723"/>
        <v>0.31450576242595168</v>
      </c>
      <c r="J3511" s="12">
        <f t="shared" si="713"/>
        <v>0.32265357573521175</v>
      </c>
      <c r="K3511" s="1">
        <v>16853438</v>
      </c>
      <c r="L3511">
        <v>567285</v>
      </c>
      <c r="M3511" s="12">
        <f t="shared" si="714"/>
        <v>3.3659897760919759E-2</v>
      </c>
      <c r="N3511">
        <v>118178</v>
      </c>
      <c r="O3511">
        <v>449107</v>
      </c>
      <c r="P3511" s="12">
        <f t="shared" si="718"/>
        <v>2.6647797321828343E-2</v>
      </c>
      <c r="Q3511" s="12">
        <f t="shared" si="719"/>
        <v>0.79167790440431174</v>
      </c>
      <c r="R3511">
        <v>211082</v>
      </c>
      <c r="S3511">
        <v>23322</v>
      </c>
      <c r="T3511">
        <v>5689</v>
      </c>
      <c r="U3511" s="30">
        <v>5703.7190000000001</v>
      </c>
      <c r="V3511">
        <f t="shared" si="711"/>
        <v>5703719</v>
      </c>
      <c r="W3511">
        <v>152224</v>
      </c>
      <c r="X3511" s="16">
        <v>22166</v>
      </c>
      <c r="Z3511" s="16">
        <v>22166</v>
      </c>
      <c r="AA3511" s="16">
        <v>22166</v>
      </c>
    </row>
    <row r="3512" spans="1:27">
      <c r="B3512" t="s">
        <v>297</v>
      </c>
      <c r="C3512">
        <v>2001</v>
      </c>
      <c r="D3512" s="1">
        <v>6806855</v>
      </c>
      <c r="E3512" s="12">
        <f t="shared" si="716"/>
        <v>0.11210437110277292</v>
      </c>
      <c r="F3512" s="1">
        <v>6593902</v>
      </c>
      <c r="G3512" s="11">
        <f t="shared" si="717"/>
        <v>0.10522172227078334</v>
      </c>
      <c r="H3512">
        <v>17344232</v>
      </c>
      <c r="I3512" s="12">
        <f t="shared" si="723"/>
        <v>0.38017837861024922</v>
      </c>
      <c r="J3512" s="12">
        <f t="shared" si="713"/>
        <v>0.39245640856280056</v>
      </c>
      <c r="K3512" s="1">
        <v>18385079</v>
      </c>
      <c r="L3512">
        <v>617934</v>
      </c>
      <c r="M3512" s="12">
        <f t="shared" si="714"/>
        <v>3.3610625224944644E-2</v>
      </c>
      <c r="N3512">
        <v>126207</v>
      </c>
      <c r="O3512">
        <v>491727</v>
      </c>
      <c r="P3512" s="12">
        <f t="shared" si="718"/>
        <v>2.674598243499525E-2</v>
      </c>
      <c r="Q3512" s="12">
        <f t="shared" si="719"/>
        <v>0.79575974133159855</v>
      </c>
      <c r="R3512">
        <v>191582</v>
      </c>
      <c r="S3512">
        <v>24192</v>
      </c>
      <c r="T3512">
        <v>5755</v>
      </c>
      <c r="U3512" s="30">
        <v>5750.7889999999998</v>
      </c>
      <c r="V3512">
        <f t="shared" si="711"/>
        <v>5750789</v>
      </c>
      <c r="W3512">
        <v>158421</v>
      </c>
      <c r="X3512" s="16">
        <v>23671</v>
      </c>
      <c r="Z3512" s="16">
        <v>23671</v>
      </c>
      <c r="AA3512" s="16">
        <v>23671</v>
      </c>
    </row>
    <row r="3513" spans="1:27">
      <c r="B3513" t="s">
        <v>297</v>
      </c>
      <c r="C3513">
        <v>2002</v>
      </c>
      <c r="D3513" s="1">
        <v>7316497</v>
      </c>
      <c r="E3513" s="12">
        <f t="shared" si="716"/>
        <v>7.487187548434629E-2</v>
      </c>
      <c r="F3513" s="1">
        <v>7077747</v>
      </c>
      <c r="G3513" s="11">
        <f t="shared" si="717"/>
        <v>7.3377644981681561E-2</v>
      </c>
      <c r="H3513">
        <v>17951931</v>
      </c>
      <c r="I3513" s="12">
        <f t="shared" si="723"/>
        <v>0.39426104077605911</v>
      </c>
      <c r="J3513" s="12">
        <f t="shared" si="713"/>
        <v>0.40756044572586647</v>
      </c>
      <c r="K3513" s="1">
        <v>20029048</v>
      </c>
      <c r="L3513">
        <v>661437</v>
      </c>
      <c r="M3513" s="12">
        <f t="shared" si="714"/>
        <v>3.3023886107817008E-2</v>
      </c>
      <c r="N3513">
        <v>131690</v>
      </c>
      <c r="O3513">
        <v>529747</v>
      </c>
      <c r="P3513" s="12">
        <f t="shared" si="718"/>
        <v>2.6448935565983964E-2</v>
      </c>
      <c r="Q3513" s="12">
        <f t="shared" si="719"/>
        <v>0.80090318503500713</v>
      </c>
      <c r="R3513">
        <v>203547</v>
      </c>
      <c r="S3513">
        <v>24948</v>
      </c>
      <c r="T3513">
        <v>5803</v>
      </c>
      <c r="U3513" s="30">
        <v>5795.9179999999997</v>
      </c>
      <c r="V3513">
        <f t="shared" si="711"/>
        <v>5795918</v>
      </c>
      <c r="W3513">
        <v>163204</v>
      </c>
      <c r="X3513" s="16">
        <v>24989</v>
      </c>
      <c r="Z3513" s="16">
        <v>24989</v>
      </c>
      <c r="AA3513" s="16">
        <v>24989</v>
      </c>
    </row>
    <row r="3514" spans="1:27">
      <c r="B3514" t="s">
        <v>297</v>
      </c>
      <c r="C3514">
        <v>2003</v>
      </c>
      <c r="D3514" s="1">
        <v>8292209</v>
      </c>
      <c r="E3514" s="12">
        <f t="shared" si="716"/>
        <v>0.13335780770497138</v>
      </c>
      <c r="F3514" s="1">
        <v>8056803</v>
      </c>
      <c r="G3514" s="11">
        <f t="shared" si="717"/>
        <v>0.13832876478913417</v>
      </c>
      <c r="H3514">
        <v>20564361</v>
      </c>
      <c r="I3514" s="12">
        <f t="shared" si="723"/>
        <v>0.39178474838094896</v>
      </c>
      <c r="J3514" s="12">
        <f t="shared" si="713"/>
        <v>0.40323202845933309</v>
      </c>
      <c r="K3514" s="1">
        <v>21021917</v>
      </c>
      <c r="L3514">
        <v>702846</v>
      </c>
      <c r="M3514" s="12">
        <f t="shared" si="714"/>
        <v>3.3433963229899541E-2</v>
      </c>
      <c r="N3514">
        <v>144177</v>
      </c>
      <c r="O3514">
        <v>558669</v>
      </c>
      <c r="P3514" s="12">
        <f t="shared" si="718"/>
        <v>2.6575549698916612E-2</v>
      </c>
      <c r="Q3514" s="12">
        <f t="shared" si="719"/>
        <v>0.79486686984061938</v>
      </c>
      <c r="R3514">
        <v>211222</v>
      </c>
      <c r="S3514">
        <v>26101</v>
      </c>
      <c r="T3514">
        <v>5857</v>
      </c>
      <c r="U3514" s="30">
        <v>5847.8119999999999</v>
      </c>
      <c r="V3514">
        <f t="shared" si="711"/>
        <v>5847812</v>
      </c>
      <c r="W3514">
        <v>169791</v>
      </c>
      <c r="X3514" s="16">
        <v>25403</v>
      </c>
      <c r="Z3514" s="16">
        <v>25403</v>
      </c>
      <c r="AA3514" s="16">
        <v>25403</v>
      </c>
    </row>
    <row r="3515" spans="1:27">
      <c r="B3515" t="s">
        <v>5</v>
      </c>
      <c r="C3515">
        <v>2004</v>
      </c>
      <c r="D3515" s="1">
        <v>8227727</v>
      </c>
      <c r="E3515" s="12">
        <f t="shared" si="716"/>
        <v>-7.776214998922483E-3</v>
      </c>
      <c r="F3515" s="1">
        <v>7983246</v>
      </c>
      <c r="G3515" s="11">
        <f t="shared" si="717"/>
        <v>-9.1297999963509107E-3</v>
      </c>
      <c r="H3515">
        <v>23907277</v>
      </c>
      <c r="I3515" s="12">
        <f t="shared" si="723"/>
        <v>0.33392535670206186</v>
      </c>
      <c r="J3515" s="12">
        <f t="shared" si="713"/>
        <v>0.34415157359828141</v>
      </c>
      <c r="K3515" s="1">
        <v>22250066</v>
      </c>
      <c r="L3515">
        <v>738222</v>
      </c>
      <c r="M3515" s="12">
        <f t="shared" si="714"/>
        <v>3.3178418437050931E-2</v>
      </c>
      <c r="N3515">
        <v>142127</v>
      </c>
      <c r="O3515">
        <v>596095</v>
      </c>
      <c r="P3515" s="12">
        <f t="shared" si="718"/>
        <v>2.6790707047790331E-2</v>
      </c>
      <c r="Q3515" s="12">
        <f t="shared" si="719"/>
        <v>0.80747390351411907</v>
      </c>
      <c r="R3515">
        <v>220771</v>
      </c>
      <c r="S3515">
        <v>26356</v>
      </c>
      <c r="T3515">
        <v>5917</v>
      </c>
      <c r="U3515" s="30">
        <v>5910.8090000000002</v>
      </c>
      <c r="V3515">
        <f t="shared" si="711"/>
        <v>5910809</v>
      </c>
      <c r="W3515">
        <v>178961</v>
      </c>
      <c r="X3515" s="16">
        <v>25884</v>
      </c>
      <c r="Z3515" s="16">
        <v>25884</v>
      </c>
      <c r="AA3515" s="16">
        <v>25884</v>
      </c>
    </row>
    <row r="3516" spans="1:27">
      <c r="B3516" t="s">
        <v>5</v>
      </c>
      <c r="C3516">
        <v>2005</v>
      </c>
      <c r="D3516" s="1">
        <v>8661090</v>
      </c>
      <c r="E3516" s="12">
        <f t="shared" si="716"/>
        <v>5.2671047544479779E-2</v>
      </c>
      <c r="F3516" s="1">
        <v>8458662</v>
      </c>
      <c r="G3516" s="11">
        <f t="shared" si="717"/>
        <v>5.9551716181613347E-2</v>
      </c>
      <c r="H3516">
        <v>25847433</v>
      </c>
      <c r="I3516" s="12">
        <f t="shared" si="723"/>
        <v>0.32725346458969445</v>
      </c>
      <c r="J3516" s="12">
        <f t="shared" si="713"/>
        <v>0.33508511270732377</v>
      </c>
      <c r="K3516" s="1">
        <v>23953512</v>
      </c>
      <c r="L3516">
        <v>772783</v>
      </c>
      <c r="M3516" s="12">
        <f t="shared" si="714"/>
        <v>3.2261782739833725E-2</v>
      </c>
      <c r="N3516">
        <v>152976</v>
      </c>
      <c r="O3516">
        <v>619807</v>
      </c>
      <c r="P3516" s="12">
        <f t="shared" si="718"/>
        <v>2.5875412340369962E-2</v>
      </c>
      <c r="Q3516" s="12">
        <f t="shared" si="719"/>
        <v>0.80204533484820451</v>
      </c>
      <c r="R3516">
        <v>222708</v>
      </c>
      <c r="S3516">
        <v>29066</v>
      </c>
      <c r="T3516">
        <v>5989</v>
      </c>
      <c r="U3516" s="30">
        <v>5991.0569999999998</v>
      </c>
      <c r="V3516">
        <f t="shared" si="711"/>
        <v>5991057</v>
      </c>
      <c r="W3516">
        <v>184635</v>
      </c>
      <c r="X3516" s="16">
        <v>26369</v>
      </c>
      <c r="Z3516" s="16">
        <v>26369</v>
      </c>
      <c r="AA3516" s="16">
        <v>26369</v>
      </c>
    </row>
    <row r="3517" spans="1:27">
      <c r="B3517" t="s">
        <v>5</v>
      </c>
      <c r="C3517">
        <v>2006</v>
      </c>
      <c r="D3517" s="1">
        <v>8202128</v>
      </c>
      <c r="E3517" s="12">
        <f t="shared" si="716"/>
        <v>-5.2991251678483883E-2</v>
      </c>
      <c r="F3517" s="1">
        <v>8024312</v>
      </c>
      <c r="G3517" s="11">
        <f t="shared" si="717"/>
        <v>-5.1349728834182047E-2</v>
      </c>
      <c r="H3517">
        <v>26325884</v>
      </c>
      <c r="I3517" s="12">
        <f t="shared" si="723"/>
        <v>0.30480693449838192</v>
      </c>
      <c r="J3517" s="12">
        <f t="shared" si="713"/>
        <v>0.31156135155803316</v>
      </c>
      <c r="K3517" s="1">
        <v>23967779</v>
      </c>
      <c r="L3517">
        <v>830526</v>
      </c>
      <c r="M3517" s="12">
        <f t="shared" si="714"/>
        <v>3.4651771446991393E-2</v>
      </c>
      <c r="N3517">
        <v>149796</v>
      </c>
      <c r="O3517">
        <v>680730</v>
      </c>
      <c r="P3517" s="12">
        <f t="shared" si="718"/>
        <v>2.840188070826254E-2</v>
      </c>
      <c r="Q3517" s="12">
        <f t="shared" si="719"/>
        <v>0.81963719377840072</v>
      </c>
      <c r="R3517">
        <v>264686</v>
      </c>
      <c r="S3517">
        <v>32246</v>
      </c>
      <c r="T3517">
        <v>6089</v>
      </c>
      <c r="U3517" s="30">
        <v>6088.7659999999996</v>
      </c>
      <c r="V3517">
        <f t="shared" ref="V3517:V3527" si="725">(U3517*1000)</f>
        <v>6088766</v>
      </c>
      <c r="W3517">
        <v>200169</v>
      </c>
      <c r="X3517" s="16">
        <v>25745</v>
      </c>
      <c r="Z3517" s="16">
        <v>25745</v>
      </c>
      <c r="AA3517" s="16">
        <v>25745</v>
      </c>
    </row>
    <row r="3518" spans="1:27">
      <c r="B3518" t="s">
        <v>5</v>
      </c>
      <c r="C3518">
        <v>2007</v>
      </c>
      <c r="D3518" s="1">
        <v>8341938</v>
      </c>
      <c r="E3518" s="12">
        <f t="shared" si="716"/>
        <v>1.7045576465034441E-2</v>
      </c>
      <c r="F3518" s="1">
        <v>8245935</v>
      </c>
      <c r="G3518" s="11">
        <f t="shared" si="717"/>
        <v>2.7618941038184956E-2</v>
      </c>
      <c r="H3518">
        <v>29488884</v>
      </c>
      <c r="I3518" s="12">
        <f t="shared" si="723"/>
        <v>0.27962858818258435</v>
      </c>
      <c r="J3518" s="12">
        <f t="shared" si="713"/>
        <v>0.28288415390694338</v>
      </c>
      <c r="K3518" s="1">
        <v>24859825</v>
      </c>
      <c r="L3518">
        <v>910087</v>
      </c>
      <c r="M3518" s="12">
        <f t="shared" si="714"/>
        <v>3.6608745234530012E-2</v>
      </c>
      <c r="N3518">
        <v>140725</v>
      </c>
      <c r="O3518">
        <v>769362</v>
      </c>
      <c r="P3518" s="12">
        <f t="shared" si="718"/>
        <v>3.0948005466651517E-2</v>
      </c>
      <c r="Q3518" s="12">
        <f t="shared" si="719"/>
        <v>0.84537192598070299</v>
      </c>
      <c r="R3518">
        <v>256737</v>
      </c>
      <c r="S3518">
        <v>31736</v>
      </c>
      <c r="T3518">
        <v>6173</v>
      </c>
      <c r="U3518" s="30">
        <v>6175.7269999999999</v>
      </c>
      <c r="V3518">
        <f t="shared" si="725"/>
        <v>6175727</v>
      </c>
      <c r="W3518">
        <v>210838</v>
      </c>
      <c r="X3518" s="16">
        <v>26267</v>
      </c>
      <c r="Z3518" s="16">
        <v>26267</v>
      </c>
      <c r="AA3518" s="16">
        <v>26267</v>
      </c>
    </row>
    <row r="3519" spans="1:27">
      <c r="B3519" t="s">
        <v>124</v>
      </c>
      <c r="C3519">
        <v>2008</v>
      </c>
      <c r="D3519" s="1">
        <v>8308154</v>
      </c>
      <c r="E3519" s="12">
        <f t="shared" si="716"/>
        <v>-4.0498982370763244E-3</v>
      </c>
      <c r="F3519" s="1">
        <v>8187338</v>
      </c>
      <c r="G3519" s="11">
        <f t="shared" si="717"/>
        <v>-7.1061680694790826E-3</v>
      </c>
      <c r="H3519">
        <v>25699084</v>
      </c>
      <c r="I3519" s="12">
        <f t="shared" si="723"/>
        <v>0.31858481804254191</v>
      </c>
      <c r="J3519" s="12">
        <f t="shared" si="713"/>
        <v>0.32328599727523361</v>
      </c>
      <c r="K3519" s="1">
        <v>26253469</v>
      </c>
      <c r="L3519">
        <v>924761</v>
      </c>
      <c r="M3519" s="12">
        <f t="shared" si="714"/>
        <v>3.5224335496387163E-2</v>
      </c>
      <c r="N3519">
        <v>156050</v>
      </c>
      <c r="O3519">
        <v>768711</v>
      </c>
      <c r="P3519" s="12">
        <f t="shared" si="718"/>
        <v>2.9280359102258069E-2</v>
      </c>
      <c r="Q3519" s="12">
        <f t="shared" si="719"/>
        <v>0.83125369690114526</v>
      </c>
      <c r="R3519">
        <v>279290</v>
      </c>
      <c r="S3519">
        <v>34005</v>
      </c>
      <c r="T3519">
        <v>6240</v>
      </c>
      <c r="U3519" s="30">
        <v>6247.4110000000001</v>
      </c>
      <c r="V3519">
        <f t="shared" si="725"/>
        <v>6247411</v>
      </c>
      <c r="W3519">
        <v>217373</v>
      </c>
      <c r="X3519" s="16">
        <v>27228</v>
      </c>
      <c r="Z3519" s="16">
        <v>27228</v>
      </c>
      <c r="AA3519" s="16">
        <v>27228</v>
      </c>
    </row>
    <row r="3520" spans="1:27">
      <c r="A3520">
        <v>42</v>
      </c>
      <c r="B3520" t="s">
        <v>5</v>
      </c>
      <c r="C3520">
        <v>2009</v>
      </c>
      <c r="D3520" s="10">
        <v>8507222</v>
      </c>
      <c r="E3520" s="12">
        <f t="shared" si="716"/>
        <v>2.3960557303102471E-2</v>
      </c>
      <c r="F3520" s="3"/>
      <c r="G3520" s="3"/>
      <c r="H3520" s="10">
        <v>19768870</v>
      </c>
      <c r="I3520" s="3"/>
      <c r="J3520" s="12">
        <f t="shared" si="713"/>
        <v>0.43033425785085339</v>
      </c>
      <c r="K3520" s="10">
        <v>28294693</v>
      </c>
      <c r="L3520" s="3"/>
      <c r="M3520" s="3"/>
      <c r="N3520" s="10">
        <v>183422</v>
      </c>
      <c r="O3520" s="10">
        <v>810953</v>
      </c>
      <c r="P3520" s="12">
        <f t="shared" si="718"/>
        <v>2.8660957728009279E-2</v>
      </c>
      <c r="Q3520" s="3"/>
      <c r="R3520" s="3"/>
      <c r="U3520" s="30">
        <v>6306.0190000000002</v>
      </c>
      <c r="V3520">
        <f t="shared" si="725"/>
        <v>6306019</v>
      </c>
      <c r="X3520" s="16">
        <v>26965</v>
      </c>
      <c r="Z3520" s="16">
        <v>26965</v>
      </c>
      <c r="AA3520" s="16">
        <v>26965</v>
      </c>
    </row>
    <row r="3521" spans="2:28">
      <c r="B3521" t="s">
        <v>5</v>
      </c>
      <c r="C3521">
        <v>2010</v>
      </c>
      <c r="D3521" s="10">
        <v>11371391</v>
      </c>
      <c r="E3521" s="12">
        <f t="shared" si="716"/>
        <v>0.3366750038966892</v>
      </c>
      <c r="F3521" s="3"/>
      <c r="G3521" s="3"/>
      <c r="H3521" s="10">
        <v>29719569</v>
      </c>
      <c r="I3521" s="3"/>
      <c r="J3521" s="12">
        <f t="shared" si="713"/>
        <v>0.38262301179401359</v>
      </c>
      <c r="K3521" s="10">
        <v>29675372</v>
      </c>
      <c r="L3521" s="3"/>
      <c r="M3521" s="3"/>
      <c r="N3521" s="10">
        <v>209416</v>
      </c>
      <c r="O3521" s="10">
        <v>758842</v>
      </c>
      <c r="P3521" s="12">
        <f t="shared" si="718"/>
        <v>2.5571440182788611E-2</v>
      </c>
      <c r="Q3521" s="3"/>
      <c r="R3521" s="3"/>
      <c r="U3521" s="30">
        <v>6355.8819999999996</v>
      </c>
      <c r="V3521">
        <f t="shared" si="725"/>
        <v>6355882</v>
      </c>
      <c r="X3521" s="16">
        <v>27451</v>
      </c>
      <c r="Z3521" s="16">
        <v>27451</v>
      </c>
      <c r="AA3521" s="16">
        <v>27451</v>
      </c>
    </row>
    <row r="3522" spans="2:28">
      <c r="B3522" t="s">
        <v>5</v>
      </c>
      <c r="C3522">
        <v>2011</v>
      </c>
      <c r="D3522" s="10">
        <v>12116843</v>
      </c>
      <c r="E3522" s="12">
        <f t="shared" si="716"/>
        <v>6.5555040715775226E-2</v>
      </c>
      <c r="F3522" s="3"/>
      <c r="G3522" s="3"/>
      <c r="H3522" s="10">
        <v>34653154</v>
      </c>
      <c r="I3522" s="3"/>
      <c r="J3522" s="12">
        <f t="shared" ref="J3522:J3527" si="726">D3522/H3522</f>
        <v>0.34966061097930651</v>
      </c>
      <c r="K3522" s="10">
        <v>30841226</v>
      </c>
      <c r="L3522" s="3"/>
      <c r="M3522" s="3"/>
      <c r="N3522" s="10">
        <v>221624</v>
      </c>
      <c r="O3522" s="10">
        <v>796449</v>
      </c>
      <c r="P3522" s="12">
        <f t="shared" si="718"/>
        <v>2.5824167949743633E-2</v>
      </c>
      <c r="Q3522" s="3"/>
      <c r="R3522" s="3"/>
      <c r="U3522" s="30">
        <v>6396.2809999999999</v>
      </c>
      <c r="V3522">
        <f t="shared" si="725"/>
        <v>6396281</v>
      </c>
      <c r="X3522" s="16">
        <v>28479</v>
      </c>
      <c r="Z3522" s="16">
        <v>28479</v>
      </c>
      <c r="AA3522" s="16">
        <v>28479</v>
      </c>
    </row>
    <row r="3523" spans="2:28">
      <c r="B3523" t="s">
        <v>5</v>
      </c>
      <c r="C3523">
        <v>2012</v>
      </c>
      <c r="D3523" s="10"/>
      <c r="E3523" s="12"/>
      <c r="F3523" s="3"/>
      <c r="G3523" s="3"/>
      <c r="H3523" s="10"/>
      <c r="I3523" s="3"/>
      <c r="J3523" s="12"/>
      <c r="K3523" s="10"/>
      <c r="L3523" s="3"/>
      <c r="M3523" s="3"/>
      <c r="N3523" s="10"/>
      <c r="O3523" s="10"/>
      <c r="P3523" s="12"/>
      <c r="Q3523" s="3"/>
      <c r="R3523" s="3"/>
      <c r="U3523" s="30">
        <v>6450.6319999999996</v>
      </c>
      <c r="V3523">
        <f t="shared" si="725"/>
        <v>6450632</v>
      </c>
      <c r="X3523" s="16">
        <v>28411</v>
      </c>
      <c r="Z3523" s="16">
        <v>28411</v>
      </c>
      <c r="AA3523" s="16">
        <v>28411</v>
      </c>
    </row>
    <row r="3524" spans="2:28">
      <c r="B3524" t="s">
        <v>5</v>
      </c>
      <c r="C3524">
        <v>2013</v>
      </c>
      <c r="D3524" s="10">
        <v>10900626</v>
      </c>
      <c r="E3524" s="12"/>
      <c r="F3524" s="10">
        <v>10819977</v>
      </c>
      <c r="G3524" s="3"/>
      <c r="H3524" s="10">
        <v>32356348</v>
      </c>
      <c r="I3524" s="3"/>
      <c r="J3524" s="12">
        <f t="shared" si="726"/>
        <v>0.33689296455829937</v>
      </c>
      <c r="K3524" s="10">
        <v>30586320</v>
      </c>
      <c r="L3524" s="3"/>
      <c r="M3524" s="3"/>
      <c r="N3524" s="10">
        <v>232868</v>
      </c>
      <c r="O3524" s="10">
        <v>889870</v>
      </c>
      <c r="P3524" s="12">
        <f t="shared" si="718"/>
        <v>2.909372556096974E-2</v>
      </c>
      <c r="Q3524" s="3"/>
      <c r="R3524" s="3"/>
      <c r="U3524" s="30">
        <v>6490.7950000000001</v>
      </c>
      <c r="V3524">
        <f t="shared" si="725"/>
        <v>6490795</v>
      </c>
      <c r="X3524" s="16">
        <v>28521</v>
      </c>
      <c r="Z3524" s="16">
        <v>28521</v>
      </c>
      <c r="AA3524" s="16">
        <v>28521</v>
      </c>
    </row>
    <row r="3525" spans="2:28">
      <c r="B3525" t="s">
        <v>5</v>
      </c>
      <c r="C3525">
        <v>2014</v>
      </c>
      <c r="D3525" s="10">
        <v>10645251</v>
      </c>
      <c r="E3525" s="12">
        <f t="shared" ref="E3525:E3527" si="727">(D3525-D3524)/(D3524)</f>
        <v>-2.3427553610223854E-2</v>
      </c>
      <c r="F3525" s="10">
        <v>10561385</v>
      </c>
      <c r="G3525" s="3"/>
      <c r="H3525" s="10">
        <v>31290576</v>
      </c>
      <c r="I3525" s="3"/>
      <c r="J3525" s="12">
        <f t="shared" si="726"/>
        <v>0.34020629725703994</v>
      </c>
      <c r="K3525" s="10">
        <v>30518934</v>
      </c>
      <c r="L3525" s="3"/>
      <c r="M3525" s="3"/>
      <c r="N3525" s="10">
        <v>241188</v>
      </c>
      <c r="O3525" s="10">
        <v>934521</v>
      </c>
      <c r="P3525" s="12">
        <f t="shared" si="718"/>
        <v>3.0621023656986185E-2</v>
      </c>
      <c r="Q3525" s="3"/>
      <c r="R3525" s="3"/>
      <c r="U3525" s="30">
        <v>6540.0069999999996</v>
      </c>
      <c r="V3525">
        <f t="shared" si="725"/>
        <v>6540007</v>
      </c>
      <c r="X3525" s="16">
        <v>28769</v>
      </c>
      <c r="Z3525" s="16">
        <v>28769</v>
      </c>
      <c r="AA3525" s="16">
        <v>28769</v>
      </c>
    </row>
    <row r="3526" spans="2:28">
      <c r="B3526" t="s">
        <v>5</v>
      </c>
      <c r="C3526">
        <v>2015</v>
      </c>
      <c r="D3526" s="10">
        <v>10568128</v>
      </c>
      <c r="E3526" s="12">
        <f t="shared" si="727"/>
        <v>-7.244826824656366E-3</v>
      </c>
      <c r="F3526" s="3"/>
      <c r="G3526" s="3"/>
      <c r="H3526" s="10">
        <v>30806454</v>
      </c>
      <c r="I3526" s="3"/>
      <c r="J3526" s="12">
        <f t="shared" si="726"/>
        <v>0.34304915457001317</v>
      </c>
      <c r="K3526" s="10">
        <v>31957529</v>
      </c>
      <c r="L3526" s="3"/>
      <c r="M3526" s="3"/>
      <c r="N3526" s="10">
        <v>258724</v>
      </c>
      <c r="O3526" s="10">
        <v>941977</v>
      </c>
      <c r="P3526" s="12">
        <f t="shared" si="718"/>
        <v>2.9475902220099683E-2</v>
      </c>
      <c r="Q3526" s="3"/>
      <c r="R3526" s="3"/>
      <c r="U3526" s="30">
        <v>6590.7259999999997</v>
      </c>
      <c r="V3526">
        <f t="shared" si="725"/>
        <v>6590726</v>
      </c>
      <c r="X3526" s="16">
        <v>28172</v>
      </c>
      <c r="Z3526" s="16">
        <v>28172</v>
      </c>
      <c r="AA3526" s="16">
        <v>28172</v>
      </c>
    </row>
    <row r="3527" spans="2:28">
      <c r="B3527" t="s">
        <v>5</v>
      </c>
      <c r="C3527">
        <v>2016</v>
      </c>
      <c r="D3527" s="1">
        <v>11238782</v>
      </c>
      <c r="E3527" s="12">
        <f t="shared" si="727"/>
        <v>6.3460056501965151E-2</v>
      </c>
      <c r="F3527" s="3"/>
      <c r="G3527" s="3"/>
      <c r="H3527" s="1">
        <v>31427933</v>
      </c>
      <c r="I3527" s="3"/>
      <c r="J3527" s="12">
        <f t="shared" si="726"/>
        <v>0.35760487334626812</v>
      </c>
      <c r="K3527" s="1">
        <v>32459124</v>
      </c>
      <c r="L3527" s="3"/>
      <c r="M3527" s="3"/>
      <c r="N3527" s="1">
        <v>260921</v>
      </c>
      <c r="O3527" s="1">
        <v>954903</v>
      </c>
      <c r="P3527" s="12">
        <f t="shared" ref="P3527" si="728">(O3527/K3527)</f>
        <v>2.941863126065879E-2</v>
      </c>
      <c r="Q3527" s="3"/>
      <c r="R3527" s="3"/>
      <c r="U3527" s="30">
        <v>6649.4040000000005</v>
      </c>
      <c r="V3527">
        <f t="shared" si="725"/>
        <v>6649404</v>
      </c>
      <c r="X3527" s="16">
        <v>28203</v>
      </c>
      <c r="Z3527" s="16">
        <v>28203</v>
      </c>
      <c r="AA3527" s="16">
        <v>28203</v>
      </c>
    </row>
    <row r="3528" spans="2:28"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U3528" s="30"/>
    </row>
    <row r="3529" spans="2:28"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</row>
    <row r="3530" spans="2:28">
      <c r="B3530" t="s">
        <v>243</v>
      </c>
      <c r="C3530">
        <v>1880</v>
      </c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X3530" s="16">
        <v>1302</v>
      </c>
      <c r="Z3530" s="16">
        <v>1302</v>
      </c>
      <c r="AA3530" s="16">
        <v>1302</v>
      </c>
    </row>
    <row r="3531" spans="2:28">
      <c r="B3531" t="s">
        <v>243</v>
      </c>
      <c r="C3531">
        <v>1890</v>
      </c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X3531" s="16">
        <v>3319</v>
      </c>
      <c r="Z3531" s="16">
        <v>3319</v>
      </c>
      <c r="AA3531" s="16">
        <v>3319</v>
      </c>
    </row>
    <row r="3532" spans="2:28">
      <c r="B3532" t="s">
        <v>243</v>
      </c>
      <c r="C3532">
        <v>1904</v>
      </c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U3532" s="30">
        <v>3374</v>
      </c>
      <c r="V3532">
        <f>(U3532*1000)</f>
        <v>3374000</v>
      </c>
      <c r="X3532" s="16">
        <v>4190</v>
      </c>
      <c r="Z3532" s="16">
        <v>4190</v>
      </c>
      <c r="AA3532" s="16">
        <v>4190</v>
      </c>
    </row>
    <row r="3533" spans="2:28">
      <c r="B3533" t="s">
        <v>243</v>
      </c>
      <c r="C3533">
        <v>1910</v>
      </c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U3533" s="30">
        <v>3922</v>
      </c>
      <c r="V3533">
        <f t="shared" ref="V3533:V3601" si="729">(U3533*1000)</f>
        <v>3922000</v>
      </c>
      <c r="X3533" s="16">
        <v>3523</v>
      </c>
      <c r="Z3533" s="16">
        <v>3523</v>
      </c>
      <c r="AA3533" s="16">
        <v>3523</v>
      </c>
    </row>
    <row r="3534" spans="2:28">
      <c r="B3534" t="s">
        <v>243</v>
      </c>
      <c r="C3534">
        <v>1923</v>
      </c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U3534" s="30">
        <v>5077</v>
      </c>
      <c r="V3534">
        <f t="shared" si="729"/>
        <v>5077000</v>
      </c>
      <c r="X3534" s="16">
        <v>3577</v>
      </c>
      <c r="Z3534" s="16">
        <v>3577</v>
      </c>
      <c r="AA3534" s="16">
        <v>3577</v>
      </c>
    </row>
    <row r="3535" spans="2:28">
      <c r="B3535" t="s">
        <v>243</v>
      </c>
      <c r="C3535">
        <v>1930</v>
      </c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U3535" s="30">
        <v>5844</v>
      </c>
      <c r="V3535">
        <f t="shared" si="729"/>
        <v>5844000</v>
      </c>
      <c r="X3535" s="16">
        <v>5056</v>
      </c>
      <c r="Z3535" s="16">
        <v>5056</v>
      </c>
      <c r="AA3535" s="16">
        <v>5056</v>
      </c>
    </row>
    <row r="3536" spans="2:28">
      <c r="B3536" t="s">
        <v>243</v>
      </c>
      <c r="C3536">
        <v>1940</v>
      </c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U3536" s="30">
        <v>6425</v>
      </c>
      <c r="V3536">
        <f t="shared" si="729"/>
        <v>6425000</v>
      </c>
      <c r="X3536" s="16">
        <v>6070</v>
      </c>
      <c r="Z3536" s="16">
        <v>6070</v>
      </c>
      <c r="AA3536" s="16">
        <v>6070</v>
      </c>
      <c r="AB3536">
        <f>(8103-6070)/5</f>
        <v>406.6</v>
      </c>
    </row>
    <row r="3537" spans="2:28">
      <c r="B3537" t="s">
        <v>243</v>
      </c>
      <c r="C3537">
        <v>1941</v>
      </c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U3537" s="30">
        <v>6585</v>
      </c>
      <c r="V3537">
        <f t="shared" si="729"/>
        <v>6585000</v>
      </c>
      <c r="Z3537" s="16"/>
      <c r="AA3537" s="16">
        <f>AA3536+(AA3538-AA3536)/2</f>
        <v>6273</v>
      </c>
    </row>
    <row r="3538" spans="2:28">
      <c r="B3538" t="s">
        <v>243</v>
      </c>
      <c r="C3538">
        <v>1942</v>
      </c>
      <c r="D3538" s="1">
        <v>34266</v>
      </c>
      <c r="E3538" s="1"/>
      <c r="F3538" s="1">
        <v>32211</v>
      </c>
      <c r="G3538" s="1"/>
      <c r="H3538">
        <v>214272</v>
      </c>
      <c r="I3538" s="12">
        <f t="shared" ref="I3538:I3573" si="730">(F3538/H3538)</f>
        <v>0.15032762096774194</v>
      </c>
      <c r="J3538" s="12"/>
      <c r="K3538" s="1">
        <v>178843</v>
      </c>
      <c r="L3538">
        <v>3309</v>
      </c>
      <c r="M3538" s="12">
        <f>(L3538/K3538)</f>
        <v>1.8502261760314914E-2</v>
      </c>
      <c r="N3538" s="3"/>
      <c r="O3538" s="3"/>
      <c r="P3538" s="3"/>
      <c r="Q3538" s="3"/>
      <c r="R3538" s="3"/>
      <c r="T3538">
        <v>6711</v>
      </c>
      <c r="U3538" s="30">
        <v>6711</v>
      </c>
      <c r="V3538">
        <f t="shared" si="729"/>
        <v>6711000</v>
      </c>
      <c r="W3538">
        <v>4849</v>
      </c>
      <c r="AA3538" s="1">
        <f>AA3536+406</f>
        <v>6476</v>
      </c>
    </row>
    <row r="3539" spans="2:28">
      <c r="B3539" t="s">
        <v>243</v>
      </c>
      <c r="C3539">
        <v>1943</v>
      </c>
      <c r="D3539" s="1"/>
      <c r="E3539" s="1"/>
      <c r="F3539" s="1"/>
      <c r="G3539" s="1"/>
      <c r="I3539" s="12"/>
      <c r="J3539" s="12"/>
      <c r="K3539" s="1"/>
      <c r="M3539" s="12"/>
      <c r="N3539" s="3"/>
      <c r="O3539" s="3"/>
      <c r="P3539" s="3"/>
      <c r="Q3539" s="3"/>
      <c r="R3539" s="3"/>
      <c r="U3539" s="30">
        <v>7012</v>
      </c>
      <c r="V3539">
        <f t="shared" si="729"/>
        <v>7012000</v>
      </c>
      <c r="AA3539" s="1">
        <f>AA3538+(AA3540-AA3538)/2</f>
        <v>6679</v>
      </c>
    </row>
    <row r="3540" spans="2:28">
      <c r="B3540" t="s">
        <v>243</v>
      </c>
      <c r="C3540">
        <v>1944</v>
      </c>
      <c r="D3540" s="1">
        <v>52467</v>
      </c>
      <c r="E3540" s="12">
        <f>(D3540-D3538)/(D3538)</f>
        <v>0.53116792155489412</v>
      </c>
      <c r="F3540" s="1">
        <v>52206</v>
      </c>
      <c r="G3540" s="11">
        <f>(F3540-F3538)/(F3538)</f>
        <v>0.62075067523516814</v>
      </c>
      <c r="H3540">
        <v>265638</v>
      </c>
      <c r="I3540" s="12">
        <f t="shared" si="730"/>
        <v>0.19653061685451631</v>
      </c>
      <c r="J3540" s="12"/>
      <c r="K3540" s="1">
        <v>199003</v>
      </c>
      <c r="L3540">
        <v>3308</v>
      </c>
      <c r="M3540" s="12">
        <f t="shared" ref="M3540:M3604" si="731">(L3540/K3540)</f>
        <v>1.6622864981934944E-2</v>
      </c>
      <c r="N3540" s="3"/>
      <c r="O3540" s="3"/>
      <c r="P3540" s="3"/>
      <c r="Q3540" s="3"/>
      <c r="R3540" s="3"/>
      <c r="T3540">
        <v>6876</v>
      </c>
      <c r="U3540" s="30">
        <v>6876</v>
      </c>
      <c r="V3540">
        <f t="shared" si="729"/>
        <v>6876000</v>
      </c>
      <c r="W3540">
        <v>7155</v>
      </c>
      <c r="AA3540" s="1">
        <f>AA3538+406</f>
        <v>6882</v>
      </c>
    </row>
    <row r="3541" spans="2:28">
      <c r="B3541" t="s">
        <v>243</v>
      </c>
      <c r="C3541">
        <v>1945</v>
      </c>
      <c r="D3541" s="1"/>
      <c r="E3541" s="12"/>
      <c r="F3541" s="1"/>
      <c r="G3541" s="11"/>
      <c r="I3541" s="12"/>
      <c r="J3541" s="12"/>
      <c r="K3541" s="1"/>
      <c r="M3541" s="12"/>
      <c r="N3541" s="3"/>
      <c r="O3541" s="3"/>
      <c r="P3541" s="3"/>
      <c r="Q3541" s="3"/>
      <c r="R3541" s="3"/>
      <c r="U3541" s="30">
        <v>6826</v>
      </c>
      <c r="V3541">
        <f t="shared" si="729"/>
        <v>6826000</v>
      </c>
      <c r="AA3541" s="1">
        <f>AA3540+(AA3542-AA3540)/2</f>
        <v>7085</v>
      </c>
    </row>
    <row r="3542" spans="2:28">
      <c r="B3542" t="s">
        <v>243</v>
      </c>
      <c r="C3542">
        <v>1946</v>
      </c>
      <c r="D3542" s="1">
        <v>44361</v>
      </c>
      <c r="E3542" s="12">
        <f>(D3542-D3540)/(D3540)</f>
        <v>-0.15449711247069586</v>
      </c>
      <c r="F3542" s="1">
        <v>44263</v>
      </c>
      <c r="G3542" s="11">
        <f>(F3542-F3540)/(F3540)</f>
        <v>-0.15214726276673179</v>
      </c>
      <c r="H3542">
        <v>272251</v>
      </c>
      <c r="I3542" s="12">
        <f t="shared" si="730"/>
        <v>0.16258158831372521</v>
      </c>
      <c r="J3542" s="12"/>
      <c r="K3542" s="1">
        <v>210269</v>
      </c>
      <c r="L3542">
        <v>2938</v>
      </c>
      <c r="M3542" s="12">
        <f t="shared" si="731"/>
        <v>1.397257798344026E-2</v>
      </c>
      <c r="N3542" s="3"/>
      <c r="O3542" s="3"/>
      <c r="P3542" s="3"/>
      <c r="Q3542" s="3"/>
      <c r="R3542" s="3"/>
      <c r="T3542">
        <v>7197</v>
      </c>
      <c r="U3542" s="30">
        <v>7197</v>
      </c>
      <c r="V3542">
        <f t="shared" si="729"/>
        <v>7197000</v>
      </c>
      <c r="W3542">
        <v>7490</v>
      </c>
      <c r="AA3542" s="1">
        <f>AA3540+406</f>
        <v>7288</v>
      </c>
    </row>
    <row r="3543" spans="2:28">
      <c r="B3543" t="s">
        <v>243</v>
      </c>
      <c r="C3543">
        <v>1947</v>
      </c>
      <c r="D3543" s="1"/>
      <c r="E3543" s="12"/>
      <c r="F3543" s="1"/>
      <c r="G3543" s="11"/>
      <c r="I3543" s="12"/>
      <c r="J3543" s="12"/>
      <c r="K3543" s="1"/>
      <c r="M3543" s="12"/>
      <c r="N3543" s="3"/>
      <c r="O3543" s="3"/>
      <c r="P3543" s="3"/>
      <c r="Q3543" s="3"/>
      <c r="R3543" s="3"/>
      <c r="U3543" s="30">
        <v>7388</v>
      </c>
      <c r="V3543">
        <f t="shared" si="729"/>
        <v>7388000</v>
      </c>
      <c r="AA3543" s="1">
        <f>AA3542+(AA3544-AA3542)/2</f>
        <v>7491</v>
      </c>
    </row>
    <row r="3544" spans="2:28">
      <c r="B3544" t="s">
        <v>243</v>
      </c>
      <c r="C3544">
        <v>1948</v>
      </c>
      <c r="D3544" s="1">
        <v>102587</v>
      </c>
      <c r="E3544" s="12">
        <f>(D3544-D3542)/(D3542)</f>
        <v>1.3125493113320259</v>
      </c>
      <c r="F3544" s="1">
        <v>102151</v>
      </c>
      <c r="G3544" s="11">
        <f>(F3544-F3542)/(F3542)</f>
        <v>1.307819171768746</v>
      </c>
      <c r="H3544">
        <v>405546</v>
      </c>
      <c r="I3544" s="12">
        <f t="shared" si="730"/>
        <v>0.25188511290950966</v>
      </c>
      <c r="J3544" s="12"/>
      <c r="K3544" s="1">
        <v>366995</v>
      </c>
      <c r="L3544">
        <v>4988</v>
      </c>
      <c r="M3544" s="12">
        <f t="shared" si="731"/>
        <v>1.3591465823785065E-2</v>
      </c>
      <c r="N3544" s="3"/>
      <c r="O3544" s="3"/>
      <c r="P3544" s="3"/>
      <c r="Q3544" s="3"/>
      <c r="R3544" s="3"/>
      <c r="T3544">
        <v>7626</v>
      </c>
      <c r="U3544" s="30">
        <v>7626</v>
      </c>
      <c r="V3544">
        <f t="shared" si="729"/>
        <v>7626000</v>
      </c>
      <c r="W3544">
        <v>9163</v>
      </c>
      <c r="AA3544" s="1">
        <f t="shared" ref="AA3544" si="732">AA3542+406</f>
        <v>7694</v>
      </c>
    </row>
    <row r="3545" spans="2:28">
      <c r="B3545" t="s">
        <v>243</v>
      </c>
      <c r="C3545">
        <v>1949</v>
      </c>
      <c r="D3545" s="1"/>
      <c r="E3545" s="12"/>
      <c r="F3545" s="1"/>
      <c r="G3545" s="11"/>
      <c r="I3545" s="12"/>
      <c r="J3545" s="12"/>
      <c r="K3545" s="1"/>
      <c r="M3545" s="12"/>
      <c r="N3545" s="3"/>
      <c r="O3545" s="3"/>
      <c r="P3545" s="3"/>
      <c r="Q3545" s="3"/>
      <c r="R3545" s="3"/>
      <c r="U3545" s="30">
        <v>7623</v>
      </c>
      <c r="V3545">
        <f t="shared" si="729"/>
        <v>7623000</v>
      </c>
      <c r="AA3545" s="1">
        <f>AA3544+(AA3546-AA3544)/2</f>
        <v>7898.5</v>
      </c>
    </row>
    <row r="3546" spans="2:28">
      <c r="B3546" t="s">
        <v>243</v>
      </c>
      <c r="C3546">
        <v>1950</v>
      </c>
      <c r="D3546" s="1">
        <v>136177</v>
      </c>
      <c r="E3546" s="12">
        <f>(D3546-D3544)/(D3544)</f>
        <v>0.32742940138614052</v>
      </c>
      <c r="F3546" s="1">
        <v>133225</v>
      </c>
      <c r="G3546" s="11">
        <f>(F3546-F3544)/(F3544)</f>
        <v>0.30419672837270317</v>
      </c>
      <c r="H3546">
        <v>563656</v>
      </c>
      <c r="I3546" s="12">
        <f t="shared" si="730"/>
        <v>0.23635870105170528</v>
      </c>
      <c r="J3546" s="12"/>
      <c r="K3546" s="1">
        <v>483855</v>
      </c>
      <c r="L3546">
        <v>8382</v>
      </c>
      <c r="M3546" s="12">
        <f t="shared" si="731"/>
        <v>1.7323371671265152E-2</v>
      </c>
      <c r="N3546" s="3"/>
      <c r="O3546" s="3"/>
      <c r="P3546" s="3"/>
      <c r="Q3546" s="3"/>
      <c r="R3546" s="3"/>
      <c r="T3546">
        <v>7776</v>
      </c>
      <c r="U3546" s="30">
        <v>7776</v>
      </c>
      <c r="V3546">
        <f t="shared" si="729"/>
        <v>7776000</v>
      </c>
      <c r="W3546">
        <v>10533</v>
      </c>
      <c r="X3546" s="16">
        <v>8103</v>
      </c>
      <c r="Z3546" s="16">
        <v>8103</v>
      </c>
      <c r="AA3546" s="16">
        <v>8103</v>
      </c>
      <c r="AB3546">
        <f>(AA3556-AA3546)/10</f>
        <v>469.2</v>
      </c>
    </row>
    <row r="3547" spans="2:28">
      <c r="B3547" t="s">
        <v>243</v>
      </c>
      <c r="C3547">
        <v>1951</v>
      </c>
      <c r="D3547" s="1">
        <v>144189</v>
      </c>
      <c r="E3547" s="12">
        <f t="shared" ref="E3547:E3607" si="733">(D3547-D3546)/(D3546)</f>
        <v>5.8835192433377148E-2</v>
      </c>
      <c r="F3547" s="1">
        <v>138404</v>
      </c>
      <c r="G3547" s="11">
        <f t="shared" ref="G3547:G3604" si="734">(F3547-F3546)/(F3546)</f>
        <v>3.8874085194220302E-2</v>
      </c>
      <c r="H3547">
        <v>599449</v>
      </c>
      <c r="I3547" s="12">
        <f t="shared" si="730"/>
        <v>0.23088536305840865</v>
      </c>
      <c r="J3547" s="12"/>
      <c r="K3547" s="1">
        <v>572704</v>
      </c>
      <c r="L3547">
        <v>9789</v>
      </c>
      <c r="M3547" s="12">
        <f t="shared" si="731"/>
        <v>1.7092599318321508E-2</v>
      </c>
      <c r="N3547">
        <v>3534</v>
      </c>
      <c r="O3547">
        <v>5169</v>
      </c>
      <c r="P3547" s="12">
        <f>(O3547/K3547)</f>
        <v>9.0256048499748557E-3</v>
      </c>
      <c r="Q3547" s="12">
        <f>(O3547/L3547)</f>
        <v>0.5280416794361017</v>
      </c>
      <c r="R3547" s="2">
        <v>3165</v>
      </c>
      <c r="S3547" s="2">
        <v>485</v>
      </c>
      <c r="T3547">
        <v>8111</v>
      </c>
      <c r="U3547" s="30">
        <v>8111</v>
      </c>
      <c r="V3547">
        <f t="shared" si="729"/>
        <v>8111000</v>
      </c>
      <c r="W3547">
        <v>12010</v>
      </c>
      <c r="AA3547" s="1">
        <f>AA3546+469</f>
        <v>8572</v>
      </c>
    </row>
    <row r="3548" spans="2:28">
      <c r="B3548" t="s">
        <v>243</v>
      </c>
      <c r="C3548">
        <v>1952</v>
      </c>
      <c r="D3548" s="1">
        <v>139910</v>
      </c>
      <c r="E3548" s="12">
        <f t="shared" si="733"/>
        <v>-2.9676327597805658E-2</v>
      </c>
      <c r="F3548" s="1">
        <v>132391</v>
      </c>
      <c r="G3548" s="11">
        <f t="shared" si="734"/>
        <v>-4.3445276148088206E-2</v>
      </c>
      <c r="H3548">
        <v>669812</v>
      </c>
      <c r="I3548" s="12">
        <f t="shared" si="730"/>
        <v>0.19765396857625722</v>
      </c>
      <c r="J3548" s="12"/>
      <c r="K3548" s="1">
        <v>610341</v>
      </c>
      <c r="L3548">
        <v>10958</v>
      </c>
      <c r="M3548" s="12">
        <f t="shared" si="731"/>
        <v>1.7953897902975548E-2</v>
      </c>
      <c r="N3548">
        <v>3664</v>
      </c>
      <c r="O3548">
        <v>6218</v>
      </c>
      <c r="P3548" s="12">
        <f t="shared" ref="P3548:P3611" si="735">(O3548/K3548)</f>
        <v>1.0187747505083224E-2</v>
      </c>
      <c r="Q3548" s="12">
        <f t="shared" ref="Q3548:Q3604" si="736">(O3548/L3548)</f>
        <v>0.56743931374338386</v>
      </c>
      <c r="R3548" s="2">
        <v>2905</v>
      </c>
      <c r="S3548" s="2">
        <v>1398</v>
      </c>
      <c r="T3548">
        <v>8314</v>
      </c>
      <c r="U3548" s="30">
        <v>8314</v>
      </c>
      <c r="V3548">
        <f t="shared" si="729"/>
        <v>8314000</v>
      </c>
      <c r="W3548">
        <v>12938</v>
      </c>
      <c r="AA3548" s="1">
        <f t="shared" ref="AA3548:AA3555" si="737">AA3547+469</f>
        <v>9041</v>
      </c>
    </row>
    <row r="3549" spans="2:28">
      <c r="B3549" t="s">
        <v>243</v>
      </c>
      <c r="C3549">
        <v>1953</v>
      </c>
      <c r="D3549" s="1">
        <v>147099</v>
      </c>
      <c r="E3549" s="12">
        <f t="shared" si="733"/>
        <v>5.138303194911014E-2</v>
      </c>
      <c r="F3549" s="1">
        <v>138010</v>
      </c>
      <c r="G3549" s="11">
        <f t="shared" si="734"/>
        <v>4.2442462100898096E-2</v>
      </c>
      <c r="H3549">
        <v>730074</v>
      </c>
      <c r="I3549" s="12">
        <f t="shared" si="730"/>
        <v>0.18903563200442694</v>
      </c>
      <c r="J3549" s="12"/>
      <c r="K3549" s="1">
        <v>619086</v>
      </c>
      <c r="L3549">
        <v>11745</v>
      </c>
      <c r="M3549" s="12">
        <f t="shared" si="731"/>
        <v>1.8971516073695738E-2</v>
      </c>
      <c r="N3549">
        <v>4207</v>
      </c>
      <c r="O3549">
        <v>6469</v>
      </c>
      <c r="P3549" s="12">
        <f t="shared" si="735"/>
        <v>1.0449275221859322E-2</v>
      </c>
      <c r="Q3549" s="12">
        <f t="shared" si="736"/>
        <v>0.55078756917837379</v>
      </c>
      <c r="R3549">
        <v>3377</v>
      </c>
      <c r="S3549">
        <v>205</v>
      </c>
      <c r="T3549">
        <v>8336</v>
      </c>
      <c r="U3549" s="30">
        <v>8336</v>
      </c>
      <c r="V3549">
        <f t="shared" si="729"/>
        <v>8336000</v>
      </c>
      <c r="W3549">
        <v>13252</v>
      </c>
      <c r="AA3549" s="1">
        <f t="shared" si="737"/>
        <v>9510</v>
      </c>
    </row>
    <row r="3550" spans="2:28">
      <c r="B3550" t="s">
        <v>243</v>
      </c>
      <c r="C3550">
        <v>1954</v>
      </c>
      <c r="D3550" s="1">
        <v>153383</v>
      </c>
      <c r="E3550" s="12">
        <f t="shared" si="733"/>
        <v>4.2719529024670459E-2</v>
      </c>
      <c r="F3550" s="1">
        <v>147511</v>
      </c>
      <c r="G3550" s="11">
        <f t="shared" si="734"/>
        <v>6.8842837475545246E-2</v>
      </c>
      <c r="H3550">
        <v>774767</v>
      </c>
      <c r="I3550" s="12">
        <f t="shared" si="730"/>
        <v>0.19039401523296681</v>
      </c>
      <c r="J3550" s="12"/>
      <c r="K3550" s="1">
        <v>687290</v>
      </c>
      <c r="L3550">
        <v>12096</v>
      </c>
      <c r="M3550" s="12">
        <f t="shared" si="731"/>
        <v>1.7599557683074103E-2</v>
      </c>
      <c r="N3550">
        <v>4300</v>
      </c>
      <c r="O3550">
        <v>6705</v>
      </c>
      <c r="P3550" s="12">
        <f t="shared" si="735"/>
        <v>9.7557071978349747E-3</v>
      </c>
      <c r="Q3550" s="12">
        <f t="shared" si="736"/>
        <v>0.55431547619047616</v>
      </c>
      <c r="R3550" s="2">
        <v>3436</v>
      </c>
      <c r="S3550" s="2">
        <v>1296</v>
      </c>
      <c r="T3550">
        <v>8382</v>
      </c>
      <c r="U3550" s="30">
        <v>8382</v>
      </c>
      <c r="V3550">
        <f t="shared" si="729"/>
        <v>8382000</v>
      </c>
      <c r="W3550">
        <v>13619</v>
      </c>
      <c r="AA3550" s="1">
        <f t="shared" si="737"/>
        <v>9979</v>
      </c>
    </row>
    <row r="3551" spans="2:28">
      <c r="B3551" t="s">
        <v>243</v>
      </c>
      <c r="C3551">
        <v>1955</v>
      </c>
      <c r="D3551" s="1">
        <v>155256</v>
      </c>
      <c r="E3551" s="12">
        <f t="shared" si="733"/>
        <v>1.2211262004263836E-2</v>
      </c>
      <c r="F3551" s="1">
        <v>149512</v>
      </c>
      <c r="G3551" s="11">
        <f t="shared" si="734"/>
        <v>1.3565090061080191E-2</v>
      </c>
      <c r="H3551">
        <v>822667</v>
      </c>
      <c r="I3551" s="12">
        <f t="shared" si="730"/>
        <v>0.18174060707430831</v>
      </c>
      <c r="J3551" s="12"/>
      <c r="K3551" s="1">
        <v>708400</v>
      </c>
      <c r="L3551">
        <v>12581</v>
      </c>
      <c r="M3551" s="12">
        <f t="shared" si="731"/>
        <v>1.775974025974026E-2</v>
      </c>
      <c r="N3551">
        <v>4820</v>
      </c>
      <c r="O3551">
        <v>6576</v>
      </c>
      <c r="P3551" s="12">
        <f t="shared" si="735"/>
        <v>9.2828910220214573E-3</v>
      </c>
      <c r="Q3551" s="12">
        <f t="shared" si="736"/>
        <v>0.52269294968603452</v>
      </c>
      <c r="R3551" s="2">
        <v>3399</v>
      </c>
      <c r="S3551" s="2">
        <v>500</v>
      </c>
      <c r="T3551">
        <v>8660</v>
      </c>
      <c r="U3551" s="30">
        <v>8660</v>
      </c>
      <c r="V3551">
        <f t="shared" si="729"/>
        <v>8660000</v>
      </c>
      <c r="W3551">
        <v>14681</v>
      </c>
      <c r="AA3551" s="1">
        <f t="shared" si="737"/>
        <v>10448</v>
      </c>
    </row>
    <row r="3552" spans="2:28">
      <c r="B3552" t="s">
        <v>243</v>
      </c>
      <c r="C3552">
        <v>1956</v>
      </c>
      <c r="D3552" s="1">
        <v>182505</v>
      </c>
      <c r="E3552" s="12">
        <f t="shared" si="733"/>
        <v>0.17551012521255216</v>
      </c>
      <c r="F3552" s="1">
        <v>178605</v>
      </c>
      <c r="G3552" s="11">
        <f t="shared" si="734"/>
        <v>0.19458638771469849</v>
      </c>
      <c r="H3552">
        <v>1000153</v>
      </c>
      <c r="I3552" s="12">
        <f t="shared" si="730"/>
        <v>0.17857767761532486</v>
      </c>
      <c r="J3552" s="12"/>
      <c r="K3552" s="1">
        <v>876463</v>
      </c>
      <c r="L3552">
        <v>15465</v>
      </c>
      <c r="M3552" s="12">
        <f t="shared" si="731"/>
        <v>1.7644783636046244E-2</v>
      </c>
      <c r="N3552">
        <v>5714</v>
      </c>
      <c r="O3552">
        <v>8501</v>
      </c>
      <c r="P3552" s="12">
        <f t="shared" si="735"/>
        <v>9.6992114898175972E-3</v>
      </c>
      <c r="Q3552" s="12">
        <f t="shared" si="736"/>
        <v>0.54969285483349495</v>
      </c>
      <c r="R3552" s="2">
        <v>3720</v>
      </c>
      <c r="S3552" s="2">
        <v>277</v>
      </c>
      <c r="T3552">
        <v>8830</v>
      </c>
      <c r="U3552" s="30">
        <v>8830</v>
      </c>
      <c r="V3552">
        <f t="shared" si="729"/>
        <v>8830000</v>
      </c>
      <c r="W3552">
        <v>15744</v>
      </c>
      <c r="AA3552" s="1">
        <f t="shared" si="737"/>
        <v>10917</v>
      </c>
    </row>
    <row r="3553" spans="2:28">
      <c r="B3553" t="s">
        <v>243</v>
      </c>
      <c r="C3553">
        <v>1957</v>
      </c>
      <c r="D3553" s="1">
        <v>223077</v>
      </c>
      <c r="E3553" s="12">
        <f t="shared" si="733"/>
        <v>0.22230623818525519</v>
      </c>
      <c r="F3553" s="1">
        <v>217140</v>
      </c>
      <c r="G3553" s="11">
        <f t="shared" si="734"/>
        <v>0.2157554379776602</v>
      </c>
      <c r="H3553">
        <v>1077362</v>
      </c>
      <c r="I3553" s="12">
        <f t="shared" si="730"/>
        <v>0.2015478548528721</v>
      </c>
      <c r="J3553" s="12"/>
      <c r="K3553" s="1">
        <v>965651</v>
      </c>
      <c r="L3553">
        <v>16721</v>
      </c>
      <c r="M3553" s="12">
        <f t="shared" si="731"/>
        <v>1.731577971751699E-2</v>
      </c>
      <c r="N3553">
        <v>6603</v>
      </c>
      <c r="O3553" s="2">
        <v>8576</v>
      </c>
      <c r="P3553" s="12">
        <f t="shared" si="735"/>
        <v>8.8810553709362909E-3</v>
      </c>
      <c r="Q3553" s="12">
        <f t="shared" si="736"/>
        <v>0.51288798516835121</v>
      </c>
      <c r="R3553" s="2">
        <v>3753</v>
      </c>
      <c r="S3553" s="2">
        <v>2062</v>
      </c>
      <c r="T3553">
        <v>9070</v>
      </c>
      <c r="U3553" s="30">
        <v>9070</v>
      </c>
      <c r="V3553">
        <f t="shared" si="729"/>
        <v>9070000</v>
      </c>
      <c r="W3553">
        <v>16801</v>
      </c>
      <c r="AA3553" s="1">
        <f t="shared" si="737"/>
        <v>11386</v>
      </c>
    </row>
    <row r="3554" spans="2:28">
      <c r="B3554" t="s">
        <v>243</v>
      </c>
      <c r="C3554">
        <v>1958</v>
      </c>
      <c r="D3554" s="1">
        <v>270932</v>
      </c>
      <c r="E3554" s="12">
        <f t="shared" si="733"/>
        <v>0.21452233981988281</v>
      </c>
      <c r="F3554" s="1">
        <v>265674</v>
      </c>
      <c r="G3554" s="11">
        <f t="shared" si="734"/>
        <v>0.22351478308925118</v>
      </c>
      <c r="H3554">
        <v>1148370</v>
      </c>
      <c r="I3554" s="12">
        <f t="shared" si="730"/>
        <v>0.23134878131612632</v>
      </c>
      <c r="J3554" s="12"/>
      <c r="K3554" s="1">
        <v>1132741</v>
      </c>
      <c r="L3554">
        <v>22649</v>
      </c>
      <c r="M3554" s="12">
        <f t="shared" si="731"/>
        <v>1.9994862020532495E-2</v>
      </c>
      <c r="N3554">
        <v>10199</v>
      </c>
      <c r="O3554">
        <v>10708</v>
      </c>
      <c r="P3554" s="12">
        <f t="shared" si="735"/>
        <v>9.4531759687342468E-3</v>
      </c>
      <c r="Q3554" s="12">
        <f t="shared" si="736"/>
        <v>0.47278025519890504</v>
      </c>
      <c r="R3554">
        <v>5548</v>
      </c>
      <c r="S3554">
        <v>975</v>
      </c>
      <c r="T3554">
        <v>9252</v>
      </c>
      <c r="U3554" s="30">
        <v>9252</v>
      </c>
      <c r="V3554">
        <f t="shared" si="729"/>
        <v>9252000</v>
      </c>
      <c r="W3554">
        <v>17339</v>
      </c>
      <c r="AA3554" s="1">
        <f t="shared" si="737"/>
        <v>11855</v>
      </c>
    </row>
    <row r="3555" spans="2:28">
      <c r="B3555" t="s">
        <v>243</v>
      </c>
      <c r="C3555">
        <v>1959</v>
      </c>
      <c r="D3555" s="1">
        <v>343614</v>
      </c>
      <c r="E3555" s="12">
        <f t="shared" si="733"/>
        <v>0.26826657611503996</v>
      </c>
      <c r="F3555" s="1">
        <v>338045</v>
      </c>
      <c r="G3555" s="11">
        <f t="shared" si="734"/>
        <v>0.27240527864977376</v>
      </c>
      <c r="H3555">
        <v>1288044</v>
      </c>
      <c r="I3555" s="12">
        <f t="shared" si="730"/>
        <v>0.26244833251038008</v>
      </c>
      <c r="J3555" s="12"/>
      <c r="K3555" s="1">
        <v>1273393</v>
      </c>
      <c r="L3555">
        <v>23062</v>
      </c>
      <c r="M3555" s="12">
        <f t="shared" si="731"/>
        <v>1.8110669683279238E-2</v>
      </c>
      <c r="N3555">
        <v>10856</v>
      </c>
      <c r="O3555">
        <v>10861</v>
      </c>
      <c r="P3555" s="12">
        <f t="shared" si="735"/>
        <v>8.529181485998431E-3</v>
      </c>
      <c r="Q3555" s="12">
        <f t="shared" si="736"/>
        <v>0.47094787962882662</v>
      </c>
      <c r="R3555">
        <v>5630</v>
      </c>
      <c r="S3555">
        <v>2947</v>
      </c>
      <c r="T3555">
        <v>9405</v>
      </c>
      <c r="U3555" s="30">
        <v>9405</v>
      </c>
      <c r="V3555">
        <f t="shared" si="729"/>
        <v>9405000</v>
      </c>
      <c r="W3555">
        <v>18313</v>
      </c>
      <c r="AA3555" s="1">
        <f t="shared" si="737"/>
        <v>12324</v>
      </c>
    </row>
    <row r="3556" spans="2:28">
      <c r="B3556" t="s">
        <v>243</v>
      </c>
      <c r="C3556">
        <v>1960</v>
      </c>
      <c r="D3556" s="1">
        <v>368639</v>
      </c>
      <c r="E3556" s="12">
        <f t="shared" si="733"/>
        <v>7.2828813727030914E-2</v>
      </c>
      <c r="F3556" s="1">
        <v>362739</v>
      </c>
      <c r="G3556" s="11">
        <f t="shared" si="734"/>
        <v>7.3049446079663946E-2</v>
      </c>
      <c r="H3556">
        <v>1419751</v>
      </c>
      <c r="I3556" s="12">
        <f t="shared" si="730"/>
        <v>0.25549480155323012</v>
      </c>
      <c r="J3556" s="12"/>
      <c r="K3556" s="1">
        <v>1304665</v>
      </c>
      <c r="L3556">
        <v>25816</v>
      </c>
      <c r="M3556" s="12">
        <f t="shared" si="731"/>
        <v>1.9787455017188319E-2</v>
      </c>
      <c r="N3556">
        <v>11778</v>
      </c>
      <c r="O3556">
        <v>14038</v>
      </c>
      <c r="P3556" s="12">
        <f t="shared" si="735"/>
        <v>1.0759850229752465E-2</v>
      </c>
      <c r="Q3556" s="12">
        <f t="shared" si="736"/>
        <v>0.54377130461729162</v>
      </c>
      <c r="R3556">
        <v>5175</v>
      </c>
      <c r="S3556">
        <v>482</v>
      </c>
      <c r="T3556">
        <v>9624</v>
      </c>
      <c r="U3556" s="30">
        <v>9624</v>
      </c>
      <c r="V3556">
        <f t="shared" si="729"/>
        <v>9624000</v>
      </c>
      <c r="W3556">
        <v>18823</v>
      </c>
      <c r="X3556" s="16">
        <v>12795</v>
      </c>
      <c r="Z3556" s="16">
        <v>12795</v>
      </c>
      <c r="AA3556" s="16">
        <v>12795</v>
      </c>
      <c r="AB3556">
        <f>(AA3566-AA3556)/10</f>
        <v>25.3</v>
      </c>
    </row>
    <row r="3557" spans="2:28">
      <c r="B3557" t="s">
        <v>243</v>
      </c>
      <c r="C3557">
        <v>1961</v>
      </c>
      <c r="D3557" s="1">
        <v>324623</v>
      </c>
      <c r="E3557" s="12">
        <f t="shared" si="733"/>
        <v>-0.11940136556360016</v>
      </c>
      <c r="F3557" s="1">
        <v>316929</v>
      </c>
      <c r="G3557" s="11">
        <f t="shared" si="734"/>
        <v>-0.12628915005003596</v>
      </c>
      <c r="H3557">
        <v>1419975</v>
      </c>
      <c r="I3557" s="12">
        <f t="shared" si="730"/>
        <v>0.22319336608038873</v>
      </c>
      <c r="J3557" s="12"/>
      <c r="K3557" s="1">
        <v>1331681</v>
      </c>
      <c r="L3557">
        <v>28246</v>
      </c>
      <c r="M3557" s="12">
        <f t="shared" si="731"/>
        <v>2.1210785465888601E-2</v>
      </c>
      <c r="N3557">
        <v>12200</v>
      </c>
      <c r="O3557">
        <v>16046</v>
      </c>
      <c r="P3557" s="12">
        <f t="shared" si="735"/>
        <v>1.2049432258926875E-2</v>
      </c>
      <c r="Q3557" s="12">
        <f t="shared" si="736"/>
        <v>0.56808043616795301</v>
      </c>
      <c r="R3557">
        <v>4560</v>
      </c>
      <c r="S3557">
        <v>3146</v>
      </c>
      <c r="T3557">
        <v>9820</v>
      </c>
      <c r="U3557" s="30">
        <v>9820</v>
      </c>
      <c r="V3557">
        <f t="shared" si="729"/>
        <v>9820000</v>
      </c>
      <c r="W3557">
        <v>19871</v>
      </c>
      <c r="AA3557" s="1">
        <f>AA3556+25</f>
        <v>12820</v>
      </c>
    </row>
    <row r="3558" spans="2:28">
      <c r="B3558" t="s">
        <v>243</v>
      </c>
      <c r="C3558">
        <v>1962</v>
      </c>
      <c r="D3558" s="1">
        <v>351860</v>
      </c>
      <c r="E3558" s="12">
        <f t="shared" si="733"/>
        <v>8.3903481885140616E-2</v>
      </c>
      <c r="F3558" s="1">
        <v>346832</v>
      </c>
      <c r="G3558" s="11">
        <f t="shared" si="734"/>
        <v>9.4352362832053865E-2</v>
      </c>
      <c r="H3558">
        <v>1648433</v>
      </c>
      <c r="I3558" s="12">
        <f t="shared" si="730"/>
        <v>0.21040102934119859</v>
      </c>
      <c r="J3558" s="12"/>
      <c r="K3558" s="1">
        <v>1473232</v>
      </c>
      <c r="L3558">
        <v>30742</v>
      </c>
      <c r="M3558" s="12">
        <f t="shared" si="731"/>
        <v>2.0867046059276476E-2</v>
      </c>
      <c r="N3558">
        <v>13014</v>
      </c>
      <c r="O3558">
        <v>17728</v>
      </c>
      <c r="P3558" s="12">
        <f t="shared" si="735"/>
        <v>1.2033406822550691E-2</v>
      </c>
      <c r="Q3558" s="12">
        <f t="shared" si="736"/>
        <v>0.57667035326263738</v>
      </c>
      <c r="R3558">
        <v>4683</v>
      </c>
      <c r="S3558">
        <v>1794</v>
      </c>
      <c r="T3558">
        <v>10053</v>
      </c>
      <c r="U3558" s="30">
        <v>10053</v>
      </c>
      <c r="V3558">
        <f t="shared" si="729"/>
        <v>10053000</v>
      </c>
      <c r="W3558">
        <v>20871</v>
      </c>
      <c r="AA3558" s="1">
        <f t="shared" ref="AA3558:AA3565" si="738">AA3557+25</f>
        <v>12845</v>
      </c>
    </row>
    <row r="3559" spans="2:28">
      <c r="B3559" t="s">
        <v>243</v>
      </c>
      <c r="C3559">
        <v>1963</v>
      </c>
      <c r="D3559" s="1">
        <v>403911</v>
      </c>
      <c r="E3559" s="12">
        <f t="shared" si="733"/>
        <v>0.14793099528221451</v>
      </c>
      <c r="F3559" s="1">
        <v>397669</v>
      </c>
      <c r="G3559" s="11">
        <f t="shared" si="734"/>
        <v>0.14657528717073395</v>
      </c>
      <c r="H3559">
        <v>1786678</v>
      </c>
      <c r="I3559" s="12">
        <f t="shared" si="730"/>
        <v>0.22257452098251615</v>
      </c>
      <c r="J3559" s="12"/>
      <c r="K3559" s="1">
        <v>1584970</v>
      </c>
      <c r="L3559">
        <v>31660</v>
      </c>
      <c r="M3559" s="12">
        <f t="shared" si="731"/>
        <v>1.9975141485327797E-2</v>
      </c>
      <c r="N3559">
        <v>13945</v>
      </c>
      <c r="O3559">
        <v>17715</v>
      </c>
      <c r="P3559" s="12">
        <f t="shared" si="735"/>
        <v>1.1176867700965949E-2</v>
      </c>
      <c r="Q3559" s="12">
        <f t="shared" si="736"/>
        <v>0.55953885028427042</v>
      </c>
      <c r="R3559">
        <v>4707</v>
      </c>
      <c r="S3559">
        <v>3200</v>
      </c>
      <c r="T3559">
        <v>10159</v>
      </c>
      <c r="U3559" s="30">
        <v>10159</v>
      </c>
      <c r="V3559">
        <f t="shared" si="729"/>
        <v>10159000</v>
      </c>
      <c r="W3559">
        <v>21838</v>
      </c>
      <c r="AA3559" s="1">
        <f t="shared" si="738"/>
        <v>12870</v>
      </c>
    </row>
    <row r="3560" spans="2:28">
      <c r="B3560" t="s">
        <v>243</v>
      </c>
      <c r="C3560">
        <v>1964</v>
      </c>
      <c r="D3560" s="1">
        <v>473962</v>
      </c>
      <c r="E3560" s="12">
        <f t="shared" si="733"/>
        <v>0.17343177086041231</v>
      </c>
      <c r="F3560" s="1">
        <v>466557</v>
      </c>
      <c r="G3560" s="11">
        <f t="shared" si="734"/>
        <v>0.17322949488142148</v>
      </c>
      <c r="H3560">
        <v>1968255</v>
      </c>
      <c r="I3560" s="12">
        <f t="shared" si="730"/>
        <v>0.23704093219628555</v>
      </c>
      <c r="J3560" s="12"/>
      <c r="K3560" s="1">
        <v>1754852</v>
      </c>
      <c r="L3560">
        <v>34517</v>
      </c>
      <c r="M3560" s="12">
        <f t="shared" si="731"/>
        <v>1.9669465003316518E-2</v>
      </c>
      <c r="N3560">
        <v>15291</v>
      </c>
      <c r="O3560">
        <v>19226</v>
      </c>
      <c r="P3560" s="12">
        <f t="shared" si="735"/>
        <v>1.0955909672154689E-2</v>
      </c>
      <c r="Q3560" s="12">
        <f t="shared" si="736"/>
        <v>0.55700089810817854</v>
      </c>
      <c r="R3560">
        <v>4998</v>
      </c>
      <c r="S3560">
        <v>1432</v>
      </c>
      <c r="T3560">
        <v>10270</v>
      </c>
      <c r="U3560" s="30">
        <v>10270</v>
      </c>
      <c r="V3560">
        <f t="shared" si="729"/>
        <v>10270000</v>
      </c>
      <c r="W3560">
        <v>23407</v>
      </c>
      <c r="AA3560" s="1">
        <f t="shared" si="738"/>
        <v>12895</v>
      </c>
    </row>
    <row r="3561" spans="2:28">
      <c r="B3561" t="s">
        <v>243</v>
      </c>
      <c r="C3561">
        <v>1965</v>
      </c>
      <c r="D3561" s="1">
        <v>489252</v>
      </c>
      <c r="E3561" s="12">
        <f t="shared" si="733"/>
        <v>3.2259970208582123E-2</v>
      </c>
      <c r="F3561" s="1">
        <v>480913</v>
      </c>
      <c r="G3561" s="11">
        <f t="shared" si="734"/>
        <v>3.0770088113563829E-2</v>
      </c>
      <c r="H3561">
        <v>2149901</v>
      </c>
      <c r="I3561" s="12">
        <f t="shared" si="730"/>
        <v>0.22369076529570431</v>
      </c>
      <c r="J3561" s="12"/>
      <c r="K3561" s="1">
        <v>1793112</v>
      </c>
      <c r="L3561">
        <v>39103</v>
      </c>
      <c r="M3561" s="12">
        <f t="shared" si="731"/>
        <v>2.1807338303463476E-2</v>
      </c>
      <c r="N3561">
        <v>15665</v>
      </c>
      <c r="O3561">
        <v>23438</v>
      </c>
      <c r="P3561" s="12">
        <f t="shared" si="735"/>
        <v>1.3071129968457074E-2</v>
      </c>
      <c r="Q3561" s="12">
        <f t="shared" si="736"/>
        <v>0.59939135104723418</v>
      </c>
      <c r="R3561">
        <v>5094</v>
      </c>
      <c r="S3561">
        <v>3461</v>
      </c>
      <c r="T3561">
        <v>10378</v>
      </c>
      <c r="U3561" s="30">
        <v>10378</v>
      </c>
      <c r="V3561">
        <f t="shared" si="729"/>
        <v>10378000</v>
      </c>
      <c r="W3561">
        <v>25179</v>
      </c>
      <c r="AA3561" s="1">
        <f t="shared" si="738"/>
        <v>12920</v>
      </c>
    </row>
    <row r="3562" spans="2:28">
      <c r="B3562" t="s">
        <v>243</v>
      </c>
      <c r="C3562">
        <v>1966</v>
      </c>
      <c r="D3562" s="1">
        <v>582318</v>
      </c>
      <c r="E3562" s="12">
        <f t="shared" si="733"/>
        <v>0.19022099040985013</v>
      </c>
      <c r="F3562" s="1">
        <v>575478</v>
      </c>
      <c r="G3562" s="11">
        <f t="shared" si="734"/>
        <v>0.19663639785158646</v>
      </c>
      <c r="H3562">
        <v>2334626</v>
      </c>
      <c r="I3562" s="12">
        <f t="shared" si="730"/>
        <v>0.24649686930583314</v>
      </c>
      <c r="J3562" s="12"/>
      <c r="K3562" s="1">
        <v>2056259</v>
      </c>
      <c r="L3562">
        <v>38361</v>
      </c>
      <c r="M3562" s="12">
        <f t="shared" si="731"/>
        <v>1.8655723816892716E-2</v>
      </c>
      <c r="N3562">
        <v>15867</v>
      </c>
      <c r="O3562">
        <v>22494</v>
      </c>
      <c r="P3562" s="12">
        <f t="shared" si="735"/>
        <v>1.0939283426844576E-2</v>
      </c>
      <c r="Q3562" s="12">
        <f t="shared" si="736"/>
        <v>0.58637678892625322</v>
      </c>
      <c r="R3562">
        <v>6298</v>
      </c>
      <c r="S3562">
        <v>1865</v>
      </c>
      <c r="T3562">
        <v>10492</v>
      </c>
      <c r="U3562" s="30">
        <v>10492</v>
      </c>
      <c r="V3562">
        <f t="shared" si="729"/>
        <v>10492000</v>
      </c>
      <c r="W3562">
        <v>27489</v>
      </c>
      <c r="AA3562" s="1">
        <f t="shared" si="738"/>
        <v>12945</v>
      </c>
    </row>
    <row r="3563" spans="2:28">
      <c r="B3563" t="s">
        <v>243</v>
      </c>
      <c r="C3563">
        <v>1967</v>
      </c>
      <c r="D3563" s="1">
        <v>660764</v>
      </c>
      <c r="E3563" s="12">
        <f t="shared" si="733"/>
        <v>0.13471333532537205</v>
      </c>
      <c r="F3563" s="1">
        <v>650100</v>
      </c>
      <c r="G3563" s="11">
        <f t="shared" si="734"/>
        <v>0.12966959640507544</v>
      </c>
      <c r="H3563">
        <v>2497414</v>
      </c>
      <c r="I3563" s="12">
        <f t="shared" si="730"/>
        <v>0.26030926390258086</v>
      </c>
      <c r="J3563" s="12"/>
      <c r="K3563" s="1">
        <v>2336966</v>
      </c>
      <c r="L3563">
        <v>40134</v>
      </c>
      <c r="M3563" s="12">
        <f t="shared" si="731"/>
        <v>1.7173548951931693E-2</v>
      </c>
      <c r="N3563">
        <v>17131</v>
      </c>
      <c r="O3563">
        <v>23003</v>
      </c>
      <c r="P3563" s="12">
        <f t="shared" si="735"/>
        <v>9.8431042642468918E-3</v>
      </c>
      <c r="Q3563" s="12">
        <f t="shared" si="736"/>
        <v>0.57315493098121295</v>
      </c>
      <c r="R3563">
        <v>7221</v>
      </c>
      <c r="S3563">
        <v>4219</v>
      </c>
      <c r="T3563">
        <v>10599</v>
      </c>
      <c r="U3563" s="30">
        <v>10599</v>
      </c>
      <c r="V3563">
        <f t="shared" si="729"/>
        <v>10599000</v>
      </c>
      <c r="W3563">
        <v>30034</v>
      </c>
      <c r="AA3563" s="1">
        <f t="shared" si="738"/>
        <v>12970</v>
      </c>
    </row>
    <row r="3564" spans="2:28">
      <c r="B3564" t="s">
        <v>243</v>
      </c>
      <c r="C3564">
        <v>1968</v>
      </c>
      <c r="D3564" s="1">
        <v>795612</v>
      </c>
      <c r="E3564" s="12">
        <f t="shared" si="733"/>
        <v>0.20407891471084985</v>
      </c>
      <c r="F3564" s="1">
        <v>788082</v>
      </c>
      <c r="G3564" s="11">
        <f t="shared" si="734"/>
        <v>0.21224734656206737</v>
      </c>
      <c r="H3564">
        <v>2787575</v>
      </c>
      <c r="I3564" s="12">
        <f t="shared" si="730"/>
        <v>0.28271239338851867</v>
      </c>
      <c r="J3564" s="12"/>
      <c r="K3564" s="1">
        <v>2621384</v>
      </c>
      <c r="L3564">
        <v>54169</v>
      </c>
      <c r="M3564" s="12">
        <f t="shared" si="731"/>
        <v>2.0664275054703928E-2</v>
      </c>
      <c r="N3564">
        <v>25087</v>
      </c>
      <c r="O3564">
        <v>29082</v>
      </c>
      <c r="P3564" s="12">
        <f t="shared" si="735"/>
        <v>1.109413958428067E-2</v>
      </c>
      <c r="Q3564" s="12">
        <f t="shared" si="736"/>
        <v>0.53687533460097103</v>
      </c>
      <c r="R3564">
        <v>7266</v>
      </c>
      <c r="S3564">
        <v>3184</v>
      </c>
      <c r="T3564">
        <v>10819</v>
      </c>
      <c r="U3564" s="30">
        <v>10819</v>
      </c>
      <c r="V3564">
        <f t="shared" si="729"/>
        <v>10819000</v>
      </c>
      <c r="W3564">
        <v>33525</v>
      </c>
      <c r="AA3564" s="1">
        <f t="shared" si="738"/>
        <v>12995</v>
      </c>
    </row>
    <row r="3565" spans="2:28">
      <c r="B3565" t="s">
        <v>243</v>
      </c>
      <c r="C3565">
        <v>1969</v>
      </c>
      <c r="D3565" s="1">
        <v>810188</v>
      </c>
      <c r="E3565" s="12">
        <f t="shared" si="733"/>
        <v>1.8320487875999859E-2</v>
      </c>
      <c r="F3565" s="1">
        <v>800217</v>
      </c>
      <c r="G3565" s="11">
        <f t="shared" si="734"/>
        <v>1.539814384797521E-2</v>
      </c>
      <c r="H3565">
        <v>3137863</v>
      </c>
      <c r="I3565" s="12">
        <f t="shared" si="730"/>
        <v>0.25501973795541744</v>
      </c>
      <c r="J3565" s="12"/>
      <c r="K3565" s="1">
        <v>2870111</v>
      </c>
      <c r="L3565">
        <v>60198</v>
      </c>
      <c r="M3565" s="12">
        <f t="shared" si="731"/>
        <v>2.0974101698505738E-2</v>
      </c>
      <c r="N3565">
        <v>30618</v>
      </c>
      <c r="O3565">
        <v>29580</v>
      </c>
      <c r="P3565" s="12">
        <f t="shared" si="735"/>
        <v>1.030622160606332E-2</v>
      </c>
      <c r="Q3565" s="12">
        <f t="shared" si="736"/>
        <v>0.4913784511113326</v>
      </c>
      <c r="R3565">
        <v>7169</v>
      </c>
      <c r="S3565">
        <v>6416</v>
      </c>
      <c r="T3565">
        <v>11045</v>
      </c>
      <c r="U3565" s="30">
        <v>11045</v>
      </c>
      <c r="V3565">
        <f t="shared" si="729"/>
        <v>11045000</v>
      </c>
      <c r="W3565">
        <v>37151</v>
      </c>
      <c r="AA3565" s="1">
        <f t="shared" si="738"/>
        <v>13020</v>
      </c>
    </row>
    <row r="3566" spans="2:28">
      <c r="B3566" t="s">
        <v>243</v>
      </c>
      <c r="C3566">
        <v>1970</v>
      </c>
      <c r="D3566" s="1">
        <v>943491</v>
      </c>
      <c r="E3566" s="12">
        <f t="shared" si="733"/>
        <v>0.16453341693532858</v>
      </c>
      <c r="F3566" s="1">
        <v>927009</v>
      </c>
      <c r="G3566" s="11">
        <f t="shared" si="734"/>
        <v>0.15844702124548715</v>
      </c>
      <c r="H3566">
        <v>3648508</v>
      </c>
      <c r="I3566" s="12">
        <f t="shared" si="730"/>
        <v>0.25407892760547601</v>
      </c>
      <c r="J3566" s="12"/>
      <c r="K3566" s="1">
        <v>3344948</v>
      </c>
      <c r="L3566">
        <v>67821</v>
      </c>
      <c r="M3566" s="12">
        <f t="shared" si="731"/>
        <v>2.0275651519844253E-2</v>
      </c>
      <c r="N3566">
        <v>33929</v>
      </c>
      <c r="O3566">
        <v>33892</v>
      </c>
      <c r="P3566" s="12">
        <f t="shared" si="735"/>
        <v>1.013229503119331E-2</v>
      </c>
      <c r="Q3566" s="12">
        <f t="shared" si="736"/>
        <v>0.49972722313147844</v>
      </c>
      <c r="R3566">
        <v>8342</v>
      </c>
      <c r="S3566">
        <v>5233</v>
      </c>
      <c r="T3566">
        <v>11199</v>
      </c>
      <c r="U3566" s="30">
        <v>11198.655000000001</v>
      </c>
      <c r="V3566">
        <f t="shared" si="729"/>
        <v>11198655</v>
      </c>
      <c r="W3566">
        <v>40772</v>
      </c>
      <c r="X3566" s="16">
        <v>13048</v>
      </c>
      <c r="Z3566" s="16">
        <v>13048</v>
      </c>
      <c r="AA3566" s="16">
        <v>13048</v>
      </c>
      <c r="AB3566">
        <f>(AA3573-AA3566)/7</f>
        <v>1352.7142857142858</v>
      </c>
    </row>
    <row r="3567" spans="2:28">
      <c r="B3567" t="s">
        <v>243</v>
      </c>
      <c r="C3567">
        <v>1971</v>
      </c>
      <c r="D3567" s="1">
        <v>1117854</v>
      </c>
      <c r="E3567" s="12">
        <f t="shared" si="733"/>
        <v>0.18480621436770461</v>
      </c>
      <c r="F3567" s="1">
        <v>1102822</v>
      </c>
      <c r="G3567" s="11">
        <f t="shared" si="734"/>
        <v>0.18965619535516914</v>
      </c>
      <c r="H3567">
        <v>4102131</v>
      </c>
      <c r="I3567" s="12">
        <f t="shared" si="730"/>
        <v>0.26884124373404944</v>
      </c>
      <c r="J3567" s="12"/>
      <c r="K3567" s="1">
        <v>3926779</v>
      </c>
      <c r="L3567">
        <v>75366</v>
      </c>
      <c r="M3567" s="12">
        <f t="shared" si="731"/>
        <v>1.9192829542991851E-2</v>
      </c>
      <c r="N3567">
        <v>35198</v>
      </c>
      <c r="O3567">
        <v>40168</v>
      </c>
      <c r="P3567" s="12">
        <f t="shared" si="735"/>
        <v>1.0229248959516183E-2</v>
      </c>
      <c r="Q3567" s="12">
        <f t="shared" si="736"/>
        <v>0.53297242788525334</v>
      </c>
      <c r="R3567">
        <v>8518</v>
      </c>
      <c r="S3567">
        <v>9169</v>
      </c>
      <c r="T3567">
        <v>11510</v>
      </c>
      <c r="U3567" s="30">
        <v>11509.848</v>
      </c>
      <c r="V3567">
        <f t="shared" si="729"/>
        <v>11509848</v>
      </c>
      <c r="W3567">
        <v>44202</v>
      </c>
      <c r="AA3567" s="1">
        <f>AA3566+1352</f>
        <v>14400</v>
      </c>
    </row>
    <row r="3568" spans="2:28">
      <c r="B3568" t="s">
        <v>243</v>
      </c>
      <c r="C3568">
        <v>1972</v>
      </c>
      <c r="D3568" s="1">
        <v>1272253</v>
      </c>
      <c r="E3568" s="12">
        <f t="shared" si="733"/>
        <v>0.13812089950923823</v>
      </c>
      <c r="F3568" s="1">
        <v>1259556</v>
      </c>
      <c r="G3568" s="11">
        <f t="shared" si="734"/>
        <v>0.1421208499649082</v>
      </c>
      <c r="H3568">
        <v>4684212</v>
      </c>
      <c r="I3568" s="12">
        <f t="shared" si="730"/>
        <v>0.2688938929322584</v>
      </c>
      <c r="J3568" s="12"/>
      <c r="K3568" s="1">
        <v>4330003</v>
      </c>
      <c r="L3568">
        <v>79770</v>
      </c>
      <c r="M3568" s="12">
        <f t="shared" si="731"/>
        <v>1.8422620030517301E-2</v>
      </c>
      <c r="N3568">
        <v>39430</v>
      </c>
      <c r="O3568">
        <v>40340</v>
      </c>
      <c r="P3568" s="12">
        <f t="shared" si="735"/>
        <v>9.3163907738632052E-3</v>
      </c>
      <c r="Q3568" s="12">
        <f t="shared" si="736"/>
        <v>0.50570389870878774</v>
      </c>
      <c r="R3568">
        <v>10268</v>
      </c>
      <c r="S3568">
        <v>7557</v>
      </c>
      <c r="T3568">
        <v>11759</v>
      </c>
      <c r="U3568" s="30">
        <v>11759.147999999999</v>
      </c>
      <c r="V3568">
        <f t="shared" si="729"/>
        <v>11759148</v>
      </c>
      <c r="W3568">
        <v>49088</v>
      </c>
      <c r="AA3568" s="1">
        <f t="shared" ref="AA3568:AA3572" si="739">AA3567+1352</f>
        <v>15752</v>
      </c>
    </row>
    <row r="3569" spans="2:27">
      <c r="B3569" t="s">
        <v>243</v>
      </c>
      <c r="C3569">
        <v>1973</v>
      </c>
      <c r="D3569" s="1">
        <v>1409537</v>
      </c>
      <c r="E3569" s="12">
        <f t="shared" si="733"/>
        <v>0.10790621047857619</v>
      </c>
      <c r="F3569" s="1">
        <v>1400354</v>
      </c>
      <c r="G3569" s="11">
        <f t="shared" si="734"/>
        <v>0.11178383493866093</v>
      </c>
      <c r="H3569">
        <v>5254353</v>
      </c>
      <c r="I3569" s="12">
        <f t="shared" si="730"/>
        <v>0.26651311779014469</v>
      </c>
      <c r="J3569" s="12"/>
      <c r="K3569" s="1">
        <v>4498120</v>
      </c>
      <c r="L3569">
        <v>86616</v>
      </c>
      <c r="M3569" s="12">
        <f t="shared" si="731"/>
        <v>1.9256044747583436E-2</v>
      </c>
      <c r="N3569">
        <v>42927</v>
      </c>
      <c r="O3569">
        <v>43689</v>
      </c>
      <c r="P3569" s="12">
        <f t="shared" si="735"/>
        <v>9.7127244270939859E-3</v>
      </c>
      <c r="Q3569" s="12">
        <f t="shared" si="736"/>
        <v>0.50439872540870045</v>
      </c>
      <c r="R3569">
        <v>10523</v>
      </c>
      <c r="S3569">
        <v>12238</v>
      </c>
      <c r="T3569">
        <v>12020</v>
      </c>
      <c r="U3569" s="30">
        <v>12019.543</v>
      </c>
      <c r="V3569">
        <f t="shared" si="729"/>
        <v>12019543</v>
      </c>
      <c r="W3569">
        <v>55998</v>
      </c>
      <c r="AA3569" s="1">
        <f t="shared" si="739"/>
        <v>17104</v>
      </c>
    </row>
    <row r="3570" spans="2:27">
      <c r="B3570" t="s">
        <v>243</v>
      </c>
      <c r="C3570">
        <v>1974</v>
      </c>
      <c r="D3570" s="1">
        <v>1415809</v>
      </c>
      <c r="E3570" s="12">
        <f t="shared" si="733"/>
        <v>4.4496880890675453E-3</v>
      </c>
      <c r="F3570" s="1">
        <v>1407794</v>
      </c>
      <c r="G3570" s="11">
        <f t="shared" si="734"/>
        <v>5.3129422988758557E-3</v>
      </c>
      <c r="H3570">
        <v>5916788</v>
      </c>
      <c r="I3570" s="12">
        <f t="shared" si="730"/>
        <v>0.23793213480016523</v>
      </c>
      <c r="J3570" s="12"/>
      <c r="K3570" s="1">
        <v>5027016</v>
      </c>
      <c r="L3570">
        <v>101912</v>
      </c>
      <c r="M3570" s="12">
        <f t="shared" si="731"/>
        <v>2.0272861673804102E-2</v>
      </c>
      <c r="N3570">
        <v>51266</v>
      </c>
      <c r="O3570">
        <v>50646</v>
      </c>
      <c r="P3570" s="12">
        <f t="shared" si="735"/>
        <v>1.0074764034966269E-2</v>
      </c>
      <c r="Q3570" s="12">
        <f t="shared" si="736"/>
        <v>0.49695815998116022</v>
      </c>
      <c r="R3570">
        <v>12295</v>
      </c>
      <c r="S3570">
        <v>15737</v>
      </c>
      <c r="T3570">
        <v>12269</v>
      </c>
      <c r="U3570" s="30">
        <v>12268.629000000001</v>
      </c>
      <c r="V3570">
        <f t="shared" si="729"/>
        <v>12268629</v>
      </c>
      <c r="W3570">
        <v>63426</v>
      </c>
      <c r="AA3570" s="1">
        <f t="shared" si="739"/>
        <v>18456</v>
      </c>
    </row>
    <row r="3571" spans="2:27">
      <c r="B3571" t="s">
        <v>243</v>
      </c>
      <c r="C3571">
        <v>1975</v>
      </c>
      <c r="D3571" s="1">
        <v>1713320</v>
      </c>
      <c r="E3571" s="12">
        <f t="shared" si="733"/>
        <v>0.21013498289670429</v>
      </c>
      <c r="F3571" s="1">
        <v>1701755</v>
      </c>
      <c r="G3571" s="11">
        <f t="shared" si="734"/>
        <v>0.20880966959654609</v>
      </c>
      <c r="H3571">
        <v>6709260</v>
      </c>
      <c r="I3571" s="12">
        <f t="shared" si="730"/>
        <v>0.25364272661962722</v>
      </c>
      <c r="J3571" s="12"/>
      <c r="K3571" s="1">
        <v>6106543</v>
      </c>
      <c r="L3571">
        <v>119407</v>
      </c>
      <c r="M3571" s="12">
        <f t="shared" si="731"/>
        <v>1.9553944023648077E-2</v>
      </c>
      <c r="N3571">
        <v>59605</v>
      </c>
      <c r="O3571">
        <v>59802</v>
      </c>
      <c r="P3571" s="12">
        <f t="shared" si="735"/>
        <v>9.7931022511427504E-3</v>
      </c>
      <c r="Q3571" s="12">
        <f t="shared" si="736"/>
        <v>0.50082490976240923</v>
      </c>
      <c r="R3571">
        <v>13176</v>
      </c>
      <c r="S3571">
        <v>18460</v>
      </c>
      <c r="T3571">
        <v>12569</v>
      </c>
      <c r="U3571" s="30">
        <v>12568.843000000001</v>
      </c>
      <c r="V3571">
        <f t="shared" si="729"/>
        <v>12568843</v>
      </c>
      <c r="W3571">
        <v>72121</v>
      </c>
      <c r="AA3571" s="1">
        <f t="shared" si="739"/>
        <v>19808</v>
      </c>
    </row>
    <row r="3572" spans="2:27">
      <c r="B3572" t="s">
        <v>243</v>
      </c>
      <c r="C3572">
        <v>1976</v>
      </c>
      <c r="D3572" s="1">
        <v>1981247</v>
      </c>
      <c r="E3572" s="12">
        <f t="shared" si="733"/>
        <v>0.15637884341512384</v>
      </c>
      <c r="F3572" s="1">
        <v>1954149</v>
      </c>
      <c r="G3572" s="11">
        <f t="shared" si="734"/>
        <v>0.14831394648465848</v>
      </c>
      <c r="H3572">
        <v>7942919</v>
      </c>
      <c r="I3572" s="12">
        <f t="shared" si="730"/>
        <v>0.24602403725884653</v>
      </c>
      <c r="J3572" s="12"/>
      <c r="K3572" s="1">
        <v>7386147</v>
      </c>
      <c r="L3572">
        <v>149196</v>
      </c>
      <c r="M3572" s="12">
        <f t="shared" si="731"/>
        <v>2.0199435510828583E-2</v>
      </c>
      <c r="N3572">
        <v>71344</v>
      </c>
      <c r="O3572">
        <v>77852</v>
      </c>
      <c r="P3572" s="12">
        <f t="shared" si="735"/>
        <v>1.054027221499924E-2</v>
      </c>
      <c r="Q3572" s="12">
        <f t="shared" si="736"/>
        <v>0.52181023619936195</v>
      </c>
      <c r="R3572">
        <v>17070</v>
      </c>
      <c r="S3572">
        <v>14958</v>
      </c>
      <c r="T3572">
        <v>12904</v>
      </c>
      <c r="U3572" s="30">
        <v>12904.089</v>
      </c>
      <c r="V3572">
        <f t="shared" si="729"/>
        <v>12904089</v>
      </c>
      <c r="W3572">
        <v>81892</v>
      </c>
      <c r="AA3572" s="1">
        <f t="shared" si="739"/>
        <v>21160</v>
      </c>
    </row>
    <row r="3573" spans="2:27">
      <c r="B3573" t="s">
        <v>243</v>
      </c>
      <c r="C3573">
        <v>1977</v>
      </c>
      <c r="D3573" s="1">
        <v>2082534</v>
      </c>
      <c r="E3573" s="12">
        <f t="shared" si="733"/>
        <v>5.1122853435235482E-2</v>
      </c>
      <c r="F3573" s="1">
        <v>2065988</v>
      </c>
      <c r="G3573" s="11">
        <f t="shared" si="734"/>
        <v>5.7231562178728441E-2</v>
      </c>
      <c r="H3573">
        <v>8847332</v>
      </c>
      <c r="I3573" s="12">
        <f t="shared" si="730"/>
        <v>0.23351536937915296</v>
      </c>
      <c r="J3573" s="12"/>
      <c r="K3573" s="1">
        <v>7829437</v>
      </c>
      <c r="L3573">
        <v>172038</v>
      </c>
      <c r="M3573" s="12">
        <f t="shared" si="731"/>
        <v>2.1973227449176742E-2</v>
      </c>
      <c r="N3573">
        <v>79877</v>
      </c>
      <c r="O3573">
        <v>92161</v>
      </c>
      <c r="P3573" s="12">
        <f t="shared" si="735"/>
        <v>1.1771089032327611E-2</v>
      </c>
      <c r="Q3573" s="12">
        <f t="shared" si="736"/>
        <v>0.53570141480370614</v>
      </c>
      <c r="R3573">
        <v>17490</v>
      </c>
      <c r="S3573">
        <v>19367</v>
      </c>
      <c r="T3573">
        <v>13193</v>
      </c>
      <c r="U3573" s="30">
        <v>13193.05</v>
      </c>
      <c r="V3573">
        <f t="shared" si="729"/>
        <v>13193050</v>
      </c>
      <c r="W3573">
        <v>91596</v>
      </c>
      <c r="X3573" s="16">
        <v>22517</v>
      </c>
      <c r="Z3573" s="16">
        <v>22517</v>
      </c>
      <c r="AA3573" s="16">
        <v>22517</v>
      </c>
    </row>
    <row r="3574" spans="2:27">
      <c r="B3574" t="s">
        <v>243</v>
      </c>
      <c r="C3574">
        <v>1978</v>
      </c>
      <c r="D3574" s="1">
        <v>2289813</v>
      </c>
      <c r="E3574" s="12">
        <f t="shared" si="733"/>
        <v>9.9532108479381376E-2</v>
      </c>
      <c r="F3574" s="1">
        <v>2270134</v>
      </c>
      <c r="G3574" s="11">
        <f t="shared" si="734"/>
        <v>9.8812771419775916E-2</v>
      </c>
      <c r="H3574">
        <v>9925410</v>
      </c>
      <c r="I3574" s="12">
        <f t="shared" ref="I3574:I3604" si="740">(F3574/H3574)</f>
        <v>0.22871941813990557</v>
      </c>
      <c r="J3574" s="12"/>
      <c r="K3574" s="1">
        <v>8553508</v>
      </c>
      <c r="L3574">
        <v>177913</v>
      </c>
      <c r="M3574" s="12">
        <f t="shared" si="731"/>
        <v>2.0800003928212844E-2</v>
      </c>
      <c r="N3574">
        <v>78900</v>
      </c>
      <c r="O3574">
        <v>99013</v>
      </c>
      <c r="P3574" s="12">
        <f t="shared" si="735"/>
        <v>1.1575718406997457E-2</v>
      </c>
      <c r="Q3574" s="12">
        <f t="shared" si="736"/>
        <v>0.55652481831007294</v>
      </c>
      <c r="R3574">
        <v>22219</v>
      </c>
      <c r="S3574">
        <v>15726</v>
      </c>
      <c r="T3574">
        <v>13500</v>
      </c>
      <c r="U3574" s="30">
        <v>13500.429</v>
      </c>
      <c r="V3574">
        <f t="shared" si="729"/>
        <v>13500429</v>
      </c>
      <c r="W3574">
        <v>106034</v>
      </c>
      <c r="X3574" s="16">
        <v>24575</v>
      </c>
      <c r="Z3574" s="16">
        <v>24575</v>
      </c>
      <c r="AA3574" s="16">
        <v>24575</v>
      </c>
    </row>
    <row r="3575" spans="2:27">
      <c r="B3575" t="s">
        <v>243</v>
      </c>
      <c r="C3575">
        <v>1979</v>
      </c>
      <c r="D3575" s="1">
        <v>2521024</v>
      </c>
      <c r="E3575" s="12">
        <f t="shared" si="733"/>
        <v>0.10097374763790755</v>
      </c>
      <c r="F3575" s="1">
        <v>2496118</v>
      </c>
      <c r="G3575" s="11">
        <f t="shared" si="734"/>
        <v>9.9546546591522789E-2</v>
      </c>
      <c r="H3575">
        <v>11049289</v>
      </c>
      <c r="I3575" s="12">
        <f t="shared" si="740"/>
        <v>0.22590756744619495</v>
      </c>
      <c r="J3575" s="12"/>
      <c r="K3575" s="1">
        <v>9665145</v>
      </c>
      <c r="L3575">
        <v>216015</v>
      </c>
      <c r="M3575" s="12">
        <f t="shared" si="731"/>
        <v>2.2349897492484592E-2</v>
      </c>
      <c r="N3575">
        <v>83249</v>
      </c>
      <c r="O3575">
        <v>132766</v>
      </c>
      <c r="P3575" s="12">
        <f t="shared" si="735"/>
        <v>1.3736576119654698E-2</v>
      </c>
      <c r="Q3575" s="12">
        <f t="shared" si="736"/>
        <v>0.61461472582922483</v>
      </c>
      <c r="R3575">
        <v>24115</v>
      </c>
      <c r="S3575">
        <v>23043</v>
      </c>
      <c r="T3575">
        <v>13888</v>
      </c>
      <c r="U3575" s="30">
        <v>13888.370999999999</v>
      </c>
      <c r="V3575">
        <f t="shared" si="729"/>
        <v>13888371</v>
      </c>
      <c r="W3575">
        <v>122649</v>
      </c>
      <c r="X3575" s="16">
        <v>26522</v>
      </c>
      <c r="Z3575" s="16">
        <v>26522</v>
      </c>
      <c r="AA3575" s="16">
        <v>26522</v>
      </c>
    </row>
    <row r="3576" spans="2:27">
      <c r="B3576" t="s">
        <v>243</v>
      </c>
      <c r="C3576">
        <v>1980</v>
      </c>
      <c r="D3576" s="1">
        <v>2917195</v>
      </c>
      <c r="E3576" s="12">
        <f t="shared" si="733"/>
        <v>0.15714685778477316</v>
      </c>
      <c r="F3576" s="1">
        <v>2897729</v>
      </c>
      <c r="G3576" s="11">
        <f t="shared" si="734"/>
        <v>0.16089423657054674</v>
      </c>
      <c r="H3576">
        <v>12924348</v>
      </c>
      <c r="I3576" s="12">
        <f t="shared" si="740"/>
        <v>0.22420697740419865</v>
      </c>
      <c r="J3576" s="12"/>
      <c r="K3576" s="1">
        <v>11486852</v>
      </c>
      <c r="L3576">
        <v>258184</v>
      </c>
      <c r="M3576" s="12">
        <f t="shared" si="731"/>
        <v>2.2476480066079028E-2</v>
      </c>
      <c r="N3576">
        <v>96359</v>
      </c>
      <c r="O3576">
        <v>161825</v>
      </c>
      <c r="P3576" s="12">
        <f t="shared" si="735"/>
        <v>1.4087845825818944E-2</v>
      </c>
      <c r="Q3576" s="12">
        <f t="shared" si="736"/>
        <v>0.62678167508443594</v>
      </c>
      <c r="R3576">
        <v>25760</v>
      </c>
      <c r="S3576">
        <v>19895</v>
      </c>
      <c r="T3576">
        <v>14229</v>
      </c>
      <c r="U3576" s="30">
        <v>14338.208000000001</v>
      </c>
      <c r="V3576">
        <f t="shared" si="729"/>
        <v>14338208</v>
      </c>
      <c r="W3576">
        <v>141516</v>
      </c>
      <c r="X3576" s="16">
        <v>29892</v>
      </c>
      <c r="Y3576">
        <v>30724</v>
      </c>
      <c r="Z3576" s="1">
        <f>(Y3576+X3576)/2</f>
        <v>30308</v>
      </c>
      <c r="AA3576" s="16">
        <v>30308</v>
      </c>
    </row>
    <row r="3577" spans="2:27">
      <c r="B3577" t="s">
        <v>243</v>
      </c>
      <c r="C3577">
        <v>1981</v>
      </c>
      <c r="D3577" s="1">
        <v>3177736</v>
      </c>
      <c r="E3577" s="12">
        <f t="shared" si="733"/>
        <v>8.9312164596470234E-2</v>
      </c>
      <c r="F3577" s="1">
        <v>3150123</v>
      </c>
      <c r="G3577" s="11">
        <f t="shared" si="734"/>
        <v>8.7100622591001431E-2</v>
      </c>
      <c r="H3577">
        <v>15252266</v>
      </c>
      <c r="I3577" s="12">
        <f t="shared" si="740"/>
        <v>0.20653475359005671</v>
      </c>
      <c r="J3577" s="12"/>
      <c r="K3577" s="1">
        <v>12910237</v>
      </c>
      <c r="L3577">
        <v>307644</v>
      </c>
      <c r="M3577" s="12">
        <f t="shared" si="731"/>
        <v>2.3829461844890997E-2</v>
      </c>
      <c r="N3577">
        <v>99726</v>
      </c>
      <c r="O3577">
        <v>207918</v>
      </c>
      <c r="P3577" s="12">
        <f t="shared" si="735"/>
        <v>1.6104894123942108E-2</v>
      </c>
      <c r="Q3577" s="12">
        <f t="shared" si="736"/>
        <v>0.67583960681827049</v>
      </c>
      <c r="R3577">
        <v>27865</v>
      </c>
      <c r="S3577">
        <v>27634</v>
      </c>
      <c r="T3577">
        <v>14746</v>
      </c>
      <c r="U3577" s="30">
        <v>14746.317999999999</v>
      </c>
      <c r="V3577">
        <f t="shared" si="729"/>
        <v>14746318</v>
      </c>
      <c r="W3577">
        <v>166934</v>
      </c>
      <c r="X3577" s="16">
        <v>31502</v>
      </c>
      <c r="Z3577" s="16">
        <v>31502</v>
      </c>
      <c r="AA3577" s="16">
        <v>31502</v>
      </c>
    </row>
    <row r="3578" spans="2:27">
      <c r="B3578" t="s">
        <v>243</v>
      </c>
      <c r="C3578">
        <v>1982</v>
      </c>
      <c r="D3578" s="1">
        <v>2776697</v>
      </c>
      <c r="E3578" s="12">
        <f t="shared" si="733"/>
        <v>-0.12620274308501397</v>
      </c>
      <c r="F3578" s="1">
        <v>2767648</v>
      </c>
      <c r="G3578" s="11">
        <f t="shared" si="734"/>
        <v>-0.12141589391906284</v>
      </c>
      <c r="H3578">
        <v>16365057</v>
      </c>
      <c r="I3578" s="12">
        <f t="shared" si="740"/>
        <v>0.16911936206516115</v>
      </c>
      <c r="J3578" s="12"/>
      <c r="K3578" s="1">
        <v>14151809</v>
      </c>
      <c r="L3578">
        <v>414301</v>
      </c>
      <c r="M3578" s="12">
        <f t="shared" si="731"/>
        <v>2.927547990507786E-2</v>
      </c>
      <c r="N3578">
        <v>102493</v>
      </c>
      <c r="O3578">
        <v>311808</v>
      </c>
      <c r="P3578" s="12">
        <f t="shared" si="735"/>
        <v>2.2033084250925095E-2</v>
      </c>
      <c r="Q3578" s="12">
        <f t="shared" si="736"/>
        <v>0.75261223120388321</v>
      </c>
      <c r="R3578">
        <v>37092</v>
      </c>
      <c r="S3578">
        <v>27502</v>
      </c>
      <c r="T3578">
        <v>15331</v>
      </c>
      <c r="U3578" s="30">
        <v>15331.415000000001</v>
      </c>
      <c r="V3578">
        <f t="shared" si="729"/>
        <v>15331415</v>
      </c>
      <c r="W3578">
        <v>183447</v>
      </c>
      <c r="X3578" s="16">
        <v>36149</v>
      </c>
      <c r="Z3578" s="16">
        <v>36149</v>
      </c>
      <c r="AA3578" s="16">
        <v>36149</v>
      </c>
    </row>
    <row r="3579" spans="2:27">
      <c r="B3579" t="s">
        <v>243</v>
      </c>
      <c r="C3579">
        <v>1983</v>
      </c>
      <c r="D3579" s="1">
        <v>3156473</v>
      </c>
      <c r="E3579" s="12">
        <f t="shared" si="733"/>
        <v>0.13677257547366528</v>
      </c>
      <c r="F3579" s="1">
        <v>3148493</v>
      </c>
      <c r="G3579" s="11">
        <f t="shared" si="734"/>
        <v>0.13760601059094221</v>
      </c>
      <c r="H3579">
        <v>17400297</v>
      </c>
      <c r="I3579" s="12">
        <f t="shared" si="740"/>
        <v>0.1809447850229223</v>
      </c>
      <c r="J3579" s="12"/>
      <c r="K3579" s="1">
        <v>15796490</v>
      </c>
      <c r="L3579">
        <v>481786</v>
      </c>
      <c r="M3579" s="12">
        <f t="shared" si="731"/>
        <v>3.0499560345367865E-2</v>
      </c>
      <c r="N3579">
        <v>136480</v>
      </c>
      <c r="O3579">
        <v>345306</v>
      </c>
      <c r="P3579" s="12">
        <f t="shared" si="735"/>
        <v>2.1859666292954955E-2</v>
      </c>
      <c r="Q3579" s="12">
        <f t="shared" si="736"/>
        <v>0.71672070172234148</v>
      </c>
      <c r="R3579">
        <v>55567</v>
      </c>
      <c r="S3579">
        <v>36233</v>
      </c>
      <c r="T3579">
        <v>15752</v>
      </c>
      <c r="U3579" s="30">
        <v>15751.675999999999</v>
      </c>
      <c r="V3579">
        <f t="shared" si="729"/>
        <v>15751676</v>
      </c>
      <c r="W3579">
        <v>194505</v>
      </c>
      <c r="X3579" s="16">
        <v>35259</v>
      </c>
      <c r="Z3579" s="16">
        <v>35259</v>
      </c>
      <c r="AA3579" s="16">
        <v>35259</v>
      </c>
    </row>
    <row r="3580" spans="2:27">
      <c r="B3580" t="s">
        <v>243</v>
      </c>
      <c r="C3580">
        <v>1984</v>
      </c>
      <c r="D3580" s="1">
        <v>3470499</v>
      </c>
      <c r="E3580" s="12">
        <f t="shared" si="733"/>
        <v>9.9486357082731264E-2</v>
      </c>
      <c r="F3580" s="1">
        <v>3459892</v>
      </c>
      <c r="G3580" s="11">
        <f t="shared" si="734"/>
        <v>9.8904142394472525E-2</v>
      </c>
      <c r="H3580">
        <v>18911693</v>
      </c>
      <c r="I3580" s="12">
        <f t="shared" si="740"/>
        <v>0.18294988185351782</v>
      </c>
      <c r="J3580" s="12"/>
      <c r="K3580" s="1">
        <v>16879990</v>
      </c>
      <c r="L3580">
        <v>550663</v>
      </c>
      <c r="M3580" s="12">
        <f t="shared" si="731"/>
        <v>3.2622234965779005E-2</v>
      </c>
      <c r="N3580">
        <v>142732</v>
      </c>
      <c r="O3580">
        <v>407931</v>
      </c>
      <c r="P3580" s="12">
        <f t="shared" si="735"/>
        <v>2.4166542752691204E-2</v>
      </c>
      <c r="Q3580" s="12">
        <f t="shared" si="736"/>
        <v>0.74079972687469464</v>
      </c>
      <c r="R3580">
        <v>78009</v>
      </c>
      <c r="S3580">
        <v>39173</v>
      </c>
      <c r="T3580">
        <v>16007</v>
      </c>
      <c r="U3580" s="30">
        <v>16007.085999999999</v>
      </c>
      <c r="V3580">
        <f t="shared" si="729"/>
        <v>16007086</v>
      </c>
      <c r="W3580">
        <v>214133</v>
      </c>
      <c r="X3580" s="16">
        <v>36682</v>
      </c>
      <c r="Z3580" s="16">
        <v>36682</v>
      </c>
      <c r="AA3580" s="16">
        <v>36682</v>
      </c>
    </row>
    <row r="3581" spans="2:27">
      <c r="B3581" t="s">
        <v>243</v>
      </c>
      <c r="C3581">
        <v>1985</v>
      </c>
      <c r="D3581" s="1">
        <v>3858259</v>
      </c>
      <c r="E3581" s="12">
        <f t="shared" si="733"/>
        <v>0.11173033042222459</v>
      </c>
      <c r="F3581" s="1">
        <v>3846622</v>
      </c>
      <c r="G3581" s="11">
        <f t="shared" si="734"/>
        <v>0.11177516523637154</v>
      </c>
      <c r="H3581">
        <v>21360783</v>
      </c>
      <c r="I3581" s="12">
        <f t="shared" si="740"/>
        <v>0.18007869842598934</v>
      </c>
      <c r="J3581" s="12"/>
      <c r="K3581" s="1">
        <v>19074421</v>
      </c>
      <c r="L3581">
        <v>613018</v>
      </c>
      <c r="M3581" s="12">
        <f t="shared" si="731"/>
        <v>3.2138223225753486E-2</v>
      </c>
      <c r="N3581">
        <v>148706</v>
      </c>
      <c r="O3581">
        <v>464312</v>
      </c>
      <c r="P3581" s="12">
        <f t="shared" si="735"/>
        <v>2.4342128130652039E-2</v>
      </c>
      <c r="Q3581" s="12">
        <f t="shared" si="736"/>
        <v>0.75741984737805412</v>
      </c>
      <c r="R3581">
        <v>80692</v>
      </c>
      <c r="S3581">
        <v>43147</v>
      </c>
      <c r="T3581">
        <v>16273</v>
      </c>
      <c r="U3581" s="30">
        <v>16272.734</v>
      </c>
      <c r="V3581">
        <f t="shared" si="729"/>
        <v>16272734</v>
      </c>
      <c r="W3581">
        <v>229610</v>
      </c>
      <c r="X3581" s="16">
        <v>37532</v>
      </c>
      <c r="Z3581" s="16">
        <v>37532</v>
      </c>
      <c r="AA3581" s="16">
        <v>37532</v>
      </c>
    </row>
    <row r="3582" spans="2:27">
      <c r="B3582" t="s">
        <v>243</v>
      </c>
      <c r="C3582">
        <v>1986</v>
      </c>
      <c r="D3582" s="1">
        <v>4558617</v>
      </c>
      <c r="E3582" s="12">
        <f t="shared" si="733"/>
        <v>0.18152176927469099</v>
      </c>
      <c r="F3582" s="1">
        <v>4546954</v>
      </c>
      <c r="G3582" s="11">
        <f t="shared" si="734"/>
        <v>0.18206415915054819</v>
      </c>
      <c r="H3582">
        <v>23102789</v>
      </c>
      <c r="I3582" s="12">
        <f t="shared" si="740"/>
        <v>0.19681407296755382</v>
      </c>
      <c r="J3582" s="12"/>
      <c r="K3582" s="1">
        <v>20781744</v>
      </c>
      <c r="L3582">
        <v>667716</v>
      </c>
      <c r="M3582" s="12">
        <f t="shared" si="731"/>
        <v>3.2129930962483226E-2</v>
      </c>
      <c r="N3582">
        <v>136995</v>
      </c>
      <c r="O3582">
        <v>530721</v>
      </c>
      <c r="P3582" s="12">
        <f t="shared" si="735"/>
        <v>2.5537847064230991E-2</v>
      </c>
      <c r="Q3582" s="12">
        <f t="shared" si="736"/>
        <v>0.79483043689233146</v>
      </c>
      <c r="R3582">
        <v>97167</v>
      </c>
      <c r="S3582">
        <v>35869</v>
      </c>
      <c r="T3582">
        <v>16561</v>
      </c>
      <c r="U3582" s="30">
        <v>16561.113000000001</v>
      </c>
      <c r="V3582">
        <f t="shared" si="729"/>
        <v>16561113.000000002</v>
      </c>
      <c r="W3582">
        <v>234878</v>
      </c>
      <c r="X3582" s="16">
        <v>38534</v>
      </c>
      <c r="Z3582" s="16">
        <v>38534</v>
      </c>
      <c r="AA3582" s="16">
        <v>38534</v>
      </c>
    </row>
    <row r="3583" spans="2:27">
      <c r="B3583" t="s">
        <v>243</v>
      </c>
      <c r="C3583">
        <v>1987</v>
      </c>
      <c r="D3583" s="1">
        <v>4525129</v>
      </c>
      <c r="E3583" s="12">
        <f t="shared" si="733"/>
        <v>-7.3460876401768346E-3</v>
      </c>
      <c r="F3583" s="1">
        <v>4508135</v>
      </c>
      <c r="G3583" s="11">
        <f t="shared" si="734"/>
        <v>-8.5373636944644695E-3</v>
      </c>
      <c r="H3583">
        <v>24064652</v>
      </c>
      <c r="I3583" s="12">
        <f t="shared" si="740"/>
        <v>0.18733431092209438</v>
      </c>
      <c r="J3583" s="12"/>
      <c r="K3583" s="1">
        <v>21717262</v>
      </c>
      <c r="L3583">
        <v>668519</v>
      </c>
      <c r="M3583" s="12">
        <f t="shared" si="731"/>
        <v>3.0782839936268208E-2</v>
      </c>
      <c r="N3583">
        <v>145062</v>
      </c>
      <c r="O3583">
        <v>523457</v>
      </c>
      <c r="P3583" s="12">
        <f t="shared" si="735"/>
        <v>2.4103268634876718E-2</v>
      </c>
      <c r="Q3583" s="12">
        <f t="shared" si="736"/>
        <v>0.78300990697347417</v>
      </c>
      <c r="R3583">
        <v>91930</v>
      </c>
      <c r="S3583">
        <v>40937</v>
      </c>
      <c r="T3583">
        <v>16622</v>
      </c>
      <c r="U3583" s="30">
        <v>16621.791000000001</v>
      </c>
      <c r="V3583">
        <f t="shared" si="729"/>
        <v>16621791.000000002</v>
      </c>
      <c r="W3583">
        <v>240237</v>
      </c>
      <c r="X3583" s="16">
        <v>38821</v>
      </c>
      <c r="Z3583" s="16">
        <v>38821</v>
      </c>
      <c r="AA3583" s="16">
        <v>38821</v>
      </c>
    </row>
    <row r="3584" spans="2:27">
      <c r="B3584" t="s">
        <v>243</v>
      </c>
      <c r="C3584">
        <v>1988</v>
      </c>
      <c r="D3584" s="1">
        <v>5136774</v>
      </c>
      <c r="E3584" s="12">
        <f t="shared" si="733"/>
        <v>0.13516631238579055</v>
      </c>
      <c r="F3584" s="1">
        <v>5112582</v>
      </c>
      <c r="G3584" s="11">
        <f t="shared" si="734"/>
        <v>0.1340791702111849</v>
      </c>
      <c r="H3584">
        <v>26658953</v>
      </c>
      <c r="I3584" s="12">
        <f t="shared" si="740"/>
        <v>0.19177729898094648</v>
      </c>
      <c r="J3584" s="12"/>
      <c r="K3584" s="1">
        <v>22789839</v>
      </c>
      <c r="L3584">
        <v>824289</v>
      </c>
      <c r="M3584" s="12">
        <f t="shared" si="731"/>
        <v>3.6169145380974391E-2</v>
      </c>
      <c r="N3584">
        <v>171419</v>
      </c>
      <c r="O3584">
        <v>652870</v>
      </c>
      <c r="P3584" s="12">
        <f t="shared" si="735"/>
        <v>2.8647416069942398E-2</v>
      </c>
      <c r="Q3584" s="12">
        <f t="shared" si="736"/>
        <v>0.79204017037713714</v>
      </c>
      <c r="R3584">
        <v>101177</v>
      </c>
      <c r="S3584">
        <v>42953</v>
      </c>
      <c r="T3584">
        <v>16667</v>
      </c>
      <c r="U3584" s="30">
        <v>16667.022000000001</v>
      </c>
      <c r="V3584">
        <f t="shared" si="729"/>
        <v>16667022</v>
      </c>
      <c r="W3584">
        <v>254091</v>
      </c>
      <c r="X3584" s="16">
        <v>40437</v>
      </c>
      <c r="Z3584" s="16">
        <v>40437</v>
      </c>
      <c r="AA3584" s="16">
        <v>40437</v>
      </c>
    </row>
    <row r="3585" spans="2:27">
      <c r="B3585" t="s">
        <v>243</v>
      </c>
      <c r="C3585">
        <v>1989</v>
      </c>
      <c r="D3585" s="1">
        <v>5639279</v>
      </c>
      <c r="E3585" s="12">
        <f t="shared" si="733"/>
        <v>9.7825016245604732E-2</v>
      </c>
      <c r="F3585" s="1">
        <v>5600644</v>
      </c>
      <c r="G3585" s="11">
        <f t="shared" si="734"/>
        <v>9.5462918736560112E-2</v>
      </c>
      <c r="H3585">
        <v>29389228</v>
      </c>
      <c r="I3585" s="12">
        <f t="shared" si="740"/>
        <v>0.190567918286251</v>
      </c>
      <c r="J3585" s="12"/>
      <c r="K3585" s="1">
        <v>24226324</v>
      </c>
      <c r="L3585">
        <v>1026409</v>
      </c>
      <c r="M3585" s="12">
        <f t="shared" si="731"/>
        <v>4.2367508995586785E-2</v>
      </c>
      <c r="N3585">
        <v>182849</v>
      </c>
      <c r="O3585">
        <v>843560</v>
      </c>
      <c r="P3585" s="12">
        <f t="shared" si="735"/>
        <v>3.481997516420568E-2</v>
      </c>
      <c r="Q3585" s="12">
        <f t="shared" si="736"/>
        <v>0.82185561506183202</v>
      </c>
      <c r="R3585">
        <v>130280</v>
      </c>
      <c r="S3585">
        <v>51159</v>
      </c>
      <c r="T3585">
        <v>16807</v>
      </c>
      <c r="U3585" s="30">
        <v>16806.735000000001</v>
      </c>
      <c r="V3585">
        <f t="shared" si="729"/>
        <v>16806735</v>
      </c>
      <c r="W3585">
        <v>271673</v>
      </c>
      <c r="X3585" s="16">
        <v>44022</v>
      </c>
      <c r="Z3585" s="16">
        <v>44022</v>
      </c>
      <c r="AA3585" s="16">
        <v>44022</v>
      </c>
    </row>
    <row r="3586" spans="2:27">
      <c r="B3586" t="s">
        <v>243</v>
      </c>
      <c r="C3586">
        <v>1990</v>
      </c>
      <c r="D3586" s="1">
        <v>6535438</v>
      </c>
      <c r="E3586" s="12">
        <f t="shared" si="733"/>
        <v>0.15891375475481884</v>
      </c>
      <c r="F3586" s="1">
        <v>6499293</v>
      </c>
      <c r="G3586" s="11">
        <f t="shared" si="734"/>
        <v>0.16045458343719043</v>
      </c>
      <c r="H3586">
        <v>31236702</v>
      </c>
      <c r="I3586" s="12">
        <f t="shared" si="740"/>
        <v>0.20806591553743414</v>
      </c>
      <c r="J3586" s="12"/>
      <c r="K3586" s="1">
        <v>26027258</v>
      </c>
      <c r="L3586">
        <v>1097070</v>
      </c>
      <c r="M3586" s="12">
        <f t="shared" si="731"/>
        <v>4.2150809739543056E-2</v>
      </c>
      <c r="N3586">
        <v>188425</v>
      </c>
      <c r="O3586">
        <v>908645</v>
      </c>
      <c r="P3586" s="12">
        <f t="shared" si="735"/>
        <v>3.4911284162165677E-2</v>
      </c>
      <c r="Q3586" s="12">
        <f t="shared" si="736"/>
        <v>0.8282470580728668</v>
      </c>
      <c r="R3586">
        <v>174470</v>
      </c>
      <c r="S3586">
        <v>51408</v>
      </c>
      <c r="T3586">
        <v>16986</v>
      </c>
      <c r="U3586" s="30">
        <v>17044.714</v>
      </c>
      <c r="V3586">
        <f t="shared" si="729"/>
        <v>17044714</v>
      </c>
      <c r="W3586">
        <v>294401</v>
      </c>
      <c r="X3586" s="16">
        <v>50042</v>
      </c>
      <c r="Z3586" s="16">
        <v>50042</v>
      </c>
      <c r="AA3586" s="16">
        <v>50042</v>
      </c>
    </row>
    <row r="3587" spans="2:27">
      <c r="B3587" t="s">
        <v>243</v>
      </c>
      <c r="C3587">
        <v>1991</v>
      </c>
      <c r="D3587" s="1">
        <v>7632301</v>
      </c>
      <c r="E3587" s="12">
        <f t="shared" si="733"/>
        <v>0.1678331276342917</v>
      </c>
      <c r="F3587" s="1">
        <v>7605216</v>
      </c>
      <c r="G3587" s="11">
        <f t="shared" si="734"/>
        <v>0.17016050822758721</v>
      </c>
      <c r="H3587">
        <v>33772746</v>
      </c>
      <c r="I3587" s="12">
        <f t="shared" si="740"/>
        <v>0.22518796665216384</v>
      </c>
      <c r="J3587" s="12"/>
      <c r="K3587" s="1">
        <v>29525988</v>
      </c>
      <c r="L3587">
        <v>1270761</v>
      </c>
      <c r="M3587" s="12">
        <f t="shared" si="731"/>
        <v>4.3038729135837894E-2</v>
      </c>
      <c r="N3587">
        <v>206626</v>
      </c>
      <c r="O3587">
        <v>1064135</v>
      </c>
      <c r="P3587" s="12">
        <f t="shared" si="735"/>
        <v>3.6040622925132937E-2</v>
      </c>
      <c r="Q3587" s="12">
        <f t="shared" si="736"/>
        <v>0.83739979429648848</v>
      </c>
      <c r="R3587">
        <v>188902</v>
      </c>
      <c r="S3587">
        <v>70001</v>
      </c>
      <c r="T3587">
        <v>17340</v>
      </c>
      <c r="U3587" s="30">
        <v>17339.903999999999</v>
      </c>
      <c r="V3587">
        <f t="shared" si="729"/>
        <v>17339904</v>
      </c>
      <c r="W3587">
        <v>309037</v>
      </c>
      <c r="X3587" s="16">
        <v>51677</v>
      </c>
      <c r="Z3587" s="16">
        <v>51677</v>
      </c>
      <c r="AA3587" s="16">
        <v>51677</v>
      </c>
    </row>
    <row r="3588" spans="2:27">
      <c r="B3588" t="s">
        <v>243</v>
      </c>
      <c r="C3588">
        <v>1992</v>
      </c>
      <c r="D3588" s="1">
        <v>8604008</v>
      </c>
      <c r="E3588" s="12">
        <f t="shared" si="733"/>
        <v>0.12731507837544667</v>
      </c>
      <c r="F3588" s="1">
        <v>8531304</v>
      </c>
      <c r="G3588" s="11">
        <f t="shared" si="734"/>
        <v>0.12177011146034511</v>
      </c>
      <c r="H3588">
        <v>36721807</v>
      </c>
      <c r="I3588" s="12">
        <f t="shared" si="740"/>
        <v>0.23232255427953205</v>
      </c>
      <c r="J3588" s="12"/>
      <c r="K3588" s="1">
        <v>33893797</v>
      </c>
      <c r="L3588">
        <v>1551472</v>
      </c>
      <c r="M3588" s="12">
        <f t="shared" si="731"/>
        <v>4.5774511483620439E-2</v>
      </c>
      <c r="N3588">
        <v>215192</v>
      </c>
      <c r="O3588">
        <v>1336280</v>
      </c>
      <c r="P3588" s="12">
        <f t="shared" si="735"/>
        <v>3.9425503138524137E-2</v>
      </c>
      <c r="Q3588" s="12">
        <f t="shared" si="736"/>
        <v>0.86129817360545335</v>
      </c>
      <c r="R3588">
        <v>239538</v>
      </c>
      <c r="S3588">
        <v>65130</v>
      </c>
      <c r="T3588">
        <v>17650</v>
      </c>
      <c r="U3588" s="30">
        <v>17650.478999999999</v>
      </c>
      <c r="V3588">
        <f t="shared" si="729"/>
        <v>17650479</v>
      </c>
      <c r="W3588">
        <v>333257</v>
      </c>
      <c r="X3588" s="16">
        <v>61178</v>
      </c>
      <c r="Z3588" s="16">
        <v>61178</v>
      </c>
      <c r="AA3588" s="16">
        <v>61178</v>
      </c>
    </row>
    <row r="3589" spans="2:27">
      <c r="B3589" t="s">
        <v>243</v>
      </c>
      <c r="C3589">
        <v>1993</v>
      </c>
      <c r="D3589" s="1">
        <v>10825621</v>
      </c>
      <c r="E3589" s="12">
        <f t="shared" si="733"/>
        <v>0.25820675666503334</v>
      </c>
      <c r="F3589" s="1">
        <v>10747361</v>
      </c>
      <c r="G3589" s="11">
        <f t="shared" si="734"/>
        <v>0.25975595290004905</v>
      </c>
      <c r="H3589">
        <v>42019015</v>
      </c>
      <c r="I3589" s="12">
        <f t="shared" si="740"/>
        <v>0.25577374909906858</v>
      </c>
      <c r="J3589" s="12"/>
      <c r="K3589" s="1">
        <v>39080298</v>
      </c>
      <c r="L3589">
        <v>1774496</v>
      </c>
      <c r="M3589" s="12">
        <f t="shared" si="731"/>
        <v>4.5406409132294746E-2</v>
      </c>
      <c r="N3589">
        <v>212293</v>
      </c>
      <c r="O3589">
        <v>1562203</v>
      </c>
      <c r="P3589" s="12">
        <f t="shared" si="735"/>
        <v>3.9974183410781565E-2</v>
      </c>
      <c r="Q3589" s="12">
        <f t="shared" si="736"/>
        <v>0.88036434007177244</v>
      </c>
      <c r="R3589">
        <v>283704</v>
      </c>
      <c r="S3589">
        <v>73410</v>
      </c>
      <c r="T3589">
        <v>17997</v>
      </c>
      <c r="U3589" s="30">
        <v>17996.763999999999</v>
      </c>
      <c r="V3589">
        <f t="shared" si="729"/>
        <v>17996764</v>
      </c>
      <c r="W3589">
        <v>352573</v>
      </c>
      <c r="X3589" s="16">
        <v>70127</v>
      </c>
      <c r="Z3589" s="16">
        <v>70127</v>
      </c>
      <c r="AA3589" s="16">
        <v>70127</v>
      </c>
    </row>
    <row r="3590" spans="2:27">
      <c r="B3590" t="s">
        <v>243</v>
      </c>
      <c r="C3590">
        <v>1994</v>
      </c>
      <c r="D3590" s="1">
        <v>11737018</v>
      </c>
      <c r="E3590" s="12">
        <f t="shared" si="733"/>
        <v>8.418888856352906E-2</v>
      </c>
      <c r="F3590" s="1">
        <v>11388556</v>
      </c>
      <c r="G3590" s="11">
        <f t="shared" si="734"/>
        <v>5.9660692517912069E-2</v>
      </c>
      <c r="H3590">
        <v>45048614</v>
      </c>
      <c r="I3590" s="12">
        <f t="shared" si="740"/>
        <v>0.25280591318525358</v>
      </c>
      <c r="J3590" s="12"/>
      <c r="K3590" s="1">
        <v>40966651</v>
      </c>
      <c r="L3590">
        <v>2474416</v>
      </c>
      <c r="M3590" s="12">
        <f t="shared" si="731"/>
        <v>6.0400739128028798E-2</v>
      </c>
      <c r="N3590">
        <v>231667</v>
      </c>
      <c r="O3590">
        <v>2242749</v>
      </c>
      <c r="P3590" s="12">
        <f t="shared" si="735"/>
        <v>5.4745724760366668E-2</v>
      </c>
      <c r="Q3590" s="12">
        <f t="shared" si="736"/>
        <v>0.90637508001888123</v>
      </c>
      <c r="R3590">
        <v>296325</v>
      </c>
      <c r="S3590">
        <v>71021</v>
      </c>
      <c r="T3590">
        <v>18338</v>
      </c>
      <c r="U3590" s="30">
        <v>18338.319</v>
      </c>
      <c r="V3590">
        <f t="shared" si="729"/>
        <v>18338319</v>
      </c>
      <c r="W3590">
        <v>374279</v>
      </c>
      <c r="X3590" s="16">
        <v>118195</v>
      </c>
      <c r="Y3590">
        <v>97475</v>
      </c>
      <c r="Z3590" s="1">
        <f>(Y3590+X3590)/2</f>
        <v>107835</v>
      </c>
      <c r="AA3590" s="16">
        <v>107835</v>
      </c>
    </row>
    <row r="3591" spans="2:27">
      <c r="B3591" t="s">
        <v>243</v>
      </c>
      <c r="C3591">
        <v>1995</v>
      </c>
      <c r="D3591" s="1">
        <v>12680852</v>
      </c>
      <c r="E3591" s="12">
        <f t="shared" si="733"/>
        <v>8.041514463043338E-2</v>
      </c>
      <c r="F3591" s="1">
        <v>12321844</v>
      </c>
      <c r="G3591" s="11">
        <f t="shared" si="734"/>
        <v>8.1949634352239217E-2</v>
      </c>
      <c r="H3591">
        <v>48958349</v>
      </c>
      <c r="I3591" s="12">
        <f t="shared" si="740"/>
        <v>0.25168013733469646</v>
      </c>
      <c r="J3591" s="12"/>
      <c r="K3591" s="1">
        <v>44807235</v>
      </c>
      <c r="L3591">
        <v>2830400</v>
      </c>
      <c r="M3591" s="12">
        <f t="shared" si="731"/>
        <v>6.3168370018815048E-2</v>
      </c>
      <c r="N3591">
        <v>239995</v>
      </c>
      <c r="O3591">
        <v>2590405</v>
      </c>
      <c r="P3591" s="12">
        <f t="shared" si="735"/>
        <v>5.7812203765753453E-2</v>
      </c>
      <c r="Q3591" s="12">
        <f t="shared" si="736"/>
        <v>0.91520809779536461</v>
      </c>
      <c r="R3591">
        <v>301929</v>
      </c>
      <c r="S3591">
        <v>83877</v>
      </c>
      <c r="T3591">
        <v>18680</v>
      </c>
      <c r="U3591" s="30">
        <v>18679.705999999998</v>
      </c>
      <c r="V3591">
        <f t="shared" si="729"/>
        <v>18679706</v>
      </c>
      <c r="W3591">
        <v>399463</v>
      </c>
      <c r="X3591" s="17">
        <v>127766</v>
      </c>
      <c r="Y3591">
        <v>127766</v>
      </c>
      <c r="Z3591" s="1">
        <f t="shared" ref="Z3591:Z3594" si="741">(Y3591+X3591)/2</f>
        <v>127766</v>
      </c>
      <c r="AA3591" s="16">
        <v>127766</v>
      </c>
    </row>
    <row r="3592" spans="2:27">
      <c r="B3592" t="s">
        <v>243</v>
      </c>
      <c r="C3592">
        <v>1996</v>
      </c>
      <c r="D3592" s="1">
        <v>13077010</v>
      </c>
      <c r="E3592" s="12">
        <f t="shared" si="733"/>
        <v>3.1240645344650344E-2</v>
      </c>
      <c r="F3592" s="1">
        <v>12612170</v>
      </c>
      <c r="G3592" s="11">
        <f t="shared" si="734"/>
        <v>2.3561895443571595E-2</v>
      </c>
      <c r="H3592">
        <v>51459160</v>
      </c>
      <c r="I3592" s="12">
        <f t="shared" si="740"/>
        <v>0.24509086428927329</v>
      </c>
      <c r="J3592" s="12"/>
      <c r="K3592" s="1">
        <v>46081839</v>
      </c>
      <c r="L3592">
        <v>2642953</v>
      </c>
      <c r="M3592" s="12">
        <f t="shared" si="731"/>
        <v>5.7353461957106354E-2</v>
      </c>
      <c r="N3592">
        <v>291539</v>
      </c>
      <c r="O3592">
        <v>2351414</v>
      </c>
      <c r="P3592" s="12">
        <f t="shared" si="735"/>
        <v>5.1026913227139217E-2</v>
      </c>
      <c r="Q3592" s="12">
        <f t="shared" si="736"/>
        <v>0.88969194684884667</v>
      </c>
      <c r="R3592">
        <v>319763</v>
      </c>
      <c r="S3592">
        <v>73868</v>
      </c>
      <c r="T3592">
        <v>19006</v>
      </c>
      <c r="U3592" s="30">
        <v>19006.240000000002</v>
      </c>
      <c r="V3592">
        <f t="shared" si="729"/>
        <v>19006240</v>
      </c>
      <c r="W3592" s="2">
        <v>430511</v>
      </c>
      <c r="X3592" s="17">
        <v>132383</v>
      </c>
      <c r="Y3592">
        <v>132383</v>
      </c>
      <c r="Z3592" s="1">
        <f t="shared" si="741"/>
        <v>132383</v>
      </c>
      <c r="AA3592" s="16">
        <v>132383</v>
      </c>
    </row>
    <row r="3593" spans="2:27">
      <c r="B3593" t="s">
        <v>243</v>
      </c>
      <c r="C3593">
        <v>1997</v>
      </c>
      <c r="D3593" s="1">
        <v>13800422</v>
      </c>
      <c r="E3593" s="12">
        <f t="shared" si="733"/>
        <v>5.5319373465341083E-2</v>
      </c>
      <c r="F3593" s="1">
        <v>13281155</v>
      </c>
      <c r="G3593" s="11">
        <f t="shared" si="734"/>
        <v>5.3042814995357658E-2</v>
      </c>
      <c r="H3593">
        <v>63864034</v>
      </c>
      <c r="I3593" s="12">
        <f t="shared" si="740"/>
        <v>0.20795985107987386</v>
      </c>
      <c r="J3593" s="12"/>
      <c r="K3593" s="1">
        <v>48887370</v>
      </c>
      <c r="L3593">
        <v>2546260</v>
      </c>
      <c r="M3593" s="12">
        <f t="shared" si="731"/>
        <v>5.2084209070768175E-2</v>
      </c>
      <c r="N3593">
        <v>293623</v>
      </c>
      <c r="O3593">
        <v>2252637</v>
      </c>
      <c r="P3593" s="12">
        <f t="shared" si="735"/>
        <v>4.6078097471800999E-2</v>
      </c>
      <c r="Q3593" s="12">
        <f t="shared" si="736"/>
        <v>0.88468459623133533</v>
      </c>
      <c r="R3593">
        <v>395271</v>
      </c>
      <c r="S3593">
        <v>90534</v>
      </c>
      <c r="T3593">
        <v>19355</v>
      </c>
      <c r="U3593" s="30">
        <v>19355.427</v>
      </c>
      <c r="V3593">
        <f t="shared" si="729"/>
        <v>19355427</v>
      </c>
      <c r="W3593">
        <v>470065</v>
      </c>
      <c r="X3593" s="16">
        <v>140351</v>
      </c>
      <c r="Y3593">
        <v>140351</v>
      </c>
      <c r="Z3593" s="1">
        <f t="shared" si="741"/>
        <v>140351</v>
      </c>
      <c r="AA3593" s="16">
        <v>140351</v>
      </c>
    </row>
    <row r="3594" spans="2:27">
      <c r="B3594" t="s">
        <v>243</v>
      </c>
      <c r="C3594">
        <v>1998</v>
      </c>
      <c r="D3594" s="1">
        <v>14605424</v>
      </c>
      <c r="E3594" s="12">
        <f t="shared" si="733"/>
        <v>5.833169449455966E-2</v>
      </c>
      <c r="F3594" s="1">
        <v>13998299</v>
      </c>
      <c r="G3594" s="11">
        <f t="shared" si="734"/>
        <v>5.3997110944040638E-2</v>
      </c>
      <c r="H3594">
        <v>57807137</v>
      </c>
      <c r="I3594" s="12">
        <f t="shared" si="740"/>
        <v>0.24215520308504468</v>
      </c>
      <c r="J3594" s="12"/>
      <c r="K3594" s="1">
        <v>51064773</v>
      </c>
      <c r="L3594">
        <v>2889367</v>
      </c>
      <c r="M3594" s="12">
        <f t="shared" si="731"/>
        <v>5.6582391935826287E-2</v>
      </c>
      <c r="N3594">
        <v>291058</v>
      </c>
      <c r="O3594">
        <v>2598309</v>
      </c>
      <c r="P3594" s="12">
        <f t="shared" si="735"/>
        <v>5.0882611384564465E-2</v>
      </c>
      <c r="Q3594" s="12">
        <f t="shared" si="736"/>
        <v>0.89926582535205812</v>
      </c>
      <c r="R3594">
        <v>382600</v>
      </c>
      <c r="S3594">
        <v>84231</v>
      </c>
      <c r="T3594">
        <v>19712</v>
      </c>
      <c r="U3594" s="30">
        <v>19712.388999999999</v>
      </c>
      <c r="V3594">
        <f t="shared" si="729"/>
        <v>19712389</v>
      </c>
      <c r="W3594">
        <v>511509</v>
      </c>
      <c r="X3594" s="16">
        <v>144510</v>
      </c>
      <c r="Y3594">
        <v>144510</v>
      </c>
      <c r="Z3594" s="1">
        <f t="shared" si="741"/>
        <v>144510</v>
      </c>
      <c r="AA3594" s="16">
        <v>144510</v>
      </c>
    </row>
    <row r="3595" spans="2:27">
      <c r="B3595" t="s">
        <v>59</v>
      </c>
      <c r="C3595">
        <v>1999</v>
      </c>
      <c r="D3595" s="1">
        <v>16309713</v>
      </c>
      <c r="E3595" s="12">
        <f t="shared" si="733"/>
        <v>0.11668877260940867</v>
      </c>
      <c r="F3595" s="1">
        <v>15664553</v>
      </c>
      <c r="G3595" s="11">
        <f t="shared" si="734"/>
        <v>0.11903260531868907</v>
      </c>
      <c r="H3595">
        <v>71648633</v>
      </c>
      <c r="I3595" s="12">
        <f t="shared" si="740"/>
        <v>0.21863017260915502</v>
      </c>
      <c r="J3595" s="12"/>
      <c r="K3595" s="1">
        <v>54761328</v>
      </c>
      <c r="L3595">
        <v>2984295</v>
      </c>
      <c r="M3595" s="12">
        <f t="shared" si="731"/>
        <v>5.4496395704647628E-2</v>
      </c>
      <c r="N3595">
        <v>324658</v>
      </c>
      <c r="O3595">
        <v>2659637</v>
      </c>
      <c r="P3595" s="12">
        <f t="shared" si="735"/>
        <v>4.8567795872298786E-2</v>
      </c>
      <c r="Q3595" s="12">
        <f t="shared" si="736"/>
        <v>0.89121115707394882</v>
      </c>
      <c r="R3595">
        <v>411035</v>
      </c>
      <c r="S3595">
        <v>107225</v>
      </c>
      <c r="T3595">
        <v>20044</v>
      </c>
      <c r="U3595" s="30">
        <v>20044.141</v>
      </c>
      <c r="V3595">
        <f t="shared" si="729"/>
        <v>20044141</v>
      </c>
      <c r="W3595">
        <v>542720</v>
      </c>
      <c r="X3595" s="16">
        <v>163190</v>
      </c>
      <c r="Z3595" s="16">
        <v>163190</v>
      </c>
      <c r="AA3595" s="16">
        <v>163190</v>
      </c>
    </row>
    <row r="3596" spans="2:27">
      <c r="B3596" t="s">
        <v>222</v>
      </c>
      <c r="C3596">
        <v>2000</v>
      </c>
      <c r="D3596" s="1">
        <v>17150934</v>
      </c>
      <c r="E3596" s="12">
        <f t="shared" si="733"/>
        <v>5.157791556479259E-2</v>
      </c>
      <c r="F3596" s="1">
        <v>16561985</v>
      </c>
      <c r="G3596" s="11">
        <f t="shared" si="734"/>
        <v>5.7290622975325244E-2</v>
      </c>
      <c r="H3596">
        <v>72322692</v>
      </c>
      <c r="I3596" s="12">
        <f t="shared" si="740"/>
        <v>0.22900122412478782</v>
      </c>
      <c r="J3596" s="12"/>
      <c r="K3596" s="1">
        <v>60425369</v>
      </c>
      <c r="L3596">
        <v>3110902</v>
      </c>
      <c r="M3596" s="12">
        <f t="shared" si="731"/>
        <v>5.1483376129651766E-2</v>
      </c>
      <c r="N3596">
        <v>343991</v>
      </c>
      <c r="O3596">
        <v>2766911</v>
      </c>
      <c r="P3596" s="12">
        <f t="shared" si="735"/>
        <v>4.5790551978259333E-2</v>
      </c>
      <c r="Q3596" s="12">
        <f t="shared" si="736"/>
        <v>0.88942403200100806</v>
      </c>
      <c r="R3596">
        <v>439752</v>
      </c>
      <c r="S3596">
        <v>103045</v>
      </c>
      <c r="T3596">
        <v>20852</v>
      </c>
      <c r="U3596" s="30">
        <v>20944.499</v>
      </c>
      <c r="V3596">
        <f t="shared" si="729"/>
        <v>20944499</v>
      </c>
      <c r="W3596">
        <v>597041</v>
      </c>
      <c r="X3596" s="16">
        <v>166719</v>
      </c>
      <c r="Z3596" s="16">
        <v>166719</v>
      </c>
      <c r="AA3596" s="16">
        <v>166719</v>
      </c>
    </row>
    <row r="3597" spans="2:27">
      <c r="B3597" t="s">
        <v>298</v>
      </c>
      <c r="C3597">
        <v>2001</v>
      </c>
      <c r="D3597" s="1">
        <v>18733876</v>
      </c>
      <c r="E3597" s="12">
        <f t="shared" si="733"/>
        <v>9.2294798638954595E-2</v>
      </c>
      <c r="F3597" s="1">
        <v>18074210</v>
      </c>
      <c r="G3597" s="11">
        <f t="shared" si="734"/>
        <v>9.1306990073955513E-2</v>
      </c>
      <c r="H3597">
        <v>65525245</v>
      </c>
      <c r="I3597" s="12">
        <f t="shared" si="740"/>
        <v>0.27583582480309687</v>
      </c>
      <c r="J3597" s="12"/>
      <c r="K3597" s="1">
        <v>64685858</v>
      </c>
      <c r="L3597">
        <v>3411815</v>
      </c>
      <c r="M3597" s="12">
        <f t="shared" si="731"/>
        <v>5.2744372657157923E-2</v>
      </c>
      <c r="N3597">
        <v>337456</v>
      </c>
      <c r="O3597">
        <v>3074359</v>
      </c>
      <c r="P3597" s="12">
        <f t="shared" si="735"/>
        <v>4.7527529123908348E-2</v>
      </c>
      <c r="Q3597" s="12">
        <f t="shared" si="736"/>
        <v>0.90109194079983823</v>
      </c>
      <c r="R3597">
        <v>484899</v>
      </c>
      <c r="S3597">
        <v>114439</v>
      </c>
      <c r="T3597">
        <v>21333</v>
      </c>
      <c r="U3597" s="30">
        <v>21319.621999999999</v>
      </c>
      <c r="V3597">
        <f t="shared" si="729"/>
        <v>21319622</v>
      </c>
      <c r="W3597">
        <v>622219</v>
      </c>
      <c r="X3597" s="16">
        <v>162070</v>
      </c>
      <c r="Z3597" s="16">
        <v>162070</v>
      </c>
      <c r="AA3597" s="16">
        <v>162070</v>
      </c>
    </row>
    <row r="3598" spans="2:27">
      <c r="B3598" t="s">
        <v>298</v>
      </c>
      <c r="C3598">
        <v>2002</v>
      </c>
      <c r="D3598" s="1">
        <v>21384628</v>
      </c>
      <c r="E3598" s="12">
        <f t="shared" si="733"/>
        <v>0.14149511825529323</v>
      </c>
      <c r="F3598" s="1">
        <v>20672252</v>
      </c>
      <c r="G3598" s="11">
        <f t="shared" si="734"/>
        <v>0.14374304603078086</v>
      </c>
      <c r="H3598">
        <v>60386905</v>
      </c>
      <c r="I3598" s="12">
        <f t="shared" si="740"/>
        <v>0.34233004655562327</v>
      </c>
      <c r="J3598" s="12"/>
      <c r="K3598" s="1">
        <v>70036258</v>
      </c>
      <c r="L3598">
        <v>3552523</v>
      </c>
      <c r="M3598" s="12">
        <f t="shared" si="731"/>
        <v>5.0724054960217889E-2</v>
      </c>
      <c r="N3598">
        <v>395399</v>
      </c>
      <c r="O3598">
        <v>3157124</v>
      </c>
      <c r="P3598" s="12">
        <f t="shared" si="735"/>
        <v>4.5078422093881715E-2</v>
      </c>
      <c r="Q3598" s="12">
        <f t="shared" si="736"/>
        <v>0.8886991020184809</v>
      </c>
      <c r="R3598">
        <v>542359</v>
      </c>
      <c r="S3598">
        <v>117214</v>
      </c>
      <c r="T3598">
        <v>21711</v>
      </c>
      <c r="U3598" s="30">
        <v>21690.325000000001</v>
      </c>
      <c r="V3598">
        <f t="shared" si="729"/>
        <v>21690325</v>
      </c>
      <c r="W3598">
        <v>628277</v>
      </c>
      <c r="X3598" s="16">
        <v>162003</v>
      </c>
      <c r="Z3598" s="16">
        <v>162003</v>
      </c>
      <c r="AA3598" s="16">
        <v>162003</v>
      </c>
    </row>
    <row r="3599" spans="2:27">
      <c r="B3599" t="s">
        <v>298</v>
      </c>
      <c r="C3599">
        <v>2003</v>
      </c>
      <c r="D3599" s="1">
        <v>24349595</v>
      </c>
      <c r="E3599" s="12">
        <f t="shared" si="733"/>
        <v>0.13864945417801983</v>
      </c>
      <c r="F3599" s="1">
        <v>23616336</v>
      </c>
      <c r="G3599" s="11">
        <f t="shared" si="734"/>
        <v>0.14241718802576517</v>
      </c>
      <c r="H3599">
        <v>82621328</v>
      </c>
      <c r="I3599" s="12">
        <f t="shared" si="740"/>
        <v>0.28583825232148291</v>
      </c>
      <c r="J3599" s="12"/>
      <c r="K3599" s="1">
        <v>76386043</v>
      </c>
      <c r="L3599">
        <v>3631599</v>
      </c>
      <c r="M3599" s="12">
        <f t="shared" si="731"/>
        <v>4.754270358002443E-2</v>
      </c>
      <c r="N3599">
        <v>430531</v>
      </c>
      <c r="O3599">
        <v>3201068</v>
      </c>
      <c r="P3599" s="12">
        <f t="shared" si="735"/>
        <v>4.1906451418094792E-2</v>
      </c>
      <c r="Q3599" s="12">
        <f t="shared" si="736"/>
        <v>0.88144864011692925</v>
      </c>
      <c r="R3599">
        <v>601279</v>
      </c>
      <c r="S3599">
        <v>122491</v>
      </c>
      <c r="T3599">
        <v>22058</v>
      </c>
      <c r="U3599" s="30">
        <v>22030.931</v>
      </c>
      <c r="V3599">
        <f t="shared" si="729"/>
        <v>22030931</v>
      </c>
      <c r="W3599">
        <v>652610</v>
      </c>
      <c r="X3599" s="16">
        <v>166911</v>
      </c>
      <c r="Z3599" s="16">
        <v>166911</v>
      </c>
      <c r="AA3599" s="16">
        <v>166911</v>
      </c>
    </row>
    <row r="3600" spans="2:27">
      <c r="B3600" t="s">
        <v>243</v>
      </c>
      <c r="C3600">
        <v>2004</v>
      </c>
      <c r="D3600" s="1">
        <v>25639654</v>
      </c>
      <c r="E3600" s="12">
        <f t="shared" si="733"/>
        <v>5.2980716927735351E-2</v>
      </c>
      <c r="F3600" s="1">
        <v>24863551</v>
      </c>
      <c r="G3600" s="11">
        <f t="shared" si="734"/>
        <v>5.2811536895477774E-2</v>
      </c>
      <c r="H3600">
        <v>90489755</v>
      </c>
      <c r="I3600" s="12">
        <f t="shared" si="740"/>
        <v>0.27476647494514711</v>
      </c>
      <c r="J3600" s="12"/>
      <c r="K3600" s="1">
        <v>77163705</v>
      </c>
      <c r="L3600">
        <v>3437702</v>
      </c>
      <c r="M3600" s="12">
        <f t="shared" si="731"/>
        <v>4.4550763859770602E-2</v>
      </c>
      <c r="N3600">
        <v>465109</v>
      </c>
      <c r="O3600">
        <v>2972593</v>
      </c>
      <c r="P3600" s="12">
        <f t="shared" si="735"/>
        <v>3.8523202067604193E-2</v>
      </c>
      <c r="Q3600" s="12">
        <f t="shared" si="736"/>
        <v>0.86470351414985946</v>
      </c>
      <c r="R3600">
        <v>604028</v>
      </c>
      <c r="S3600">
        <v>111248</v>
      </c>
      <c r="T3600">
        <v>22418</v>
      </c>
      <c r="U3600" s="30">
        <v>22394.023000000001</v>
      </c>
      <c r="V3600">
        <f t="shared" si="729"/>
        <v>22394023</v>
      </c>
      <c r="W3600">
        <v>696800</v>
      </c>
      <c r="X3600" s="16">
        <v>168105</v>
      </c>
      <c r="Z3600" s="16">
        <v>168105</v>
      </c>
      <c r="AA3600" s="16">
        <v>168105</v>
      </c>
    </row>
    <row r="3601" spans="1:27">
      <c r="B3601" t="s">
        <v>243</v>
      </c>
      <c r="C3601">
        <v>2005</v>
      </c>
      <c r="D3601" s="1">
        <v>26578629</v>
      </c>
      <c r="E3601" s="12">
        <f t="shared" si="733"/>
        <v>3.6621984056415112E-2</v>
      </c>
      <c r="F3601" s="1">
        <v>25811493</v>
      </c>
      <c r="G3601" s="11">
        <f t="shared" si="734"/>
        <v>3.8125768921744123E-2</v>
      </c>
      <c r="H3601">
        <v>95820765</v>
      </c>
      <c r="I3601" s="12">
        <f t="shared" si="740"/>
        <v>0.26937264589778637</v>
      </c>
      <c r="J3601" s="12"/>
      <c r="K3601" s="1">
        <v>81277051</v>
      </c>
      <c r="L3601">
        <v>3532155</v>
      </c>
      <c r="M3601" s="12">
        <f t="shared" si="731"/>
        <v>4.3458208147832529E-2</v>
      </c>
      <c r="N3601">
        <v>491572</v>
      </c>
      <c r="O3601">
        <v>3040583</v>
      </c>
      <c r="P3601" s="12">
        <f t="shared" si="735"/>
        <v>3.741010485235248E-2</v>
      </c>
      <c r="Q3601" s="12">
        <f t="shared" si="736"/>
        <v>0.86082943698676873</v>
      </c>
      <c r="R3601">
        <v>639148</v>
      </c>
      <c r="S3601">
        <v>121251</v>
      </c>
      <c r="T3601">
        <v>22844</v>
      </c>
      <c r="U3601" s="30">
        <v>22778.123</v>
      </c>
      <c r="V3601">
        <f t="shared" si="729"/>
        <v>22778123</v>
      </c>
      <c r="W3601">
        <v>759622</v>
      </c>
      <c r="X3601" s="16">
        <v>169003</v>
      </c>
      <c r="Z3601" s="16">
        <v>169003</v>
      </c>
      <c r="AA3601" s="16">
        <v>169003</v>
      </c>
    </row>
    <row r="3602" spans="1:27">
      <c r="B3602" t="s">
        <v>243</v>
      </c>
      <c r="C3602">
        <v>2006</v>
      </c>
      <c r="D3602" s="1">
        <v>28708710</v>
      </c>
      <c r="E3602" s="12">
        <f t="shared" si="733"/>
        <v>8.0142621351913981E-2</v>
      </c>
      <c r="F3602" s="1">
        <v>27814334</v>
      </c>
      <c r="G3602" s="11">
        <f t="shared" si="734"/>
        <v>7.7594930289386979E-2</v>
      </c>
      <c r="H3602">
        <v>103964436</v>
      </c>
      <c r="I3602" s="12">
        <f t="shared" si="740"/>
        <v>0.26753700659714058</v>
      </c>
      <c r="J3602" s="12"/>
      <c r="K3602" s="1">
        <v>86660158</v>
      </c>
      <c r="L3602">
        <v>3740874</v>
      </c>
      <c r="M3602" s="12">
        <f t="shared" si="731"/>
        <v>4.3167172623894821E-2</v>
      </c>
      <c r="N3602">
        <v>569794</v>
      </c>
      <c r="O3602">
        <v>3171080</v>
      </c>
      <c r="P3602" s="12">
        <f t="shared" si="735"/>
        <v>3.6592132684549222E-2</v>
      </c>
      <c r="Q3602" s="12">
        <f t="shared" si="736"/>
        <v>0.84768425774297662</v>
      </c>
      <c r="R3602">
        <v>674988</v>
      </c>
      <c r="S3602">
        <v>117017</v>
      </c>
      <c r="T3602">
        <v>23369</v>
      </c>
      <c r="U3602" s="30">
        <v>23359.58</v>
      </c>
      <c r="V3602">
        <f t="shared" ref="V3602:V3612" si="742">(U3602*1000)</f>
        <v>23359580</v>
      </c>
      <c r="W3602">
        <v>824281</v>
      </c>
      <c r="X3602" s="16">
        <v>172116</v>
      </c>
      <c r="Z3602" s="16">
        <v>172116</v>
      </c>
      <c r="AA3602" s="16">
        <v>172116</v>
      </c>
    </row>
    <row r="3603" spans="1:27">
      <c r="B3603" t="s">
        <v>243</v>
      </c>
      <c r="C3603">
        <v>2007</v>
      </c>
      <c r="D3603" s="1">
        <v>28277613</v>
      </c>
      <c r="E3603" s="12">
        <f t="shared" si="733"/>
        <v>-1.5016244199060147E-2</v>
      </c>
      <c r="F3603" s="1">
        <v>27374244</v>
      </c>
      <c r="G3603" s="11">
        <f t="shared" si="734"/>
        <v>-1.5822417319070088E-2</v>
      </c>
      <c r="H3603">
        <v>114588796</v>
      </c>
      <c r="I3603" s="12">
        <f t="shared" si="740"/>
        <v>0.23889110415297496</v>
      </c>
      <c r="J3603" s="12"/>
      <c r="K3603" s="1">
        <v>90623748</v>
      </c>
      <c r="L3603">
        <v>3914020</v>
      </c>
      <c r="M3603" s="12">
        <f t="shared" si="731"/>
        <v>4.3189782881193572E-2</v>
      </c>
      <c r="N3603">
        <v>611716</v>
      </c>
      <c r="O3603">
        <v>3302304</v>
      </c>
      <c r="P3603" s="12">
        <f t="shared" si="735"/>
        <v>3.6439719972738274E-2</v>
      </c>
      <c r="Q3603" s="12">
        <f t="shared" si="736"/>
        <v>0.84371158042115268</v>
      </c>
      <c r="R3603">
        <v>686795</v>
      </c>
      <c r="S3603">
        <v>131224</v>
      </c>
      <c r="T3603">
        <v>23838</v>
      </c>
      <c r="U3603" s="30">
        <v>23831.983</v>
      </c>
      <c r="V3603">
        <f t="shared" si="742"/>
        <v>23831983</v>
      </c>
      <c r="W3603">
        <v>878139</v>
      </c>
      <c r="X3603" s="16">
        <v>171790</v>
      </c>
      <c r="Z3603" s="16">
        <v>171790</v>
      </c>
      <c r="AA3603" s="16">
        <v>171790</v>
      </c>
    </row>
    <row r="3604" spans="1:27">
      <c r="B3604" t="s">
        <v>125</v>
      </c>
      <c r="C3604">
        <v>2008</v>
      </c>
      <c r="D3604" s="1">
        <v>33603488</v>
      </c>
      <c r="E3604" s="12">
        <f t="shared" si="733"/>
        <v>0.18834245309177972</v>
      </c>
      <c r="F3604" s="1">
        <v>29487222</v>
      </c>
      <c r="G3604" s="11">
        <f t="shared" si="734"/>
        <v>7.7188542631533491E-2</v>
      </c>
      <c r="H3604">
        <v>119094697</v>
      </c>
      <c r="I3604" s="12">
        <f t="shared" si="740"/>
        <v>0.24759475226676131</v>
      </c>
      <c r="J3604" s="12"/>
      <c r="K3604" s="1">
        <v>99126766</v>
      </c>
      <c r="L3604">
        <v>4134838</v>
      </c>
      <c r="M3604" s="12">
        <f t="shared" si="731"/>
        <v>4.1712628857477306E-2</v>
      </c>
      <c r="N3604">
        <v>720014</v>
      </c>
      <c r="O3604">
        <v>3414824</v>
      </c>
      <c r="P3604" s="12">
        <f t="shared" si="735"/>
        <v>3.4449060912569267E-2</v>
      </c>
      <c r="Q3604" s="12">
        <f t="shared" si="736"/>
        <v>0.82586645474381337</v>
      </c>
      <c r="R3604">
        <v>619956</v>
      </c>
      <c r="S3604">
        <v>125997</v>
      </c>
      <c r="T3604">
        <v>24304</v>
      </c>
      <c r="U3604" s="30">
        <v>24309.039000000001</v>
      </c>
      <c r="V3604">
        <f t="shared" si="742"/>
        <v>24309039</v>
      </c>
      <c r="W3604">
        <v>918921</v>
      </c>
      <c r="X3604" s="16">
        <v>172506</v>
      </c>
      <c r="Z3604" s="16">
        <v>172506</v>
      </c>
      <c r="AA3604" s="16">
        <v>172506</v>
      </c>
    </row>
    <row r="3605" spans="1:27">
      <c r="A3605">
        <v>43</v>
      </c>
      <c r="B3605" t="s">
        <v>194</v>
      </c>
      <c r="C3605">
        <v>2009</v>
      </c>
      <c r="D3605" s="10">
        <v>35485256</v>
      </c>
      <c r="E3605" s="12">
        <f t="shared" si="733"/>
        <v>5.5999186751089648E-2</v>
      </c>
      <c r="F3605" s="4"/>
      <c r="G3605" s="4"/>
      <c r="H3605" s="10">
        <v>92274744</v>
      </c>
      <c r="I3605" s="3"/>
      <c r="J3605" s="3"/>
      <c r="K3605" s="10">
        <v>110998477</v>
      </c>
      <c r="L3605" s="3"/>
      <c r="M3605" s="3"/>
      <c r="N3605" s="10">
        <v>747902</v>
      </c>
      <c r="O3605" s="10">
        <v>3689841</v>
      </c>
      <c r="P3605" s="12">
        <f t="shared" si="735"/>
        <v>3.3242266918671326E-2</v>
      </c>
      <c r="Q3605" s="3"/>
      <c r="R3605" s="3"/>
      <c r="U3605" s="30">
        <v>24801.760999999999</v>
      </c>
      <c r="V3605">
        <f t="shared" si="742"/>
        <v>24801761</v>
      </c>
      <c r="X3605" s="16">
        <v>171249</v>
      </c>
      <c r="Z3605" s="16">
        <v>171249</v>
      </c>
      <c r="AA3605" s="16">
        <v>171249</v>
      </c>
    </row>
    <row r="3606" spans="1:27">
      <c r="B3606" t="s">
        <v>194</v>
      </c>
      <c r="C3606">
        <v>2010</v>
      </c>
      <c r="D3606" s="10">
        <v>41450202</v>
      </c>
      <c r="E3606" s="12">
        <f t="shared" si="733"/>
        <v>0.16809646237299233</v>
      </c>
      <c r="F3606" s="4"/>
      <c r="G3606" s="4"/>
      <c r="H3606" s="10">
        <v>120506772</v>
      </c>
      <c r="I3606" s="3"/>
      <c r="J3606" s="3"/>
      <c r="K3606" s="10">
        <v>119871583</v>
      </c>
      <c r="L3606" s="3"/>
      <c r="M3606" s="3"/>
      <c r="N3606" s="10">
        <v>818673</v>
      </c>
      <c r="O3606" s="10">
        <v>3691934</v>
      </c>
      <c r="P3606" s="12">
        <f t="shared" si="735"/>
        <v>3.0799076041233227E-2</v>
      </c>
      <c r="Q3606" s="3"/>
      <c r="R3606" s="3"/>
      <c r="U3606" s="30">
        <v>25241.648000000001</v>
      </c>
      <c r="V3606">
        <f t="shared" si="742"/>
        <v>25241648</v>
      </c>
      <c r="X3606" s="16">
        <v>173649</v>
      </c>
      <c r="Z3606" s="16">
        <v>173649</v>
      </c>
      <c r="AA3606" s="16">
        <v>173649</v>
      </c>
    </row>
    <row r="3607" spans="1:27">
      <c r="B3607" t="s">
        <v>194</v>
      </c>
      <c r="C3607">
        <v>2011</v>
      </c>
      <c r="D3607" s="10">
        <v>42858907</v>
      </c>
      <c r="E3607" s="12">
        <f t="shared" si="733"/>
        <v>3.3985479733005884E-2</v>
      </c>
      <c r="F3607" s="4"/>
      <c r="G3607" s="4"/>
      <c r="H3607" s="10">
        <v>133266128</v>
      </c>
      <c r="I3607" s="3"/>
      <c r="J3607" s="3"/>
      <c r="K3607" s="10">
        <v>126005369</v>
      </c>
      <c r="L3607" s="3"/>
      <c r="M3607" s="3"/>
      <c r="N3607" s="10">
        <v>882787</v>
      </c>
      <c r="O3607" s="10">
        <v>3764642</v>
      </c>
      <c r="P3607" s="12">
        <f t="shared" si="735"/>
        <v>2.9876838025846342E-2</v>
      </c>
      <c r="Q3607" s="3"/>
      <c r="R3607" s="3"/>
      <c r="U3607" s="30">
        <v>25644.423999999999</v>
      </c>
      <c r="V3607">
        <f t="shared" si="742"/>
        <v>25644424</v>
      </c>
      <c r="X3607" s="16">
        <v>172224</v>
      </c>
      <c r="Z3607" s="16">
        <v>172224</v>
      </c>
      <c r="AA3607" s="16">
        <v>172224</v>
      </c>
    </row>
    <row r="3608" spans="1:27">
      <c r="B3608" t="s">
        <v>194</v>
      </c>
      <c r="C3608">
        <v>2012</v>
      </c>
      <c r="D3608" s="21"/>
      <c r="E3608" s="12"/>
      <c r="F3608" s="4"/>
      <c r="G3608" s="4"/>
      <c r="H3608" s="21"/>
      <c r="I3608" s="4"/>
      <c r="J3608" s="4"/>
      <c r="K3608" s="21"/>
      <c r="L3608" s="4"/>
      <c r="M3608" s="4"/>
      <c r="N3608" s="21"/>
      <c r="O3608" s="21"/>
      <c r="P3608" s="12"/>
      <c r="Q3608" s="4"/>
      <c r="R3608" s="4"/>
      <c r="U3608" s="30">
        <v>26078.327000000001</v>
      </c>
      <c r="V3608">
        <f t="shared" si="742"/>
        <v>26078327</v>
      </c>
      <c r="X3608" s="16">
        <v>166372</v>
      </c>
      <c r="Z3608" s="16">
        <v>166372</v>
      </c>
      <c r="AA3608" s="16">
        <v>166372</v>
      </c>
    </row>
    <row r="3609" spans="1:27">
      <c r="B3609" t="s">
        <v>194</v>
      </c>
      <c r="C3609">
        <v>2013</v>
      </c>
      <c r="D3609" s="21">
        <v>37580061</v>
      </c>
      <c r="E3609" s="12"/>
      <c r="F3609" s="21">
        <v>36844736</v>
      </c>
      <c r="G3609" s="4"/>
      <c r="H3609" s="21">
        <v>136486968</v>
      </c>
      <c r="I3609" s="4"/>
      <c r="J3609" s="4"/>
      <c r="K3609" s="21">
        <v>124929538</v>
      </c>
      <c r="L3609" s="4"/>
      <c r="M3609" s="4"/>
      <c r="N3609" s="21">
        <v>799712</v>
      </c>
      <c r="O3609" s="21">
        <v>3701789</v>
      </c>
      <c r="P3609" s="12">
        <f t="shared" si="735"/>
        <v>2.9631014884566372E-2</v>
      </c>
      <c r="Q3609" s="4"/>
      <c r="R3609" s="4"/>
      <c r="U3609" s="30">
        <v>26479.278999999999</v>
      </c>
      <c r="V3609">
        <f t="shared" si="742"/>
        <v>26479279</v>
      </c>
      <c r="X3609" s="16">
        <v>168280</v>
      </c>
      <c r="Z3609" s="16">
        <v>168280</v>
      </c>
      <c r="AA3609" s="16">
        <v>168280</v>
      </c>
    </row>
    <row r="3610" spans="1:27">
      <c r="B3610" t="s">
        <v>194</v>
      </c>
      <c r="C3610">
        <v>2014</v>
      </c>
      <c r="D3610" s="21">
        <v>40561370</v>
      </c>
      <c r="E3610" s="12">
        <f t="shared" ref="E3610:E3612" si="743">(D3610-D3609)/(D3609)</f>
        <v>7.9332202254807416E-2</v>
      </c>
      <c r="F3610" s="21">
        <v>38637304</v>
      </c>
      <c r="G3610" s="4"/>
      <c r="H3610" s="21">
        <v>160134265</v>
      </c>
      <c r="I3610" s="4"/>
      <c r="J3610" s="4"/>
      <c r="K3610" s="21">
        <v>130573820</v>
      </c>
      <c r="L3610" s="4"/>
      <c r="M3610" s="4"/>
      <c r="N3610" s="21">
        <v>848949</v>
      </c>
      <c r="O3610" s="21">
        <v>3740764</v>
      </c>
      <c r="P3610" s="12">
        <f t="shared" si="735"/>
        <v>2.8648652539996149E-2</v>
      </c>
      <c r="Q3610" s="4"/>
      <c r="R3610" s="4"/>
      <c r="U3610" s="30">
        <v>26954.436000000002</v>
      </c>
      <c r="V3610">
        <f t="shared" si="742"/>
        <v>26954436</v>
      </c>
      <c r="X3610" s="16">
        <v>166043</v>
      </c>
      <c r="Z3610" s="16">
        <v>166043</v>
      </c>
      <c r="AA3610" s="16">
        <v>166043</v>
      </c>
    </row>
    <row r="3611" spans="1:27">
      <c r="B3611" t="s">
        <v>194</v>
      </c>
      <c r="C3611">
        <v>2015</v>
      </c>
      <c r="D3611" s="10">
        <v>43863312</v>
      </c>
      <c r="E3611" s="12">
        <f t="shared" si="743"/>
        <v>8.1406076767130894E-2</v>
      </c>
      <c r="F3611" s="3"/>
      <c r="G3611" s="3"/>
      <c r="H3611" s="10">
        <v>138669933</v>
      </c>
      <c r="I3611" s="3"/>
      <c r="J3611" s="3"/>
      <c r="K3611" s="10">
        <v>138658997</v>
      </c>
      <c r="L3611" s="3"/>
      <c r="M3611" s="3"/>
      <c r="N3611" s="10">
        <v>1013704</v>
      </c>
      <c r="O3611" s="10">
        <v>3848268</v>
      </c>
      <c r="P3611" s="12">
        <f t="shared" si="735"/>
        <v>2.7753467739276956E-2</v>
      </c>
      <c r="Q3611" s="3"/>
      <c r="R3611" s="3"/>
      <c r="U3611" s="30">
        <v>27454.880000000001</v>
      </c>
      <c r="V3611">
        <f t="shared" si="742"/>
        <v>27454880</v>
      </c>
      <c r="X3611" s="16">
        <v>163909</v>
      </c>
      <c r="Z3611" s="16">
        <v>163909</v>
      </c>
      <c r="AA3611" s="16">
        <v>163909</v>
      </c>
    </row>
    <row r="3612" spans="1:27">
      <c r="B3612" t="s">
        <v>243</v>
      </c>
      <c r="C3612">
        <v>2016</v>
      </c>
      <c r="D3612" s="1">
        <v>43750542</v>
      </c>
      <c r="E3612" s="12">
        <f t="shared" si="743"/>
        <v>-2.5709412914373636E-3</v>
      </c>
      <c r="F3612" s="3"/>
      <c r="G3612" s="3"/>
      <c r="H3612" s="1">
        <v>144218813</v>
      </c>
      <c r="I3612" s="3"/>
      <c r="J3612" s="3"/>
      <c r="K3612" s="1">
        <v>148449673</v>
      </c>
      <c r="L3612" s="3"/>
      <c r="M3612" s="3"/>
      <c r="N3612" s="1">
        <v>1038324</v>
      </c>
      <c r="O3612" s="1">
        <v>4093657</v>
      </c>
      <c r="P3612" s="12">
        <f t="shared" ref="P3612" si="744">(O3612/K3612)</f>
        <v>2.7576059396237269E-2</v>
      </c>
      <c r="Q3612" s="3"/>
      <c r="R3612" s="3"/>
      <c r="U3612" s="30">
        <v>27904.862000000001</v>
      </c>
      <c r="V3612">
        <f t="shared" si="742"/>
        <v>27904862</v>
      </c>
      <c r="X3612" s="16">
        <v>163703</v>
      </c>
      <c r="Z3612" s="16">
        <v>163703</v>
      </c>
      <c r="AA3612" s="16">
        <v>163703</v>
      </c>
    </row>
    <row r="3613" spans="1:27"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</row>
    <row r="3614" spans="1:27"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</row>
    <row r="3615" spans="1:27">
      <c r="B3615" t="s">
        <v>244</v>
      </c>
      <c r="C3615">
        <v>1880</v>
      </c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X3615" s="16">
        <v>53</v>
      </c>
      <c r="Z3615" s="16">
        <v>53</v>
      </c>
      <c r="AA3615" s="16">
        <v>53</v>
      </c>
    </row>
    <row r="3616" spans="1:27">
      <c r="B3616" t="s">
        <v>244</v>
      </c>
      <c r="C3616">
        <v>1890</v>
      </c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X3616" s="16">
        <v>180</v>
      </c>
      <c r="Z3616" s="16">
        <v>180</v>
      </c>
      <c r="AA3616" s="16">
        <v>180</v>
      </c>
    </row>
    <row r="3617" spans="2:28">
      <c r="B3617" t="s">
        <v>244</v>
      </c>
      <c r="C3617">
        <v>1904</v>
      </c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U3617" s="30">
        <v>308</v>
      </c>
      <c r="V3617">
        <f>(U3617*1000)</f>
        <v>308000</v>
      </c>
      <c r="X3617" s="16">
        <v>173</v>
      </c>
      <c r="Z3617" s="16">
        <v>173</v>
      </c>
      <c r="AA3617" s="16">
        <v>173</v>
      </c>
    </row>
    <row r="3618" spans="2:28">
      <c r="B3618" t="s">
        <v>244</v>
      </c>
      <c r="C3618">
        <v>1910</v>
      </c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U3618" s="30">
        <v>377</v>
      </c>
      <c r="V3618">
        <f t="shared" ref="V3618:V3686" si="745">(U3618*1000)</f>
        <v>377000</v>
      </c>
      <c r="X3618" s="16">
        <v>270</v>
      </c>
      <c r="Z3618" s="16">
        <v>270</v>
      </c>
      <c r="AA3618" s="16">
        <v>270</v>
      </c>
    </row>
    <row r="3619" spans="2:28">
      <c r="B3619" t="s">
        <v>244</v>
      </c>
      <c r="C3619">
        <v>1923</v>
      </c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U3619" s="30">
        <v>474</v>
      </c>
      <c r="V3619">
        <f t="shared" si="745"/>
        <v>474000</v>
      </c>
      <c r="X3619" s="16">
        <v>200</v>
      </c>
      <c r="Z3619" s="16">
        <v>200</v>
      </c>
      <c r="AA3619" s="16">
        <v>200</v>
      </c>
    </row>
    <row r="3620" spans="2:28">
      <c r="B3620" t="s">
        <v>244</v>
      </c>
      <c r="C3620">
        <v>1930</v>
      </c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U3620" s="30">
        <v>509</v>
      </c>
      <c r="V3620">
        <f t="shared" si="745"/>
        <v>509000</v>
      </c>
      <c r="X3620" s="16">
        <v>278</v>
      </c>
      <c r="Z3620" s="16">
        <v>278</v>
      </c>
      <c r="AA3620" s="16">
        <v>278</v>
      </c>
    </row>
    <row r="3621" spans="2:28">
      <c r="B3621" t="s">
        <v>244</v>
      </c>
      <c r="C3621">
        <v>1940</v>
      </c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U3621" s="30">
        <v>552</v>
      </c>
      <c r="V3621">
        <f t="shared" si="745"/>
        <v>552000</v>
      </c>
      <c r="X3621" s="16">
        <v>438</v>
      </c>
      <c r="Z3621" s="16">
        <v>438</v>
      </c>
      <c r="AA3621" s="16">
        <v>438</v>
      </c>
      <c r="AB3621">
        <f>(AA3631-AA3621)/5</f>
        <v>20.399999999999999</v>
      </c>
    </row>
    <row r="3622" spans="2:28">
      <c r="B3622" t="s">
        <v>244</v>
      </c>
      <c r="C3622">
        <v>1941</v>
      </c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U3622" s="30">
        <v>551</v>
      </c>
      <c r="V3622">
        <f t="shared" si="745"/>
        <v>551000</v>
      </c>
      <c r="Z3622" s="16"/>
      <c r="AA3622" s="16">
        <v>448</v>
      </c>
    </row>
    <row r="3623" spans="2:28">
      <c r="B3623" t="s">
        <v>244</v>
      </c>
      <c r="C3623">
        <v>1942</v>
      </c>
      <c r="D3623" s="1">
        <v>9492</v>
      </c>
      <c r="E3623" s="1"/>
      <c r="F3623" s="1">
        <v>8193</v>
      </c>
      <c r="G3623" s="1"/>
      <c r="H3623">
        <v>43523</v>
      </c>
      <c r="I3623" s="12">
        <f t="shared" ref="I3623:I3658" si="746">(F3623/H3623)</f>
        <v>0.18824529559083703</v>
      </c>
      <c r="J3623" s="12">
        <f>D3623/H3623</f>
        <v>0.21809158376031065</v>
      </c>
      <c r="K3623" s="1">
        <v>35738</v>
      </c>
      <c r="L3623">
        <v>720</v>
      </c>
      <c r="M3623" s="12">
        <f>(L3623/K3623)</f>
        <v>2.0146622642565337E-2</v>
      </c>
      <c r="N3623" s="3"/>
      <c r="O3623" s="3"/>
      <c r="P3623" s="3"/>
      <c r="Q3623" s="3"/>
      <c r="R3623" s="3"/>
      <c r="T3623">
        <v>575</v>
      </c>
      <c r="U3623" s="30">
        <v>575</v>
      </c>
      <c r="V3623">
        <f t="shared" si="745"/>
        <v>575000</v>
      </c>
      <c r="W3623">
        <v>510</v>
      </c>
      <c r="AA3623" s="1">
        <f>AA3621+20</f>
        <v>458</v>
      </c>
    </row>
    <row r="3624" spans="2:28">
      <c r="B3624" t="s">
        <v>244</v>
      </c>
      <c r="C3624">
        <v>1943</v>
      </c>
      <c r="D3624" s="1"/>
      <c r="E3624" s="1"/>
      <c r="F3624" s="1"/>
      <c r="G3624" s="1"/>
      <c r="I3624" s="12"/>
      <c r="J3624" s="12"/>
      <c r="K3624" s="1"/>
      <c r="M3624" s="12"/>
      <c r="N3624" s="3"/>
      <c r="O3624" s="3"/>
      <c r="P3624" s="3"/>
      <c r="Q3624" s="3"/>
      <c r="R3624" s="3"/>
      <c r="U3624" s="30">
        <v>631</v>
      </c>
      <c r="V3624">
        <f t="shared" si="745"/>
        <v>631000</v>
      </c>
      <c r="AA3624" s="1">
        <v>468</v>
      </c>
    </row>
    <row r="3625" spans="2:28">
      <c r="B3625" t="s">
        <v>244</v>
      </c>
      <c r="C3625">
        <v>1944</v>
      </c>
      <c r="D3625" s="1">
        <v>12683</v>
      </c>
      <c r="E3625" s="12">
        <f>(D3625-D3623)/(D3623)</f>
        <v>0.33617783396544459</v>
      </c>
      <c r="F3625" s="1">
        <v>11338</v>
      </c>
      <c r="G3625" s="11">
        <f>(F3625-F3623)/(F3623)</f>
        <v>0.3838642743805688</v>
      </c>
      <c r="H3625">
        <v>56899</v>
      </c>
      <c r="I3625" s="12">
        <f t="shared" si="746"/>
        <v>0.19926536494490238</v>
      </c>
      <c r="J3625" s="12">
        <f t="shared" ref="J3625:J3691" si="747">D3625/H3625</f>
        <v>0.22290374171778063</v>
      </c>
      <c r="K3625" s="1">
        <v>42996</v>
      </c>
      <c r="L3625">
        <v>621</v>
      </c>
      <c r="M3625" s="12">
        <f t="shared" ref="M3625:M3689" si="748">(L3625/K3625)</f>
        <v>1.4443204018978509E-2</v>
      </c>
      <c r="N3625" s="3"/>
      <c r="O3625" s="3"/>
      <c r="P3625" s="3"/>
      <c r="Q3625" s="3"/>
      <c r="R3625" s="3"/>
      <c r="T3625">
        <v>605</v>
      </c>
      <c r="U3625" s="30">
        <v>605</v>
      </c>
      <c r="V3625">
        <f t="shared" si="745"/>
        <v>605000</v>
      </c>
      <c r="W3625">
        <v>644</v>
      </c>
      <c r="AA3625" s="1">
        <f>AA3623+20</f>
        <v>478</v>
      </c>
    </row>
    <row r="3626" spans="2:28">
      <c r="B3626" t="s">
        <v>244</v>
      </c>
      <c r="C3626">
        <v>1945</v>
      </c>
      <c r="D3626" s="1"/>
      <c r="E3626" s="12"/>
      <c r="F3626" s="1"/>
      <c r="G3626" s="11"/>
      <c r="I3626" s="12"/>
      <c r="J3626" s="12"/>
      <c r="K3626" s="1"/>
      <c r="M3626" s="12"/>
      <c r="N3626" s="3"/>
      <c r="O3626" s="3"/>
      <c r="P3626" s="3"/>
      <c r="Q3626" s="3"/>
      <c r="R3626" s="3"/>
      <c r="U3626" s="30">
        <v>591</v>
      </c>
      <c r="V3626">
        <f t="shared" si="745"/>
        <v>591000</v>
      </c>
      <c r="AA3626" s="1">
        <v>488</v>
      </c>
    </row>
    <row r="3627" spans="2:28">
      <c r="B3627" t="s">
        <v>244</v>
      </c>
      <c r="C3627">
        <v>1946</v>
      </c>
      <c r="D3627" s="1">
        <v>7829</v>
      </c>
      <c r="E3627" s="12">
        <f>(D3627-D3625)/(D3625)</f>
        <v>-0.38271702278640701</v>
      </c>
      <c r="F3627" s="1">
        <v>6392</v>
      </c>
      <c r="G3627" s="11">
        <f>(F3627-F3625)/(F3625)</f>
        <v>-0.43623213970717939</v>
      </c>
      <c r="H3627">
        <v>58255</v>
      </c>
      <c r="I3627" s="12">
        <f t="shared" si="746"/>
        <v>0.10972448716848339</v>
      </c>
      <c r="J3627" s="12">
        <f t="shared" si="747"/>
        <v>0.13439189769118531</v>
      </c>
      <c r="K3627" s="1">
        <v>50128</v>
      </c>
      <c r="L3627">
        <v>715</v>
      </c>
      <c r="M3627" s="12">
        <f t="shared" si="748"/>
        <v>1.4263485477178423E-2</v>
      </c>
      <c r="N3627" s="3"/>
      <c r="O3627" s="3"/>
      <c r="P3627" s="3"/>
      <c r="Q3627" s="3"/>
      <c r="R3627" s="3"/>
      <c r="T3627">
        <v>638</v>
      </c>
      <c r="U3627" s="30">
        <v>638</v>
      </c>
      <c r="V3627">
        <f t="shared" si="745"/>
        <v>638000</v>
      </c>
      <c r="W3627">
        <v>694</v>
      </c>
      <c r="AA3627" s="1">
        <f>AA3625+20</f>
        <v>498</v>
      </c>
    </row>
    <row r="3628" spans="2:28">
      <c r="B3628" t="s">
        <v>244</v>
      </c>
      <c r="C3628">
        <v>1947</v>
      </c>
      <c r="D3628" s="1"/>
      <c r="E3628" s="12"/>
      <c r="F3628" s="1"/>
      <c r="G3628" s="11"/>
      <c r="I3628" s="12"/>
      <c r="J3628" s="12"/>
      <c r="K3628" s="1"/>
      <c r="M3628" s="12"/>
      <c r="N3628" s="3"/>
      <c r="O3628" s="3"/>
      <c r="P3628" s="3"/>
      <c r="Q3628" s="3"/>
      <c r="R3628" s="3"/>
      <c r="U3628" s="30">
        <v>636</v>
      </c>
      <c r="V3628">
        <f t="shared" si="745"/>
        <v>636000</v>
      </c>
      <c r="AA3628" s="1">
        <v>508</v>
      </c>
    </row>
    <row r="3629" spans="2:28">
      <c r="B3629" t="s">
        <v>244</v>
      </c>
      <c r="C3629">
        <v>1948</v>
      </c>
      <c r="D3629" s="1">
        <v>13647</v>
      </c>
      <c r="E3629" s="12">
        <f>(D3629-D3627)/(D3627)</f>
        <v>0.7431344999361349</v>
      </c>
      <c r="F3629" s="1">
        <v>13143</v>
      </c>
      <c r="G3629" s="11">
        <f>(F3629-F3627)/(F3627)</f>
        <v>1.0561639549436797</v>
      </c>
      <c r="H3629">
        <v>79694</v>
      </c>
      <c r="I3629" s="12">
        <f t="shared" si="746"/>
        <v>0.16491831254548647</v>
      </c>
      <c r="J3629" s="12">
        <f t="shared" si="747"/>
        <v>0.17124250257233919</v>
      </c>
      <c r="K3629" s="1">
        <v>72305</v>
      </c>
      <c r="L3629">
        <v>1107</v>
      </c>
      <c r="M3629" s="12">
        <f t="shared" si="748"/>
        <v>1.5310144526657908E-2</v>
      </c>
      <c r="N3629" s="3"/>
      <c r="O3629" s="3"/>
      <c r="P3629" s="3"/>
      <c r="Q3629" s="3"/>
      <c r="R3629" s="3"/>
      <c r="T3629">
        <v>653</v>
      </c>
      <c r="U3629" s="30">
        <v>653</v>
      </c>
      <c r="V3629">
        <f t="shared" si="745"/>
        <v>653000</v>
      </c>
      <c r="W3629">
        <v>817</v>
      </c>
      <c r="AA3629" s="1">
        <f t="shared" ref="AA3629" si="749">AA3627+20</f>
        <v>518</v>
      </c>
    </row>
    <row r="3630" spans="2:28">
      <c r="B3630" t="s">
        <v>244</v>
      </c>
      <c r="C3630">
        <v>1949</v>
      </c>
      <c r="D3630" s="1"/>
      <c r="E3630" s="12"/>
      <c r="F3630" s="1"/>
      <c r="G3630" s="11"/>
      <c r="I3630" s="12"/>
      <c r="J3630" s="12"/>
      <c r="K3630" s="1"/>
      <c r="M3630" s="12"/>
      <c r="N3630" s="3"/>
      <c r="O3630" s="3"/>
      <c r="P3630" s="3"/>
      <c r="Q3630" s="3"/>
      <c r="R3630" s="3"/>
      <c r="U3630" s="30">
        <v>671</v>
      </c>
      <c r="V3630">
        <f t="shared" si="745"/>
        <v>671000</v>
      </c>
      <c r="AA3630" s="1">
        <f>AA3629+(AA3631-AA3629)/2</f>
        <v>529</v>
      </c>
    </row>
    <row r="3631" spans="2:28">
      <c r="B3631" t="s">
        <v>244</v>
      </c>
      <c r="C3631">
        <v>1950</v>
      </c>
      <c r="D3631" s="1">
        <v>15742</v>
      </c>
      <c r="E3631" s="12">
        <f>(D3631-D3629)/(D3629)</f>
        <v>0.15351359273100315</v>
      </c>
      <c r="F3631" s="1">
        <v>15408</v>
      </c>
      <c r="G3631" s="11">
        <f>(F3631-F3629)/(F3629)</f>
        <v>0.1723350833143118</v>
      </c>
      <c r="H3631">
        <v>85297</v>
      </c>
      <c r="I3631" s="12">
        <f t="shared" si="746"/>
        <v>0.1806394128750132</v>
      </c>
      <c r="J3631" s="12">
        <f t="shared" si="747"/>
        <v>0.18455514261931838</v>
      </c>
      <c r="K3631" s="1">
        <v>82435</v>
      </c>
      <c r="L3631">
        <v>1754</v>
      </c>
      <c r="M3631" s="12">
        <f t="shared" si="748"/>
        <v>2.1277370049129617E-2</v>
      </c>
      <c r="N3631" s="3"/>
      <c r="O3631" s="3"/>
      <c r="P3631" s="3"/>
      <c r="Q3631" s="3"/>
      <c r="R3631" s="3"/>
      <c r="T3631">
        <v>696</v>
      </c>
      <c r="U3631" s="30">
        <v>696</v>
      </c>
      <c r="V3631">
        <f t="shared" si="745"/>
        <v>696000</v>
      </c>
      <c r="W3631">
        <v>935</v>
      </c>
      <c r="X3631" s="16">
        <v>540</v>
      </c>
      <c r="Z3631" s="16">
        <v>540</v>
      </c>
      <c r="AA3631" s="16">
        <v>540</v>
      </c>
    </row>
    <row r="3632" spans="2:28">
      <c r="B3632" t="s">
        <v>244</v>
      </c>
      <c r="C3632">
        <v>1951</v>
      </c>
      <c r="D3632" s="1">
        <v>17601</v>
      </c>
      <c r="E3632" s="12">
        <f t="shared" ref="E3632:E3692" si="750">(D3632-D3631)/(D3631)</f>
        <v>0.11809172913225766</v>
      </c>
      <c r="F3632" s="1">
        <v>17324</v>
      </c>
      <c r="G3632" s="11">
        <f t="shared" ref="G3632:G3689" si="751">(F3632-F3631)/(F3631)</f>
        <v>0.12435098650051921</v>
      </c>
      <c r="H3632">
        <v>95320</v>
      </c>
      <c r="I3632" s="12">
        <f t="shared" si="746"/>
        <v>0.18174569869911875</v>
      </c>
      <c r="J3632" s="12">
        <f t="shared" si="747"/>
        <v>0.18465169953839697</v>
      </c>
      <c r="K3632" s="1">
        <v>86739</v>
      </c>
      <c r="L3632">
        <v>3004</v>
      </c>
      <c r="M3632" s="12">
        <f t="shared" si="748"/>
        <v>3.4632633532782252E-2</v>
      </c>
      <c r="N3632">
        <v>338</v>
      </c>
      <c r="O3632">
        <v>2543</v>
      </c>
      <c r="P3632" s="12">
        <f>(O3632/K3632)</f>
        <v>2.9317838573190837E-2</v>
      </c>
      <c r="Q3632" s="12">
        <f>(O3632/L3632)</f>
        <v>0.84653794940079896</v>
      </c>
      <c r="R3632" s="2">
        <v>459</v>
      </c>
      <c r="S3632" s="2">
        <v>219</v>
      </c>
      <c r="T3632">
        <v>706</v>
      </c>
      <c r="U3632" s="30">
        <v>706</v>
      </c>
      <c r="V3632">
        <f t="shared" si="745"/>
        <v>706000</v>
      </c>
      <c r="W3632">
        <v>1088</v>
      </c>
      <c r="AA3632">
        <v>540</v>
      </c>
    </row>
    <row r="3633" spans="2:27">
      <c r="B3633" t="s">
        <v>244</v>
      </c>
      <c r="C3633">
        <v>1952</v>
      </c>
      <c r="D3633" s="1">
        <v>17244</v>
      </c>
      <c r="E3633" s="12">
        <f t="shared" si="750"/>
        <v>-2.0282938469405147E-2</v>
      </c>
      <c r="F3633" s="1">
        <v>17001</v>
      </c>
      <c r="G3633" s="11">
        <f t="shared" si="751"/>
        <v>-1.8644654814130687E-2</v>
      </c>
      <c r="H3633">
        <v>100885</v>
      </c>
      <c r="I3633" s="12">
        <f t="shared" si="746"/>
        <v>0.16851861029885512</v>
      </c>
      <c r="J3633" s="12">
        <f t="shared" si="747"/>
        <v>0.17092729345294147</v>
      </c>
      <c r="K3633" s="1">
        <v>89312</v>
      </c>
      <c r="L3633">
        <v>1707</v>
      </c>
      <c r="M3633" s="12">
        <f t="shared" si="748"/>
        <v>1.9112773199570048E-2</v>
      </c>
      <c r="N3633">
        <v>457</v>
      </c>
      <c r="O3633">
        <v>1115</v>
      </c>
      <c r="P3633" s="12">
        <f t="shared" ref="P3633:P3696" si="752">(O3633/K3633)</f>
        <v>1.2484324614833392E-2</v>
      </c>
      <c r="Q3633" s="12">
        <f t="shared" ref="Q3633:Q3689" si="753">(O3633/L3633)</f>
        <v>0.65319273579379022</v>
      </c>
      <c r="R3633" s="2">
        <v>437</v>
      </c>
      <c r="S3633" s="2">
        <v>98</v>
      </c>
      <c r="T3633">
        <v>724</v>
      </c>
      <c r="U3633" s="30">
        <v>724</v>
      </c>
      <c r="V3633">
        <f t="shared" si="745"/>
        <v>724000</v>
      </c>
      <c r="W3633">
        <v>1153</v>
      </c>
      <c r="AA3633">
        <v>540</v>
      </c>
    </row>
    <row r="3634" spans="2:27">
      <c r="B3634" t="s">
        <v>244</v>
      </c>
      <c r="C3634">
        <v>1953</v>
      </c>
      <c r="D3634" s="1">
        <v>21692</v>
      </c>
      <c r="E3634" s="12">
        <f t="shared" si="750"/>
        <v>0.25794479239155649</v>
      </c>
      <c r="F3634" s="1">
        <v>21409</v>
      </c>
      <c r="G3634" s="11">
        <f t="shared" si="751"/>
        <v>0.2592788659490618</v>
      </c>
      <c r="H3634">
        <v>102504</v>
      </c>
      <c r="I3634" s="12">
        <f t="shared" si="746"/>
        <v>0.20886014204323733</v>
      </c>
      <c r="J3634" s="12">
        <f t="shared" si="747"/>
        <v>0.21162100991180832</v>
      </c>
      <c r="K3634" s="1">
        <v>103305</v>
      </c>
      <c r="L3634">
        <v>2010</v>
      </c>
      <c r="M3634" s="12">
        <f t="shared" si="748"/>
        <v>1.9456947872803835E-2</v>
      </c>
      <c r="N3634">
        <v>475</v>
      </c>
      <c r="O3634">
        <v>1344</v>
      </c>
      <c r="P3634" s="12">
        <f t="shared" si="752"/>
        <v>1.3010018876143458E-2</v>
      </c>
      <c r="Q3634" s="12">
        <f t="shared" si="753"/>
        <v>0.66865671641791047</v>
      </c>
      <c r="R3634">
        <v>473</v>
      </c>
      <c r="S3634">
        <v>232</v>
      </c>
      <c r="T3634">
        <v>739</v>
      </c>
      <c r="U3634" s="30">
        <v>739</v>
      </c>
      <c r="V3634">
        <f t="shared" si="745"/>
        <v>739000</v>
      </c>
      <c r="W3634">
        <v>1182</v>
      </c>
      <c r="AA3634" s="16">
        <v>540</v>
      </c>
    </row>
    <row r="3635" spans="2:27">
      <c r="B3635" t="s">
        <v>244</v>
      </c>
      <c r="C3635">
        <v>1954</v>
      </c>
      <c r="D3635" s="1">
        <v>21851</v>
      </c>
      <c r="E3635" s="12">
        <f t="shared" si="750"/>
        <v>7.3298912041305552E-3</v>
      </c>
      <c r="F3635" s="1">
        <v>21549</v>
      </c>
      <c r="G3635" s="11">
        <f t="shared" si="751"/>
        <v>6.5393058993881079E-3</v>
      </c>
      <c r="H3635">
        <v>107949</v>
      </c>
      <c r="I3635" s="12">
        <f t="shared" si="746"/>
        <v>0.19962204374287859</v>
      </c>
      <c r="J3635" s="12">
        <f t="shared" si="747"/>
        <v>0.20241966113627732</v>
      </c>
      <c r="K3635" s="1">
        <v>112290</v>
      </c>
      <c r="L3635">
        <v>1911</v>
      </c>
      <c r="M3635" s="12">
        <f t="shared" si="748"/>
        <v>1.7018434410900347E-2</v>
      </c>
      <c r="N3635">
        <v>496</v>
      </c>
      <c r="O3635">
        <v>1176</v>
      </c>
      <c r="P3635" s="12">
        <f t="shared" si="752"/>
        <v>1.0472882714400214E-2</v>
      </c>
      <c r="Q3635" s="12">
        <f t="shared" si="753"/>
        <v>0.61538461538461542</v>
      </c>
      <c r="R3635" s="2">
        <v>534</v>
      </c>
      <c r="S3635" s="2">
        <v>124</v>
      </c>
      <c r="T3635">
        <v>750</v>
      </c>
      <c r="U3635" s="30">
        <v>750</v>
      </c>
      <c r="V3635">
        <f t="shared" si="745"/>
        <v>750000</v>
      </c>
      <c r="W3635">
        <v>1176</v>
      </c>
      <c r="AA3635" s="16">
        <v>540</v>
      </c>
    </row>
    <row r="3636" spans="2:27">
      <c r="B3636" t="s">
        <v>244</v>
      </c>
      <c r="C3636">
        <v>1955</v>
      </c>
      <c r="D3636" s="1">
        <v>22104</v>
      </c>
      <c r="E3636" s="12">
        <f t="shared" si="750"/>
        <v>1.1578417463731637E-2</v>
      </c>
      <c r="F3636" s="1">
        <v>20516</v>
      </c>
      <c r="G3636" s="11">
        <f t="shared" si="751"/>
        <v>-4.7937259269571673E-2</v>
      </c>
      <c r="H3636">
        <v>110582</v>
      </c>
      <c r="I3636" s="12">
        <f t="shared" si="746"/>
        <v>0.18552748186865856</v>
      </c>
      <c r="J3636" s="12">
        <f t="shared" si="747"/>
        <v>0.19988786601797762</v>
      </c>
      <c r="K3636" s="1">
        <v>113840</v>
      </c>
      <c r="L3636">
        <v>2074</v>
      </c>
      <c r="M3636" s="12">
        <f t="shared" si="748"/>
        <v>1.8218552354181308E-2</v>
      </c>
      <c r="N3636">
        <v>524</v>
      </c>
      <c r="O3636">
        <v>1227</v>
      </c>
      <c r="P3636" s="12">
        <f t="shared" si="752"/>
        <v>1.0778285312719606E-2</v>
      </c>
      <c r="Q3636" s="12">
        <f t="shared" si="753"/>
        <v>0.59161041465766639</v>
      </c>
      <c r="R3636" s="2">
        <v>610</v>
      </c>
      <c r="S3636" s="2">
        <v>273</v>
      </c>
      <c r="T3636">
        <v>783</v>
      </c>
      <c r="U3636" s="30">
        <v>783</v>
      </c>
      <c r="V3636">
        <f t="shared" si="745"/>
        <v>783000</v>
      </c>
      <c r="W3636">
        <v>1302</v>
      </c>
      <c r="AA3636" s="16">
        <v>541</v>
      </c>
    </row>
    <row r="3637" spans="2:27">
      <c r="B3637" t="s">
        <v>244</v>
      </c>
      <c r="C3637">
        <v>1956</v>
      </c>
      <c r="D3637" s="1">
        <v>24654</v>
      </c>
      <c r="E3637" s="12">
        <f t="shared" si="750"/>
        <v>0.11536373507057546</v>
      </c>
      <c r="F3637" s="1">
        <v>23064</v>
      </c>
      <c r="G3637" s="11">
        <f t="shared" si="751"/>
        <v>0.12419574965880288</v>
      </c>
      <c r="H3637">
        <v>130082</v>
      </c>
      <c r="I3637" s="12">
        <f t="shared" si="746"/>
        <v>0.17730354699343492</v>
      </c>
      <c r="J3637" s="12">
        <f t="shared" si="747"/>
        <v>0.18952660629449117</v>
      </c>
      <c r="K3637" s="1">
        <v>119849</v>
      </c>
      <c r="L3637">
        <v>2088</v>
      </c>
      <c r="M3637" s="12">
        <f t="shared" si="748"/>
        <v>1.7421922585920617E-2</v>
      </c>
      <c r="N3637">
        <v>615</v>
      </c>
      <c r="O3637">
        <v>1179</v>
      </c>
      <c r="P3637" s="12">
        <f t="shared" si="752"/>
        <v>9.8373787015327615E-3</v>
      </c>
      <c r="Q3637" s="12">
        <f t="shared" si="753"/>
        <v>0.56465517241379315</v>
      </c>
      <c r="R3637" s="2">
        <v>583</v>
      </c>
      <c r="S3637" s="2">
        <v>130</v>
      </c>
      <c r="T3637">
        <v>809</v>
      </c>
      <c r="U3637" s="30">
        <v>809</v>
      </c>
      <c r="V3637">
        <f t="shared" si="745"/>
        <v>809000</v>
      </c>
      <c r="W3637">
        <v>1421</v>
      </c>
      <c r="AA3637" s="16">
        <v>541</v>
      </c>
    </row>
    <row r="3638" spans="2:27">
      <c r="B3638" t="s">
        <v>244</v>
      </c>
      <c r="C3638">
        <v>1957</v>
      </c>
      <c r="D3638" s="1">
        <v>27922</v>
      </c>
      <c r="E3638" s="12">
        <f t="shared" si="750"/>
        <v>0.13255455504177821</v>
      </c>
      <c r="F3638" s="1">
        <v>26038</v>
      </c>
      <c r="G3638" s="11">
        <f t="shared" si="751"/>
        <v>0.12894554283732224</v>
      </c>
      <c r="H3638">
        <v>144138</v>
      </c>
      <c r="I3638" s="12">
        <f t="shared" si="746"/>
        <v>0.18064632504960523</v>
      </c>
      <c r="J3638" s="12">
        <f t="shared" si="747"/>
        <v>0.19371713219275971</v>
      </c>
      <c r="K3638" s="1">
        <v>127953</v>
      </c>
      <c r="L3638">
        <v>2918</v>
      </c>
      <c r="M3638" s="12">
        <f t="shared" si="748"/>
        <v>2.2805248802294592E-2</v>
      </c>
      <c r="N3638">
        <v>735</v>
      </c>
      <c r="O3638" s="2">
        <v>1614</v>
      </c>
      <c r="P3638" s="12">
        <f t="shared" si="752"/>
        <v>1.2614006705587207E-2</v>
      </c>
      <c r="Q3638" s="12">
        <f t="shared" si="753"/>
        <v>0.55311857436600409</v>
      </c>
      <c r="R3638" s="2">
        <v>651</v>
      </c>
      <c r="S3638" s="2">
        <v>254</v>
      </c>
      <c r="T3638">
        <v>826</v>
      </c>
      <c r="U3638" s="30">
        <v>826</v>
      </c>
      <c r="V3638">
        <f t="shared" si="745"/>
        <v>826000</v>
      </c>
      <c r="W3638">
        <v>1537</v>
      </c>
      <c r="AA3638" s="16">
        <v>541</v>
      </c>
    </row>
    <row r="3639" spans="2:27">
      <c r="B3639" t="s">
        <v>244</v>
      </c>
      <c r="C3639">
        <v>1958</v>
      </c>
      <c r="D3639" s="1">
        <v>31143</v>
      </c>
      <c r="E3639" s="12">
        <f t="shared" si="750"/>
        <v>0.11535706611274264</v>
      </c>
      <c r="F3639" s="1">
        <v>29475</v>
      </c>
      <c r="G3639" s="11">
        <f t="shared" si="751"/>
        <v>0.13199938551348031</v>
      </c>
      <c r="H3639">
        <v>153594</v>
      </c>
      <c r="I3639" s="12">
        <f t="shared" si="746"/>
        <v>0.19190202742294621</v>
      </c>
      <c r="J3639" s="12">
        <f t="shared" si="747"/>
        <v>0.20276182663385289</v>
      </c>
      <c r="K3639" s="1">
        <v>150528</v>
      </c>
      <c r="L3639">
        <v>3121</v>
      </c>
      <c r="M3639" s="12">
        <f t="shared" si="748"/>
        <v>2.0733684098639456E-2</v>
      </c>
      <c r="N3639">
        <v>873</v>
      </c>
      <c r="O3639">
        <v>1660</v>
      </c>
      <c r="P3639" s="12">
        <f t="shared" si="752"/>
        <v>1.1027848639455782E-2</v>
      </c>
      <c r="Q3639" s="12">
        <f t="shared" si="753"/>
        <v>0.53188080743351485</v>
      </c>
      <c r="R3639">
        <v>723</v>
      </c>
      <c r="S3639">
        <v>124</v>
      </c>
      <c r="T3639">
        <v>845</v>
      </c>
      <c r="U3639" s="30">
        <v>845</v>
      </c>
      <c r="V3639">
        <f t="shared" si="745"/>
        <v>845000</v>
      </c>
      <c r="W3639">
        <v>1592</v>
      </c>
      <c r="AA3639" s="16">
        <v>541</v>
      </c>
    </row>
    <row r="3640" spans="2:27">
      <c r="B3640" t="s">
        <v>244</v>
      </c>
      <c r="C3640">
        <v>1959</v>
      </c>
      <c r="D3640" s="1">
        <v>50251</v>
      </c>
      <c r="E3640" s="12">
        <f t="shared" si="750"/>
        <v>0.61355681854670396</v>
      </c>
      <c r="F3640" s="1">
        <v>47974</v>
      </c>
      <c r="G3640" s="11">
        <f t="shared" si="751"/>
        <v>0.62761662425784559</v>
      </c>
      <c r="H3640">
        <v>179056</v>
      </c>
      <c r="I3640" s="12">
        <f t="shared" si="746"/>
        <v>0.26792735233669912</v>
      </c>
      <c r="J3640" s="12">
        <f t="shared" si="747"/>
        <v>0.28064404432132967</v>
      </c>
      <c r="K3640" s="1">
        <v>178015</v>
      </c>
      <c r="L3640">
        <v>3676</v>
      </c>
      <c r="M3640" s="12">
        <f t="shared" si="748"/>
        <v>2.0649945229334606E-2</v>
      </c>
      <c r="N3640">
        <v>994</v>
      </c>
      <c r="O3640">
        <v>2236</v>
      </c>
      <c r="P3640" s="12">
        <f t="shared" si="752"/>
        <v>1.2560739263545206E-2</v>
      </c>
      <c r="Q3640" s="12">
        <f t="shared" si="753"/>
        <v>0.60826985854189342</v>
      </c>
      <c r="R3640">
        <v>793</v>
      </c>
      <c r="S3640">
        <v>272</v>
      </c>
      <c r="T3640">
        <v>870</v>
      </c>
      <c r="U3640" s="30">
        <v>870</v>
      </c>
      <c r="V3640">
        <f t="shared" si="745"/>
        <v>870000</v>
      </c>
      <c r="W3640">
        <v>1710</v>
      </c>
      <c r="AA3640" s="16">
        <v>541</v>
      </c>
    </row>
    <row r="3641" spans="2:27">
      <c r="B3641" t="s">
        <v>244</v>
      </c>
      <c r="C3641">
        <v>1960</v>
      </c>
      <c r="D3641" s="1">
        <v>61660</v>
      </c>
      <c r="E3641" s="12">
        <f t="shared" si="750"/>
        <v>0.22704025790531532</v>
      </c>
      <c r="F3641" s="1">
        <v>60492</v>
      </c>
      <c r="G3641" s="11">
        <f t="shared" si="751"/>
        <v>0.26093300537791303</v>
      </c>
      <c r="H3641">
        <v>209399</v>
      </c>
      <c r="I3641" s="12">
        <f t="shared" si="746"/>
        <v>0.28888390106925055</v>
      </c>
      <c r="J3641" s="12">
        <f t="shared" si="747"/>
        <v>0.29446176915840094</v>
      </c>
      <c r="K3641" s="1">
        <v>191534</v>
      </c>
      <c r="L3641">
        <v>3333</v>
      </c>
      <c r="M3641" s="12">
        <f t="shared" si="748"/>
        <v>1.7401610157987617E-2</v>
      </c>
      <c r="N3641">
        <v>1178</v>
      </c>
      <c r="O3641">
        <v>2155</v>
      </c>
      <c r="P3641" s="12">
        <f t="shared" si="752"/>
        <v>1.1251266093748368E-2</v>
      </c>
      <c r="Q3641" s="12">
        <f t="shared" si="753"/>
        <v>0.64656465646564654</v>
      </c>
      <c r="R3641">
        <v>783</v>
      </c>
      <c r="S3641">
        <v>153</v>
      </c>
      <c r="T3641">
        <v>900</v>
      </c>
      <c r="U3641" s="30">
        <v>900</v>
      </c>
      <c r="V3641">
        <f t="shared" si="745"/>
        <v>900000</v>
      </c>
      <c r="W3641">
        <v>1827</v>
      </c>
      <c r="X3641" s="16">
        <v>542</v>
      </c>
      <c r="Z3641" s="16">
        <v>542</v>
      </c>
      <c r="AA3641" s="16">
        <v>542</v>
      </c>
    </row>
    <row r="3642" spans="2:27">
      <c r="B3642" t="s">
        <v>244</v>
      </c>
      <c r="C3642">
        <v>1961</v>
      </c>
      <c r="D3642" s="1">
        <v>56247</v>
      </c>
      <c r="E3642" s="12">
        <f t="shared" si="750"/>
        <v>-8.7787868958806359E-2</v>
      </c>
      <c r="F3642" s="1">
        <v>54744</v>
      </c>
      <c r="G3642" s="11">
        <f t="shared" si="751"/>
        <v>-9.5020829200555448E-2</v>
      </c>
      <c r="H3642">
        <v>208013</v>
      </c>
      <c r="I3642" s="12">
        <f t="shared" si="746"/>
        <v>0.26317585920110764</v>
      </c>
      <c r="J3642" s="12">
        <f t="shared" si="747"/>
        <v>0.27040136914519763</v>
      </c>
      <c r="K3642" s="1">
        <v>218488</v>
      </c>
      <c r="L3642">
        <v>3802</v>
      </c>
      <c r="M3642" s="12">
        <f t="shared" si="748"/>
        <v>1.7401413349932261E-2</v>
      </c>
      <c r="N3642">
        <v>1440</v>
      </c>
      <c r="O3642">
        <v>2362</v>
      </c>
      <c r="P3642" s="12">
        <f t="shared" si="752"/>
        <v>1.0810662370473435E-2</v>
      </c>
      <c r="Q3642" s="12">
        <f t="shared" si="753"/>
        <v>0.62125197264597576</v>
      </c>
      <c r="R3642">
        <v>887</v>
      </c>
      <c r="S3642">
        <v>311</v>
      </c>
      <c r="T3642">
        <v>936</v>
      </c>
      <c r="U3642" s="30">
        <v>936</v>
      </c>
      <c r="V3642">
        <f t="shared" si="745"/>
        <v>936000</v>
      </c>
      <c r="W3642">
        <v>1952</v>
      </c>
      <c r="AA3642" s="16">
        <v>542</v>
      </c>
    </row>
    <row r="3643" spans="2:27">
      <c r="B3643" t="s">
        <v>244</v>
      </c>
      <c r="C3643">
        <v>1962</v>
      </c>
      <c r="D3643" s="1">
        <v>59414</v>
      </c>
      <c r="E3643" s="12">
        <f t="shared" si="750"/>
        <v>5.630522516756449E-2</v>
      </c>
      <c r="F3643" s="1">
        <v>57621</v>
      </c>
      <c r="G3643" s="11">
        <f t="shared" si="751"/>
        <v>5.2553704515563349E-2</v>
      </c>
      <c r="H3643">
        <v>233252</v>
      </c>
      <c r="I3643" s="12">
        <f t="shared" si="746"/>
        <v>0.24703325159055442</v>
      </c>
      <c r="J3643" s="12">
        <f t="shared" si="747"/>
        <v>0.25472021676127105</v>
      </c>
      <c r="K3643" s="1">
        <v>229116</v>
      </c>
      <c r="L3643">
        <v>3588</v>
      </c>
      <c r="M3643" s="12">
        <f t="shared" si="748"/>
        <v>1.5660189598282092E-2</v>
      </c>
      <c r="N3643">
        <v>1535</v>
      </c>
      <c r="O3643">
        <v>2053</v>
      </c>
      <c r="P3643" s="12">
        <f t="shared" si="752"/>
        <v>8.9605265455053335E-3</v>
      </c>
      <c r="Q3643" s="12">
        <f t="shared" si="753"/>
        <v>0.57218506131549607</v>
      </c>
      <c r="R3643">
        <v>945</v>
      </c>
      <c r="S3643">
        <v>164</v>
      </c>
      <c r="T3643">
        <v>958</v>
      </c>
      <c r="U3643" s="30">
        <v>958</v>
      </c>
      <c r="V3643">
        <f t="shared" si="745"/>
        <v>958000</v>
      </c>
      <c r="W3643">
        <v>2132</v>
      </c>
      <c r="AA3643" s="16">
        <v>542</v>
      </c>
    </row>
    <row r="3644" spans="2:27">
      <c r="B3644" t="s">
        <v>244</v>
      </c>
      <c r="C3644">
        <v>1963</v>
      </c>
      <c r="D3644" s="1">
        <v>75822</v>
      </c>
      <c r="E3644" s="12">
        <f t="shared" si="750"/>
        <v>0.27616386710202984</v>
      </c>
      <c r="F3644" s="1">
        <v>74285</v>
      </c>
      <c r="G3644" s="11">
        <f t="shared" si="751"/>
        <v>0.28920011801253015</v>
      </c>
      <c r="H3644">
        <v>263640</v>
      </c>
      <c r="I3644" s="12">
        <f t="shared" si="746"/>
        <v>0.28176680321650738</v>
      </c>
      <c r="J3644" s="12">
        <f t="shared" si="747"/>
        <v>0.28759672280382337</v>
      </c>
      <c r="K3644" s="1">
        <v>257098</v>
      </c>
      <c r="L3644">
        <v>3938</v>
      </c>
      <c r="M3644" s="12">
        <f t="shared" si="748"/>
        <v>1.5317116430310621E-2</v>
      </c>
      <c r="N3644">
        <v>1661</v>
      </c>
      <c r="O3644">
        <v>2277</v>
      </c>
      <c r="P3644" s="12">
        <f t="shared" si="752"/>
        <v>8.8565449750678728E-3</v>
      </c>
      <c r="Q3644" s="12">
        <f t="shared" si="753"/>
        <v>0.57821229050279332</v>
      </c>
      <c r="R3644">
        <v>990</v>
      </c>
      <c r="S3644">
        <v>330</v>
      </c>
      <c r="T3644">
        <v>974</v>
      </c>
      <c r="U3644" s="30">
        <v>974</v>
      </c>
      <c r="V3644">
        <f t="shared" si="745"/>
        <v>974000</v>
      </c>
      <c r="W3644">
        <v>2215</v>
      </c>
      <c r="AA3644" s="16">
        <v>542</v>
      </c>
    </row>
    <row r="3645" spans="2:27">
      <c r="B3645" t="s">
        <v>244</v>
      </c>
      <c r="C3645">
        <v>1964</v>
      </c>
      <c r="D3645" s="1">
        <v>88605</v>
      </c>
      <c r="E3645" s="12">
        <f t="shared" si="750"/>
        <v>0.16859222916831526</v>
      </c>
      <c r="F3645" s="1">
        <v>87033</v>
      </c>
      <c r="G3645" s="11">
        <f t="shared" si="751"/>
        <v>0.17160934239752304</v>
      </c>
      <c r="H3645">
        <v>292901</v>
      </c>
      <c r="I3645" s="12">
        <f t="shared" si="746"/>
        <v>0.29714135492879845</v>
      </c>
      <c r="J3645" s="12">
        <f t="shared" si="747"/>
        <v>0.30250835606570137</v>
      </c>
      <c r="K3645" s="1">
        <v>284756</v>
      </c>
      <c r="L3645">
        <v>4177</v>
      </c>
      <c r="M3645" s="12">
        <f t="shared" si="748"/>
        <v>1.4668698815828288E-2</v>
      </c>
      <c r="N3645">
        <v>1510</v>
      </c>
      <c r="O3645">
        <v>2667</v>
      </c>
      <c r="P3645" s="12">
        <f t="shared" si="752"/>
        <v>9.3659132731180386E-3</v>
      </c>
      <c r="Q3645" s="12">
        <f t="shared" si="753"/>
        <v>0.6384965286090496</v>
      </c>
      <c r="R3645">
        <v>1227</v>
      </c>
      <c r="S3645">
        <v>186</v>
      </c>
      <c r="T3645">
        <v>978</v>
      </c>
      <c r="U3645" s="30">
        <v>978</v>
      </c>
      <c r="V3645">
        <f t="shared" si="745"/>
        <v>978000</v>
      </c>
      <c r="W3645">
        <v>2327</v>
      </c>
      <c r="AA3645" s="16">
        <v>542</v>
      </c>
    </row>
    <row r="3646" spans="2:27">
      <c r="B3646" t="s">
        <v>244</v>
      </c>
      <c r="C3646">
        <v>1965</v>
      </c>
      <c r="D3646" s="1">
        <v>104520</v>
      </c>
      <c r="E3646" s="12">
        <f t="shared" si="750"/>
        <v>0.17961740308109023</v>
      </c>
      <c r="F3646" s="1">
        <v>103086</v>
      </c>
      <c r="G3646" s="11">
        <f t="shared" si="751"/>
        <v>0.18444727861845506</v>
      </c>
      <c r="H3646">
        <v>325434</v>
      </c>
      <c r="I3646" s="12">
        <f t="shared" si="746"/>
        <v>0.31676468961448406</v>
      </c>
      <c r="J3646" s="12">
        <f t="shared" si="747"/>
        <v>0.32117111303674478</v>
      </c>
      <c r="K3646" s="1">
        <v>338704</v>
      </c>
      <c r="L3646">
        <v>5046</v>
      </c>
      <c r="M3646" s="12">
        <f t="shared" si="748"/>
        <v>1.4897964003968067E-2</v>
      </c>
      <c r="N3646">
        <v>1679</v>
      </c>
      <c r="O3646">
        <v>3367</v>
      </c>
      <c r="P3646" s="12">
        <f t="shared" si="752"/>
        <v>9.9408332939675947E-3</v>
      </c>
      <c r="Q3646" s="12">
        <f t="shared" si="753"/>
        <v>0.66726119698771302</v>
      </c>
      <c r="R3646">
        <v>1301</v>
      </c>
      <c r="S3646">
        <v>393</v>
      </c>
      <c r="T3646">
        <v>994</v>
      </c>
      <c r="U3646" s="30">
        <v>994</v>
      </c>
      <c r="V3646">
        <f t="shared" si="745"/>
        <v>994000</v>
      </c>
      <c r="W3646">
        <v>2464</v>
      </c>
      <c r="AA3646" s="16">
        <v>542</v>
      </c>
    </row>
    <row r="3647" spans="2:27">
      <c r="B3647" t="s">
        <v>244</v>
      </c>
      <c r="C3647">
        <v>1966</v>
      </c>
      <c r="D3647" s="1">
        <v>108867</v>
      </c>
      <c r="E3647" s="12">
        <f t="shared" si="750"/>
        <v>4.1590126291618831E-2</v>
      </c>
      <c r="F3647" s="1">
        <v>107977</v>
      </c>
      <c r="G3647" s="11">
        <f t="shared" si="751"/>
        <v>4.7445821935083329E-2</v>
      </c>
      <c r="H3647">
        <v>366752</v>
      </c>
      <c r="I3647" s="12">
        <f t="shared" si="746"/>
        <v>0.29441420905680132</v>
      </c>
      <c r="J3647" s="12">
        <f t="shared" si="747"/>
        <v>0.2968409170229474</v>
      </c>
      <c r="K3647" s="1">
        <v>374130</v>
      </c>
      <c r="L3647">
        <v>5482</v>
      </c>
      <c r="M3647" s="12">
        <f t="shared" si="748"/>
        <v>1.4652660839815038E-2</v>
      </c>
      <c r="N3647">
        <v>1673</v>
      </c>
      <c r="O3647">
        <v>3809</v>
      </c>
      <c r="P3647" s="12">
        <f t="shared" si="752"/>
        <v>1.0180953144628873E-2</v>
      </c>
      <c r="Q3647" s="12">
        <f t="shared" si="753"/>
        <v>0.69481940897482675</v>
      </c>
      <c r="R3647">
        <v>1392</v>
      </c>
      <c r="S3647">
        <v>359</v>
      </c>
      <c r="T3647">
        <v>1009</v>
      </c>
      <c r="U3647" s="30">
        <v>1009</v>
      </c>
      <c r="V3647">
        <f t="shared" si="745"/>
        <v>1009000</v>
      </c>
      <c r="W3647">
        <v>2617</v>
      </c>
      <c r="AA3647" s="16">
        <v>542</v>
      </c>
    </row>
    <row r="3648" spans="2:27">
      <c r="B3648" t="s">
        <v>244</v>
      </c>
      <c r="C3648">
        <v>1967</v>
      </c>
      <c r="D3648" s="1">
        <v>123290</v>
      </c>
      <c r="E3648" s="12">
        <f t="shared" si="750"/>
        <v>0.13248275418630071</v>
      </c>
      <c r="F3648" s="1">
        <v>122527</v>
      </c>
      <c r="G3648" s="11">
        <f t="shared" si="751"/>
        <v>0.1347509191772322</v>
      </c>
      <c r="H3648">
        <v>398230</v>
      </c>
      <c r="I3648" s="12">
        <f t="shared" si="746"/>
        <v>0.30767897948421769</v>
      </c>
      <c r="J3648" s="12">
        <f t="shared" si="747"/>
        <v>0.3095949576877684</v>
      </c>
      <c r="K3648" s="1">
        <v>397975</v>
      </c>
      <c r="L3648">
        <v>6142</v>
      </c>
      <c r="M3648" s="12">
        <f t="shared" si="748"/>
        <v>1.5433130221747597E-2</v>
      </c>
      <c r="N3648">
        <v>1848</v>
      </c>
      <c r="O3648">
        <v>4294</v>
      </c>
      <c r="P3648" s="12">
        <f t="shared" si="752"/>
        <v>1.0789622463722595E-2</v>
      </c>
      <c r="Q3648" s="12">
        <f t="shared" si="753"/>
        <v>0.69912080755454253</v>
      </c>
      <c r="R3648">
        <v>1400</v>
      </c>
      <c r="S3648">
        <v>613</v>
      </c>
      <c r="T3648">
        <v>1019</v>
      </c>
      <c r="U3648" s="30">
        <v>1019</v>
      </c>
      <c r="V3648">
        <f t="shared" si="745"/>
        <v>1019000</v>
      </c>
      <c r="W3648">
        <v>2764</v>
      </c>
      <c r="AA3648" s="16">
        <v>542</v>
      </c>
    </row>
    <row r="3649" spans="2:28">
      <c r="B3649" t="s">
        <v>244</v>
      </c>
      <c r="C3649">
        <v>1968</v>
      </c>
      <c r="D3649" s="1">
        <v>132055</v>
      </c>
      <c r="E3649" s="12">
        <f t="shared" si="750"/>
        <v>7.1092546029686107E-2</v>
      </c>
      <c r="F3649" s="1">
        <v>130757</v>
      </c>
      <c r="G3649" s="11">
        <f t="shared" si="751"/>
        <v>6.716886890236437E-2</v>
      </c>
      <c r="H3649">
        <v>435335</v>
      </c>
      <c r="I3649" s="12">
        <f t="shared" si="746"/>
        <v>0.30035949326380834</v>
      </c>
      <c r="J3649" s="12">
        <f t="shared" si="747"/>
        <v>0.30334110512593748</v>
      </c>
      <c r="K3649" s="1">
        <v>423714</v>
      </c>
      <c r="L3649">
        <v>6280</v>
      </c>
      <c r="M3649" s="12">
        <f t="shared" si="748"/>
        <v>1.4821318153282638E-2</v>
      </c>
      <c r="N3649">
        <v>2330</v>
      </c>
      <c r="O3649">
        <v>3950</v>
      </c>
      <c r="P3649" s="12">
        <f t="shared" si="752"/>
        <v>9.3223259085137618E-3</v>
      </c>
      <c r="Q3649" s="12">
        <f t="shared" si="753"/>
        <v>0.62898089171974525</v>
      </c>
      <c r="R3649">
        <v>1626</v>
      </c>
      <c r="S3649">
        <v>278</v>
      </c>
      <c r="T3649">
        <v>1029</v>
      </c>
      <c r="U3649" s="30">
        <v>1029</v>
      </c>
      <c r="V3649">
        <f t="shared" si="745"/>
        <v>1029000</v>
      </c>
      <c r="W3649">
        <v>2975</v>
      </c>
      <c r="AA3649" s="16">
        <v>542</v>
      </c>
    </row>
    <row r="3650" spans="2:28">
      <c r="B3650" t="s">
        <v>244</v>
      </c>
      <c r="C3650">
        <v>1969</v>
      </c>
      <c r="D3650" s="1">
        <v>139162</v>
      </c>
      <c r="E3650" s="12">
        <f t="shared" si="750"/>
        <v>5.3818484722274809E-2</v>
      </c>
      <c r="F3650" s="1">
        <v>137172</v>
      </c>
      <c r="G3650" s="11">
        <f t="shared" si="751"/>
        <v>4.9060470949930025E-2</v>
      </c>
      <c r="H3650">
        <v>463102</v>
      </c>
      <c r="I3650" s="12">
        <f t="shared" si="746"/>
        <v>0.29620256444584564</v>
      </c>
      <c r="J3650" s="12">
        <f t="shared" si="747"/>
        <v>0.30049967393792298</v>
      </c>
      <c r="K3650" s="1">
        <v>455415</v>
      </c>
      <c r="L3650">
        <v>6724</v>
      </c>
      <c r="M3650" s="12">
        <f t="shared" si="748"/>
        <v>1.476455540550926E-2</v>
      </c>
      <c r="N3650">
        <v>2753</v>
      </c>
      <c r="O3650">
        <v>3971</v>
      </c>
      <c r="P3650" s="12">
        <f t="shared" si="752"/>
        <v>8.7195195590834725E-3</v>
      </c>
      <c r="Q3650" s="12">
        <f t="shared" si="753"/>
        <v>0.59057108863771568</v>
      </c>
      <c r="R3650">
        <v>1631</v>
      </c>
      <c r="S3650">
        <v>915</v>
      </c>
      <c r="T3650">
        <v>1047</v>
      </c>
      <c r="U3650" s="30">
        <v>1047</v>
      </c>
      <c r="V3650">
        <f t="shared" si="745"/>
        <v>1047000</v>
      </c>
      <c r="W3650">
        <v>3251</v>
      </c>
      <c r="AA3650" s="16">
        <v>542</v>
      </c>
    </row>
    <row r="3651" spans="2:28">
      <c r="B3651" t="s">
        <v>244</v>
      </c>
      <c r="C3651">
        <v>1970</v>
      </c>
      <c r="D3651" s="1">
        <v>163412</v>
      </c>
      <c r="E3651" s="12">
        <f t="shared" si="750"/>
        <v>0.17425734036590448</v>
      </c>
      <c r="F3651" s="1">
        <v>161883</v>
      </c>
      <c r="G3651" s="11">
        <f t="shared" si="751"/>
        <v>0.18014609395503456</v>
      </c>
      <c r="H3651">
        <v>552785</v>
      </c>
      <c r="I3651" s="12">
        <f t="shared" si="746"/>
        <v>0.29284984216286619</v>
      </c>
      <c r="J3651" s="12">
        <f t="shared" si="747"/>
        <v>0.29561583617500475</v>
      </c>
      <c r="K3651" s="1">
        <v>527938</v>
      </c>
      <c r="L3651">
        <v>8372</v>
      </c>
      <c r="M3651" s="12">
        <f t="shared" si="748"/>
        <v>1.5857922710621322E-2</v>
      </c>
      <c r="N3651">
        <v>3468</v>
      </c>
      <c r="O3651">
        <v>4904</v>
      </c>
      <c r="P3651" s="12">
        <f t="shared" si="752"/>
        <v>9.2889695380897006E-3</v>
      </c>
      <c r="Q3651" s="12">
        <f t="shared" si="753"/>
        <v>0.58576206402293363</v>
      </c>
      <c r="R3651">
        <v>1909</v>
      </c>
      <c r="S3651">
        <v>478</v>
      </c>
      <c r="T3651">
        <v>1059</v>
      </c>
      <c r="U3651" s="30">
        <v>1059.2729999999999</v>
      </c>
      <c r="V3651">
        <f t="shared" si="745"/>
        <v>1059273</v>
      </c>
      <c r="W3651">
        <v>3611</v>
      </c>
      <c r="X3651" s="16">
        <v>543</v>
      </c>
      <c r="Z3651" s="16">
        <v>543</v>
      </c>
      <c r="AA3651" s="16">
        <v>543</v>
      </c>
      <c r="AB3651">
        <f>(AA3658-AA3651)/7</f>
        <v>49.428571428571431</v>
      </c>
    </row>
    <row r="3652" spans="2:28">
      <c r="B3652" t="s">
        <v>244</v>
      </c>
      <c r="C3652">
        <v>1971</v>
      </c>
      <c r="D3652" s="1">
        <v>188726</v>
      </c>
      <c r="E3652" s="12">
        <f t="shared" si="750"/>
        <v>0.15490906420581108</v>
      </c>
      <c r="F3652" s="1">
        <v>187076</v>
      </c>
      <c r="G3652" s="11">
        <f t="shared" si="751"/>
        <v>0.15562474132552523</v>
      </c>
      <c r="H3652">
        <v>612774</v>
      </c>
      <c r="I3652" s="12">
        <f t="shared" si="746"/>
        <v>0.30529363190997005</v>
      </c>
      <c r="J3652" s="12">
        <f t="shared" si="747"/>
        <v>0.30798630490197038</v>
      </c>
      <c r="K3652" s="1">
        <v>592399</v>
      </c>
      <c r="L3652">
        <v>9333</v>
      </c>
      <c r="M3652" s="12">
        <f t="shared" si="748"/>
        <v>1.5754584325766922E-2</v>
      </c>
      <c r="N3652">
        <v>3864</v>
      </c>
      <c r="O3652">
        <v>5469</v>
      </c>
      <c r="P3652" s="12">
        <f t="shared" si="752"/>
        <v>9.2319534637972048E-3</v>
      </c>
      <c r="Q3652" s="12">
        <f t="shared" si="753"/>
        <v>0.58598521375763424</v>
      </c>
      <c r="R3652">
        <v>2064</v>
      </c>
      <c r="S3652">
        <v>1017</v>
      </c>
      <c r="T3652">
        <v>1101</v>
      </c>
      <c r="U3652" s="30">
        <v>1101.192</v>
      </c>
      <c r="V3652">
        <f t="shared" si="745"/>
        <v>1101192</v>
      </c>
      <c r="W3652">
        <v>4016</v>
      </c>
      <c r="AA3652" s="1">
        <f>AA3651+49</f>
        <v>592</v>
      </c>
    </row>
    <row r="3653" spans="2:28">
      <c r="B3653" t="s">
        <v>244</v>
      </c>
      <c r="C3653">
        <v>1972</v>
      </c>
      <c r="D3653" s="1">
        <v>212113</v>
      </c>
      <c r="E3653" s="12">
        <f t="shared" si="750"/>
        <v>0.12392039252673187</v>
      </c>
      <c r="F3653" s="1">
        <v>209415</v>
      </c>
      <c r="G3653" s="11">
        <f t="shared" si="751"/>
        <v>0.11941136222711625</v>
      </c>
      <c r="H3653">
        <v>694851</v>
      </c>
      <c r="I3653" s="12">
        <f t="shared" si="746"/>
        <v>0.30138115941403265</v>
      </c>
      <c r="J3653" s="12">
        <f t="shared" si="747"/>
        <v>0.30526400624018674</v>
      </c>
      <c r="K3653" s="1">
        <v>670442</v>
      </c>
      <c r="L3653">
        <v>10312</v>
      </c>
      <c r="M3653" s="12">
        <f t="shared" si="748"/>
        <v>1.5380897974768883E-2</v>
      </c>
      <c r="N3653">
        <v>4137</v>
      </c>
      <c r="O3653">
        <v>6175</v>
      </c>
      <c r="P3653" s="12">
        <f t="shared" si="752"/>
        <v>9.2103418341929651E-3</v>
      </c>
      <c r="Q3653" s="12">
        <f t="shared" si="753"/>
        <v>0.59881691233514356</v>
      </c>
      <c r="R3653">
        <v>2349</v>
      </c>
      <c r="S3653">
        <v>775</v>
      </c>
      <c r="T3653">
        <v>1135</v>
      </c>
      <c r="U3653" s="30">
        <v>1135.4490000000001</v>
      </c>
      <c r="V3653">
        <f t="shared" si="745"/>
        <v>1135449</v>
      </c>
      <c r="W3653">
        <v>4505</v>
      </c>
      <c r="AA3653" s="1">
        <f t="shared" ref="AA3653:AA3657" si="754">AA3652+49</f>
        <v>641</v>
      </c>
    </row>
    <row r="3654" spans="2:28">
      <c r="B3654" t="s">
        <v>244</v>
      </c>
      <c r="C3654">
        <v>1973</v>
      </c>
      <c r="D3654" s="1">
        <v>232581</v>
      </c>
      <c r="E3654" s="12">
        <f t="shared" si="750"/>
        <v>9.6495735763484553E-2</v>
      </c>
      <c r="F3654" s="1">
        <v>229347</v>
      </c>
      <c r="G3654" s="11">
        <f t="shared" si="751"/>
        <v>9.5179428407707184E-2</v>
      </c>
      <c r="H3654">
        <v>783581</v>
      </c>
      <c r="I3654" s="12">
        <f t="shared" si="746"/>
        <v>0.29269086412253487</v>
      </c>
      <c r="J3654" s="12">
        <f t="shared" si="747"/>
        <v>0.2968180698613162</v>
      </c>
      <c r="K3654" s="1">
        <v>687347</v>
      </c>
      <c r="L3654">
        <v>11858</v>
      </c>
      <c r="M3654" s="12">
        <f t="shared" si="748"/>
        <v>1.7251839318422862E-2</v>
      </c>
      <c r="N3654">
        <v>4536</v>
      </c>
      <c r="O3654">
        <v>7322</v>
      </c>
      <c r="P3654" s="12">
        <f t="shared" si="752"/>
        <v>1.0652552495318959E-2</v>
      </c>
      <c r="Q3654" s="12">
        <f t="shared" si="753"/>
        <v>0.61747343565525381</v>
      </c>
      <c r="R3654">
        <v>2829</v>
      </c>
      <c r="S3654">
        <v>1102</v>
      </c>
      <c r="T3654">
        <v>1170</v>
      </c>
      <c r="U3654" s="30">
        <v>1170.04</v>
      </c>
      <c r="V3654">
        <f t="shared" si="745"/>
        <v>1170040</v>
      </c>
      <c r="W3654">
        <v>5045</v>
      </c>
      <c r="AA3654" s="1">
        <f t="shared" si="754"/>
        <v>690</v>
      </c>
    </row>
    <row r="3655" spans="2:28">
      <c r="B3655" t="s">
        <v>244</v>
      </c>
      <c r="C3655">
        <v>1974</v>
      </c>
      <c r="D3655" s="1">
        <v>229592</v>
      </c>
      <c r="E3655" s="12">
        <f t="shared" si="750"/>
        <v>-1.2851436703772019E-2</v>
      </c>
      <c r="F3655" s="1">
        <v>226189</v>
      </c>
      <c r="G3655" s="11">
        <f t="shared" si="751"/>
        <v>-1.3769528269390922E-2</v>
      </c>
      <c r="H3655">
        <v>812580</v>
      </c>
      <c r="I3655" s="12">
        <f t="shared" si="746"/>
        <v>0.27835905387777204</v>
      </c>
      <c r="J3655" s="12">
        <f t="shared" si="747"/>
        <v>0.28254694922346107</v>
      </c>
      <c r="K3655" s="1">
        <v>745963</v>
      </c>
      <c r="L3655">
        <v>13832</v>
      </c>
      <c r="M3655" s="12">
        <f t="shared" si="748"/>
        <v>1.8542474626757628E-2</v>
      </c>
      <c r="N3655">
        <v>5157</v>
      </c>
      <c r="O3655">
        <v>8675</v>
      </c>
      <c r="P3655" s="12">
        <f t="shared" si="752"/>
        <v>1.1629263113586063E-2</v>
      </c>
      <c r="Q3655" s="12">
        <f t="shared" si="753"/>
        <v>0.62716888374783109</v>
      </c>
      <c r="R3655">
        <v>3195</v>
      </c>
      <c r="S3655">
        <v>1046</v>
      </c>
      <c r="T3655">
        <v>1200</v>
      </c>
      <c r="U3655" s="30">
        <v>1200.471</v>
      </c>
      <c r="V3655">
        <f t="shared" si="745"/>
        <v>1200471</v>
      </c>
      <c r="W3655">
        <v>5680</v>
      </c>
      <c r="AA3655" s="1">
        <f t="shared" si="754"/>
        <v>739</v>
      </c>
    </row>
    <row r="3656" spans="2:28">
      <c r="B3656" t="s">
        <v>244</v>
      </c>
      <c r="C3656">
        <v>1975</v>
      </c>
      <c r="D3656" s="1">
        <v>265781</v>
      </c>
      <c r="E3656" s="12">
        <f t="shared" si="750"/>
        <v>0.15762308791247082</v>
      </c>
      <c r="F3656" s="1">
        <v>260193</v>
      </c>
      <c r="G3656" s="11">
        <f t="shared" si="751"/>
        <v>0.15033445481433669</v>
      </c>
      <c r="H3656">
        <v>907865</v>
      </c>
      <c r="I3656" s="12">
        <f t="shared" si="746"/>
        <v>0.28659877845274351</v>
      </c>
      <c r="J3656" s="12">
        <f t="shared" si="747"/>
        <v>0.29275387860529922</v>
      </c>
      <c r="K3656" s="1">
        <v>895403</v>
      </c>
      <c r="L3656">
        <v>16644</v>
      </c>
      <c r="M3656" s="12">
        <f t="shared" si="748"/>
        <v>1.8588278127279003E-2</v>
      </c>
      <c r="N3656">
        <v>6008</v>
      </c>
      <c r="O3656">
        <v>10636</v>
      </c>
      <c r="P3656" s="12">
        <f t="shared" si="752"/>
        <v>1.1878450262060771E-2</v>
      </c>
      <c r="Q3656" s="12">
        <f t="shared" si="753"/>
        <v>0.63902907954818555</v>
      </c>
      <c r="R3656">
        <v>3404</v>
      </c>
      <c r="S3656">
        <v>1601</v>
      </c>
      <c r="T3656">
        <v>1236</v>
      </c>
      <c r="U3656" s="30">
        <v>1236.03</v>
      </c>
      <c r="V3656">
        <f t="shared" si="745"/>
        <v>1236030</v>
      </c>
      <c r="W3656">
        <v>6384</v>
      </c>
      <c r="AA3656" s="1">
        <f t="shared" si="754"/>
        <v>788</v>
      </c>
    </row>
    <row r="3657" spans="2:28">
      <c r="B3657" t="s">
        <v>244</v>
      </c>
      <c r="C3657">
        <v>1976</v>
      </c>
      <c r="D3657" s="1">
        <v>340792</v>
      </c>
      <c r="E3657" s="12">
        <f t="shared" si="750"/>
        <v>0.28222860174354075</v>
      </c>
      <c r="F3657" s="1">
        <v>330087</v>
      </c>
      <c r="G3657" s="11">
        <f t="shared" si="751"/>
        <v>0.2686236755024155</v>
      </c>
      <c r="H3657">
        <v>1118467</v>
      </c>
      <c r="I3657" s="12">
        <f t="shared" si="746"/>
        <v>0.29512448735635471</v>
      </c>
      <c r="J3657" s="12">
        <f t="shared" si="747"/>
        <v>0.30469562356332375</v>
      </c>
      <c r="K3657" s="1">
        <v>1072396</v>
      </c>
      <c r="L3657">
        <v>20418</v>
      </c>
      <c r="M3657" s="12">
        <f t="shared" si="748"/>
        <v>1.9039608502829177E-2</v>
      </c>
      <c r="N3657">
        <v>7113</v>
      </c>
      <c r="O3657">
        <v>13305</v>
      </c>
      <c r="P3657" s="12">
        <f t="shared" si="752"/>
        <v>1.2406797488987277E-2</v>
      </c>
      <c r="Q3657" s="12">
        <f t="shared" si="753"/>
        <v>0.65163091389950045</v>
      </c>
      <c r="R3657">
        <v>3900</v>
      </c>
      <c r="S3657">
        <v>1686</v>
      </c>
      <c r="T3657">
        <v>1275</v>
      </c>
      <c r="U3657" s="30">
        <v>1274.9280000000001</v>
      </c>
      <c r="V3657">
        <f t="shared" si="745"/>
        <v>1274928</v>
      </c>
      <c r="W3657">
        <v>7322</v>
      </c>
      <c r="AA3657" s="1">
        <f t="shared" si="754"/>
        <v>837</v>
      </c>
    </row>
    <row r="3658" spans="2:28">
      <c r="B3658" t="s">
        <v>244</v>
      </c>
      <c r="C3658">
        <v>1977</v>
      </c>
      <c r="D3658" s="1">
        <v>352032</v>
      </c>
      <c r="E3658" s="12">
        <f t="shared" si="750"/>
        <v>3.2981994882508976E-2</v>
      </c>
      <c r="F3658" s="1">
        <v>343980</v>
      </c>
      <c r="G3658" s="11">
        <f t="shared" si="751"/>
        <v>4.208890383444365E-2</v>
      </c>
      <c r="H3658">
        <v>1237698</v>
      </c>
      <c r="I3658" s="12">
        <f t="shared" si="746"/>
        <v>0.27791916929654892</v>
      </c>
      <c r="J3658" s="12">
        <f t="shared" si="747"/>
        <v>0.28442479506309293</v>
      </c>
      <c r="K3658" s="1">
        <v>1177333</v>
      </c>
      <c r="L3658">
        <v>24158</v>
      </c>
      <c r="M3658" s="12">
        <f t="shared" si="748"/>
        <v>2.0519258357660917E-2</v>
      </c>
      <c r="N3658">
        <v>8771</v>
      </c>
      <c r="O3658">
        <v>15387</v>
      </c>
      <c r="P3658" s="12">
        <f t="shared" si="752"/>
        <v>1.3069369498688987E-2</v>
      </c>
      <c r="Q3658" s="12">
        <f t="shared" si="753"/>
        <v>0.63693186522063083</v>
      </c>
      <c r="R3658">
        <v>4570</v>
      </c>
      <c r="S3658">
        <v>2425</v>
      </c>
      <c r="T3658">
        <v>1320</v>
      </c>
      <c r="U3658" s="30">
        <v>1319.5119999999999</v>
      </c>
      <c r="V3658">
        <f t="shared" si="745"/>
        <v>1319512</v>
      </c>
      <c r="W3658">
        <v>8351</v>
      </c>
      <c r="X3658" s="16">
        <v>889</v>
      </c>
      <c r="Z3658" s="16">
        <v>889</v>
      </c>
      <c r="AA3658" s="16">
        <v>889</v>
      </c>
    </row>
    <row r="3659" spans="2:28">
      <c r="B3659" t="s">
        <v>244</v>
      </c>
      <c r="C3659">
        <v>1978</v>
      </c>
      <c r="D3659" s="1">
        <v>393531</v>
      </c>
      <c r="E3659" s="12">
        <f t="shared" si="750"/>
        <v>0.11788416962094356</v>
      </c>
      <c r="F3659" s="1">
        <v>384571</v>
      </c>
      <c r="G3659" s="11">
        <f t="shared" si="751"/>
        <v>0.11800395371823943</v>
      </c>
      <c r="H3659">
        <v>1432247</v>
      </c>
      <c r="I3659" s="12">
        <f t="shared" ref="I3659:I3689" si="755">(F3659/H3659)</f>
        <v>0.26850885357064808</v>
      </c>
      <c r="J3659" s="12">
        <f t="shared" si="747"/>
        <v>0.27476475775477277</v>
      </c>
      <c r="K3659" s="1">
        <v>1299885</v>
      </c>
      <c r="L3659">
        <v>26979</v>
      </c>
      <c r="M3659" s="12">
        <f t="shared" si="748"/>
        <v>2.0754912934605754E-2</v>
      </c>
      <c r="N3659">
        <v>9844</v>
      </c>
      <c r="O3659">
        <v>17135</v>
      </c>
      <c r="P3659" s="12">
        <f t="shared" si="752"/>
        <v>1.3181935325047986E-2</v>
      </c>
      <c r="Q3659" s="12">
        <f t="shared" si="753"/>
        <v>0.63512361466325662</v>
      </c>
      <c r="R3659">
        <v>5608</v>
      </c>
      <c r="S3659">
        <v>2172</v>
      </c>
      <c r="T3659">
        <v>1368</v>
      </c>
      <c r="U3659" s="30">
        <v>1367.51</v>
      </c>
      <c r="V3659">
        <f t="shared" si="745"/>
        <v>1367510</v>
      </c>
      <c r="W3659">
        <v>9625</v>
      </c>
      <c r="X3659" s="16">
        <v>917</v>
      </c>
      <c r="Z3659" s="16">
        <v>917</v>
      </c>
      <c r="AA3659" s="16">
        <v>917</v>
      </c>
    </row>
    <row r="3660" spans="2:28">
      <c r="B3660" t="s">
        <v>244</v>
      </c>
      <c r="C3660">
        <v>1979</v>
      </c>
      <c r="D3660" s="1">
        <v>401918</v>
      </c>
      <c r="E3660" s="12">
        <f t="shared" si="750"/>
        <v>2.1312171086902938E-2</v>
      </c>
      <c r="F3660" s="1">
        <v>392865</v>
      </c>
      <c r="G3660" s="11">
        <f t="shared" si="751"/>
        <v>2.1566888818969711E-2</v>
      </c>
      <c r="H3660">
        <v>1604561</v>
      </c>
      <c r="I3660" s="12">
        <f t="shared" si="755"/>
        <v>0.24484267036279705</v>
      </c>
      <c r="J3660" s="12">
        <f t="shared" si="747"/>
        <v>0.25048471201780426</v>
      </c>
      <c r="K3660" s="1">
        <v>1464340</v>
      </c>
      <c r="L3660">
        <v>31422</v>
      </c>
      <c r="M3660" s="12">
        <f t="shared" si="748"/>
        <v>2.1458131308302715E-2</v>
      </c>
      <c r="N3660">
        <v>11653</v>
      </c>
      <c r="O3660">
        <v>19769</v>
      </c>
      <c r="P3660" s="12">
        <f t="shared" si="752"/>
        <v>1.3500279989619897E-2</v>
      </c>
      <c r="Q3660" s="12">
        <f t="shared" si="753"/>
        <v>0.62914518490229776</v>
      </c>
      <c r="R3660">
        <v>7490</v>
      </c>
      <c r="S3660">
        <v>2777</v>
      </c>
      <c r="T3660">
        <v>1420</v>
      </c>
      <c r="U3660" s="30">
        <v>1420.2380000000001</v>
      </c>
      <c r="V3660">
        <f t="shared" si="745"/>
        <v>1420238</v>
      </c>
      <c r="W3660">
        <v>11034</v>
      </c>
      <c r="X3660" s="16">
        <v>982</v>
      </c>
      <c r="Z3660" s="16">
        <v>982</v>
      </c>
      <c r="AA3660" s="16">
        <v>982</v>
      </c>
    </row>
    <row r="3661" spans="2:28">
      <c r="B3661" t="s">
        <v>244</v>
      </c>
      <c r="C3661">
        <v>1980</v>
      </c>
      <c r="D3661" s="1">
        <v>505902</v>
      </c>
      <c r="E3661" s="12">
        <f t="shared" si="750"/>
        <v>0.25871944028383898</v>
      </c>
      <c r="F3661" s="1">
        <v>496812</v>
      </c>
      <c r="G3661" s="11">
        <f t="shared" si="751"/>
        <v>0.26458707189492575</v>
      </c>
      <c r="H3661">
        <v>1888808</v>
      </c>
      <c r="I3661" s="12">
        <f t="shared" si="755"/>
        <v>0.26302938149351335</v>
      </c>
      <c r="J3661" s="12">
        <f t="shared" si="747"/>
        <v>0.26784194052545307</v>
      </c>
      <c r="K3661" s="1">
        <v>1754803</v>
      </c>
      <c r="L3661">
        <v>38290</v>
      </c>
      <c r="M3661" s="12">
        <f t="shared" si="748"/>
        <v>2.1820113140905276E-2</v>
      </c>
      <c r="N3661">
        <v>15890</v>
      </c>
      <c r="O3661">
        <v>22400</v>
      </c>
      <c r="P3661" s="12">
        <f t="shared" si="752"/>
        <v>1.2764965640017712E-2</v>
      </c>
      <c r="Q3661" s="12">
        <f t="shared" si="753"/>
        <v>0.58500914076782451</v>
      </c>
      <c r="R3661">
        <v>8128</v>
      </c>
      <c r="S3661">
        <v>2671</v>
      </c>
      <c r="T3661">
        <v>1461</v>
      </c>
      <c r="U3661" s="30">
        <v>1472.595</v>
      </c>
      <c r="V3661">
        <f t="shared" si="745"/>
        <v>1472595</v>
      </c>
      <c r="W3661">
        <v>12506</v>
      </c>
      <c r="X3661" s="16">
        <v>965</v>
      </c>
      <c r="Y3661">
        <v>1339</v>
      </c>
      <c r="Z3661" s="1">
        <f>(X3661+Y3661)/2</f>
        <v>1152</v>
      </c>
      <c r="AA3661" s="16">
        <v>1152</v>
      </c>
    </row>
    <row r="3662" spans="2:28">
      <c r="B3662" t="s">
        <v>244</v>
      </c>
      <c r="C3662">
        <v>1981</v>
      </c>
      <c r="D3662" s="1">
        <v>540419</v>
      </c>
      <c r="E3662" s="12">
        <f t="shared" si="750"/>
        <v>6.8228629260212448E-2</v>
      </c>
      <c r="F3662" s="1">
        <v>531275</v>
      </c>
      <c r="G3662" s="11">
        <f t="shared" si="751"/>
        <v>6.936829223126656E-2</v>
      </c>
      <c r="H3662">
        <v>2053408</v>
      </c>
      <c r="I3662" s="12">
        <f t="shared" si="755"/>
        <v>0.25872841636927491</v>
      </c>
      <c r="J3662" s="12">
        <f t="shared" si="747"/>
        <v>0.26318150119216444</v>
      </c>
      <c r="K3662" s="1">
        <v>1896354</v>
      </c>
      <c r="L3662">
        <v>43449</v>
      </c>
      <c r="M3662" s="12">
        <f t="shared" si="748"/>
        <v>2.2911861392967768E-2</v>
      </c>
      <c r="N3662">
        <v>19086</v>
      </c>
      <c r="O3662">
        <v>24363</v>
      </c>
      <c r="P3662" s="12">
        <f t="shared" si="752"/>
        <v>1.2847284842387023E-2</v>
      </c>
      <c r="Q3662" s="12">
        <f t="shared" si="753"/>
        <v>0.5607263688462335</v>
      </c>
      <c r="R3662">
        <v>9424</v>
      </c>
      <c r="S3662">
        <v>3289</v>
      </c>
      <c r="T3662">
        <v>1515</v>
      </c>
      <c r="U3662" s="30">
        <v>1515.471</v>
      </c>
      <c r="V3662">
        <f t="shared" si="745"/>
        <v>1515471</v>
      </c>
      <c r="W3662">
        <v>14165</v>
      </c>
      <c r="X3662" s="16">
        <v>1099</v>
      </c>
      <c r="Z3662" s="16">
        <v>1099</v>
      </c>
      <c r="AA3662" s="16">
        <v>1099</v>
      </c>
    </row>
    <row r="3663" spans="2:28">
      <c r="B3663" t="s">
        <v>244</v>
      </c>
      <c r="C3663">
        <v>1982</v>
      </c>
      <c r="D3663" s="1">
        <v>564007</v>
      </c>
      <c r="E3663" s="12">
        <f t="shared" si="750"/>
        <v>4.3647614166045234E-2</v>
      </c>
      <c r="F3663" s="1">
        <v>552291</v>
      </c>
      <c r="G3663" s="11">
        <f t="shared" si="751"/>
        <v>3.9557667874452966E-2</v>
      </c>
      <c r="H3663">
        <v>2323913</v>
      </c>
      <c r="I3663" s="12">
        <f t="shared" si="755"/>
        <v>0.23765562652302388</v>
      </c>
      <c r="J3663" s="12">
        <f t="shared" si="747"/>
        <v>0.24269712334325769</v>
      </c>
      <c r="K3663" s="1">
        <v>1994176</v>
      </c>
      <c r="L3663">
        <v>54268</v>
      </c>
      <c r="M3663" s="12">
        <f t="shared" si="748"/>
        <v>2.721324496935075E-2</v>
      </c>
      <c r="N3663">
        <v>17843</v>
      </c>
      <c r="O3663">
        <v>36425</v>
      </c>
      <c r="P3663" s="12">
        <f t="shared" si="752"/>
        <v>1.8265689688372541E-2</v>
      </c>
      <c r="Q3663" s="12">
        <f t="shared" si="753"/>
        <v>0.67120586717771058</v>
      </c>
      <c r="R3663">
        <v>9903</v>
      </c>
      <c r="S3663">
        <v>3119</v>
      </c>
      <c r="T3663">
        <v>1558</v>
      </c>
      <c r="U3663" s="30">
        <v>1558.3140000000001</v>
      </c>
      <c r="V3663">
        <f t="shared" si="745"/>
        <v>1558314</v>
      </c>
      <c r="W3663">
        <v>15510</v>
      </c>
      <c r="X3663" s="16">
        <v>1169</v>
      </c>
      <c r="Z3663" s="16">
        <v>1169</v>
      </c>
      <c r="AA3663" s="16">
        <v>1169</v>
      </c>
    </row>
    <row r="3664" spans="2:28">
      <c r="B3664" t="s">
        <v>244</v>
      </c>
      <c r="C3664">
        <v>1983</v>
      </c>
      <c r="D3664" s="1">
        <v>537986</v>
      </c>
      <c r="E3664" s="12">
        <f t="shared" si="750"/>
        <v>-4.6135952213359054E-2</v>
      </c>
      <c r="F3664" s="1">
        <v>526255</v>
      </c>
      <c r="G3664" s="11">
        <f t="shared" si="751"/>
        <v>-4.7141814731726572E-2</v>
      </c>
      <c r="H3664">
        <v>2441901</v>
      </c>
      <c r="I3664" s="12">
        <f t="shared" si="755"/>
        <v>0.2155103749087289</v>
      </c>
      <c r="J3664" s="12">
        <f t="shared" si="747"/>
        <v>0.22031441897112128</v>
      </c>
      <c r="K3664" s="1">
        <v>2303906</v>
      </c>
      <c r="L3664">
        <v>78000</v>
      </c>
      <c r="M3664" s="12">
        <f t="shared" si="748"/>
        <v>3.3855547926000457E-2</v>
      </c>
      <c r="N3664">
        <v>22419</v>
      </c>
      <c r="O3664">
        <v>55581</v>
      </c>
      <c r="P3664" s="12">
        <f t="shared" si="752"/>
        <v>2.4124682170192709E-2</v>
      </c>
      <c r="Q3664" s="12">
        <f t="shared" si="753"/>
        <v>0.71257692307692311</v>
      </c>
      <c r="R3664">
        <v>14846</v>
      </c>
      <c r="S3664">
        <v>4686</v>
      </c>
      <c r="T3664">
        <v>1595</v>
      </c>
      <c r="U3664" s="30">
        <v>1594.943</v>
      </c>
      <c r="V3664">
        <f t="shared" si="745"/>
        <v>1594943</v>
      </c>
      <c r="W3664">
        <v>16756</v>
      </c>
      <c r="X3664" s="16">
        <v>1234</v>
      </c>
      <c r="Z3664" s="16">
        <v>1234</v>
      </c>
      <c r="AA3664" s="16">
        <v>1234</v>
      </c>
    </row>
    <row r="3665" spans="2:27">
      <c r="B3665" t="s">
        <v>244</v>
      </c>
      <c r="C3665">
        <v>1984</v>
      </c>
      <c r="D3665" s="1">
        <v>663109</v>
      </c>
      <c r="E3665" s="12">
        <f t="shared" si="750"/>
        <v>0.23257668415163218</v>
      </c>
      <c r="F3665" s="1">
        <v>646323</v>
      </c>
      <c r="G3665" s="11">
        <f t="shared" si="751"/>
        <v>0.22815555196625209</v>
      </c>
      <c r="H3665">
        <v>2876939</v>
      </c>
      <c r="I3665" s="12">
        <f t="shared" si="755"/>
        <v>0.22465648385315087</v>
      </c>
      <c r="J3665" s="12">
        <f t="shared" si="747"/>
        <v>0.23049115744198956</v>
      </c>
      <c r="K3665" s="1">
        <v>2445738</v>
      </c>
      <c r="L3665">
        <v>72303</v>
      </c>
      <c r="M3665" s="12">
        <f t="shared" si="748"/>
        <v>2.9562855874177854E-2</v>
      </c>
      <c r="N3665">
        <v>20408</v>
      </c>
      <c r="O3665">
        <v>51895</v>
      </c>
      <c r="P3665" s="12">
        <f t="shared" si="752"/>
        <v>2.1218544259442345E-2</v>
      </c>
      <c r="Q3665" s="12">
        <f t="shared" si="753"/>
        <v>0.71774338547501482</v>
      </c>
      <c r="R3665">
        <v>20190</v>
      </c>
      <c r="S3665">
        <v>4858</v>
      </c>
      <c r="T3665">
        <v>1622</v>
      </c>
      <c r="U3665" s="30">
        <v>1622.3420000000001</v>
      </c>
      <c r="V3665">
        <f t="shared" si="745"/>
        <v>1622342</v>
      </c>
      <c r="W3665">
        <v>18448</v>
      </c>
      <c r="X3665" s="16">
        <v>1546</v>
      </c>
      <c r="Z3665" s="16">
        <v>1546</v>
      </c>
      <c r="AA3665" s="16">
        <v>1546</v>
      </c>
    </row>
    <row r="3666" spans="2:27">
      <c r="B3666" t="s">
        <v>244</v>
      </c>
      <c r="C3666">
        <v>1985</v>
      </c>
      <c r="D3666" s="1">
        <v>756122</v>
      </c>
      <c r="E3666" s="12">
        <f t="shared" si="750"/>
        <v>0.1402680403975817</v>
      </c>
      <c r="F3666" s="1">
        <v>735943</v>
      </c>
      <c r="G3666" s="11">
        <f t="shared" si="751"/>
        <v>0.13866131949505123</v>
      </c>
      <c r="H3666">
        <v>3133347</v>
      </c>
      <c r="I3666" s="12">
        <f t="shared" si="755"/>
        <v>0.23487440107973998</v>
      </c>
      <c r="J3666" s="12">
        <f t="shared" si="747"/>
        <v>0.24131447937301551</v>
      </c>
      <c r="K3666" s="1">
        <v>2818208</v>
      </c>
      <c r="L3666">
        <v>78694</v>
      </c>
      <c r="M3666" s="12">
        <f t="shared" si="748"/>
        <v>2.7923418001794049E-2</v>
      </c>
      <c r="N3666">
        <v>24022</v>
      </c>
      <c r="O3666">
        <v>54672</v>
      </c>
      <c r="P3666" s="12">
        <f t="shared" si="752"/>
        <v>1.9399561707297688E-2</v>
      </c>
      <c r="Q3666" s="12">
        <f t="shared" si="753"/>
        <v>0.69474165755966144</v>
      </c>
      <c r="R3666">
        <v>23013</v>
      </c>
      <c r="S3666">
        <v>5031</v>
      </c>
      <c r="T3666">
        <v>1643</v>
      </c>
      <c r="U3666" s="30">
        <v>1642.91</v>
      </c>
      <c r="V3666">
        <f t="shared" si="745"/>
        <v>1642910</v>
      </c>
      <c r="W3666">
        <v>19593</v>
      </c>
      <c r="X3666" s="16">
        <v>1670</v>
      </c>
      <c r="Z3666" s="16">
        <v>1670</v>
      </c>
      <c r="AA3666" s="16">
        <v>1670</v>
      </c>
    </row>
    <row r="3667" spans="2:27">
      <c r="B3667" t="s">
        <v>244</v>
      </c>
      <c r="C3667">
        <v>1986</v>
      </c>
      <c r="D3667" s="1">
        <v>835226</v>
      </c>
      <c r="E3667" s="12">
        <f t="shared" si="750"/>
        <v>0.10461803782987401</v>
      </c>
      <c r="F3667" s="1">
        <v>810931</v>
      </c>
      <c r="G3667" s="11">
        <f t="shared" si="751"/>
        <v>0.10189376079397454</v>
      </c>
      <c r="H3667">
        <v>3311126</v>
      </c>
      <c r="I3667" s="12">
        <f t="shared" si="755"/>
        <v>0.24491094570245892</v>
      </c>
      <c r="J3667" s="12">
        <f t="shared" si="747"/>
        <v>0.25224832881623954</v>
      </c>
      <c r="K3667" s="1">
        <v>3070914</v>
      </c>
      <c r="L3667">
        <v>94443</v>
      </c>
      <c r="M3667" s="12">
        <f t="shared" si="748"/>
        <v>3.0754036094791323E-2</v>
      </c>
      <c r="N3667">
        <v>25340</v>
      </c>
      <c r="O3667">
        <v>69103</v>
      </c>
      <c r="P3667" s="12">
        <f t="shared" si="752"/>
        <v>2.2502421103293677E-2</v>
      </c>
      <c r="Q3667" s="12">
        <f t="shared" si="753"/>
        <v>0.73169001408256829</v>
      </c>
      <c r="R3667">
        <v>26794</v>
      </c>
      <c r="S3667">
        <v>5907</v>
      </c>
      <c r="T3667">
        <v>1663</v>
      </c>
      <c r="U3667" s="30">
        <v>1662.8340000000001</v>
      </c>
      <c r="V3667">
        <f t="shared" si="745"/>
        <v>1662834</v>
      </c>
      <c r="W3667">
        <v>20490</v>
      </c>
      <c r="X3667" s="16">
        <v>1644</v>
      </c>
      <c r="Z3667" s="16">
        <v>1644</v>
      </c>
      <c r="AA3667" s="16">
        <v>1644</v>
      </c>
    </row>
    <row r="3668" spans="2:27">
      <c r="B3668" t="s">
        <v>244</v>
      </c>
      <c r="C3668">
        <v>1987</v>
      </c>
      <c r="D3668" s="1">
        <v>804265</v>
      </c>
      <c r="E3668" s="12">
        <f t="shared" si="750"/>
        <v>-3.7069008867061132E-2</v>
      </c>
      <c r="F3668" s="1">
        <v>778896</v>
      </c>
      <c r="G3668" s="11">
        <f t="shared" si="751"/>
        <v>-3.9503977527064568E-2</v>
      </c>
      <c r="H3668">
        <v>3400495</v>
      </c>
      <c r="I3668" s="12">
        <f t="shared" si="755"/>
        <v>0.22905371129791399</v>
      </c>
      <c r="J3668" s="12">
        <f t="shared" si="747"/>
        <v>0.23651409574194346</v>
      </c>
      <c r="K3668" s="1">
        <v>3262466</v>
      </c>
      <c r="L3668">
        <v>114025</v>
      </c>
      <c r="M3668" s="12">
        <f t="shared" si="748"/>
        <v>3.4950555806558599E-2</v>
      </c>
      <c r="N3668">
        <v>26322</v>
      </c>
      <c r="O3668">
        <v>87703</v>
      </c>
      <c r="P3668" s="12">
        <f t="shared" si="752"/>
        <v>2.6882425747885189E-2</v>
      </c>
      <c r="Q3668" s="12">
        <f t="shared" si="753"/>
        <v>0.76915588686691516</v>
      </c>
      <c r="R3668">
        <v>26494</v>
      </c>
      <c r="S3668">
        <v>5658</v>
      </c>
      <c r="T3668">
        <v>1678</v>
      </c>
      <c r="U3668" s="30">
        <v>1678.1189999999999</v>
      </c>
      <c r="V3668">
        <f t="shared" si="745"/>
        <v>1678119</v>
      </c>
      <c r="W3668">
        <v>21231</v>
      </c>
      <c r="X3668" s="16">
        <v>1818</v>
      </c>
      <c r="Z3668" s="16">
        <v>1818</v>
      </c>
      <c r="AA3668" s="16">
        <v>1818</v>
      </c>
    </row>
    <row r="3669" spans="2:27">
      <c r="B3669" t="s">
        <v>244</v>
      </c>
      <c r="C3669">
        <v>1988</v>
      </c>
      <c r="D3669" s="1">
        <v>790014</v>
      </c>
      <c r="E3669" s="12">
        <f t="shared" si="750"/>
        <v>-1.7719284066818771E-2</v>
      </c>
      <c r="F3669" s="1">
        <v>767657</v>
      </c>
      <c r="G3669" s="11">
        <f t="shared" si="751"/>
        <v>-1.4429397506213923E-2</v>
      </c>
      <c r="H3669">
        <v>3690734</v>
      </c>
      <c r="I3669" s="12">
        <f t="shared" si="755"/>
        <v>0.20799575369018738</v>
      </c>
      <c r="J3669" s="12">
        <f t="shared" si="747"/>
        <v>0.21405335632424335</v>
      </c>
      <c r="K3669" s="1">
        <v>3224154</v>
      </c>
      <c r="L3669">
        <v>100054</v>
      </c>
      <c r="M3669" s="12">
        <f t="shared" si="748"/>
        <v>3.1032636778516164E-2</v>
      </c>
      <c r="N3669">
        <v>24109</v>
      </c>
      <c r="O3669">
        <v>75945</v>
      </c>
      <c r="P3669" s="12">
        <f t="shared" si="752"/>
        <v>2.3555016292646072E-2</v>
      </c>
      <c r="Q3669" s="12">
        <f t="shared" si="753"/>
        <v>0.75904011833609852</v>
      </c>
      <c r="R3669">
        <v>33226</v>
      </c>
      <c r="S3669">
        <v>6939</v>
      </c>
      <c r="T3669">
        <v>1689</v>
      </c>
      <c r="U3669" s="30">
        <v>1689.3720000000001</v>
      </c>
      <c r="V3669">
        <f t="shared" si="745"/>
        <v>1689372</v>
      </c>
      <c r="W3669">
        <v>22236</v>
      </c>
      <c r="X3669" s="16">
        <v>2057</v>
      </c>
      <c r="Z3669" s="16">
        <v>2057</v>
      </c>
      <c r="AA3669" s="16">
        <v>2057</v>
      </c>
    </row>
    <row r="3670" spans="2:27">
      <c r="B3670" t="s">
        <v>244</v>
      </c>
      <c r="C3670">
        <v>1989</v>
      </c>
      <c r="D3670" s="1">
        <v>945896</v>
      </c>
      <c r="E3670" s="12">
        <f t="shared" si="750"/>
        <v>0.19731549061155879</v>
      </c>
      <c r="F3670" s="1">
        <v>915001</v>
      </c>
      <c r="G3670" s="11">
        <f t="shared" si="751"/>
        <v>0.19193988982058394</v>
      </c>
      <c r="H3670">
        <v>3897116</v>
      </c>
      <c r="I3670" s="12">
        <f t="shared" si="755"/>
        <v>0.23478926467675071</v>
      </c>
      <c r="J3670" s="12">
        <f t="shared" si="747"/>
        <v>0.24271692194946212</v>
      </c>
      <c r="K3670" s="1">
        <v>3513459</v>
      </c>
      <c r="L3670">
        <v>115567</v>
      </c>
      <c r="M3670" s="12">
        <f t="shared" si="748"/>
        <v>3.2892656496062711E-2</v>
      </c>
      <c r="N3670">
        <v>26550</v>
      </c>
      <c r="O3670">
        <v>89017</v>
      </c>
      <c r="P3670" s="12">
        <f t="shared" si="752"/>
        <v>2.5336000790104566E-2</v>
      </c>
      <c r="Q3670" s="12">
        <f t="shared" si="753"/>
        <v>0.77026313740081509</v>
      </c>
      <c r="R3670">
        <v>38701</v>
      </c>
      <c r="S3670">
        <v>6681</v>
      </c>
      <c r="T3670">
        <v>1706</v>
      </c>
      <c r="U3670" s="30">
        <v>1705.864</v>
      </c>
      <c r="V3670">
        <f t="shared" si="745"/>
        <v>1705864</v>
      </c>
      <c r="W3670">
        <v>23782</v>
      </c>
      <c r="X3670" s="16">
        <v>2433</v>
      </c>
      <c r="Z3670" s="16">
        <v>2433</v>
      </c>
      <c r="AA3670" s="16">
        <v>2433</v>
      </c>
    </row>
    <row r="3671" spans="2:27">
      <c r="B3671" t="s">
        <v>244</v>
      </c>
      <c r="C3671">
        <v>1990</v>
      </c>
      <c r="D3671" s="1">
        <v>1002463</v>
      </c>
      <c r="E3671" s="12">
        <f t="shared" si="750"/>
        <v>5.9802557575039959E-2</v>
      </c>
      <c r="F3671" s="1">
        <v>966344</v>
      </c>
      <c r="G3671" s="11">
        <f t="shared" si="751"/>
        <v>5.6112506980866686E-2</v>
      </c>
      <c r="H3671">
        <v>4312917</v>
      </c>
      <c r="I3671" s="12">
        <f t="shared" si="755"/>
        <v>0.22405810267157936</v>
      </c>
      <c r="J3671" s="12">
        <f t="shared" si="747"/>
        <v>0.23243271317301029</v>
      </c>
      <c r="K3671" s="1">
        <v>3857301</v>
      </c>
      <c r="L3671">
        <v>106137</v>
      </c>
      <c r="M3671" s="12">
        <f t="shared" si="748"/>
        <v>2.7515871849254182E-2</v>
      </c>
      <c r="N3671">
        <v>28488</v>
      </c>
      <c r="O3671">
        <v>77649</v>
      </c>
      <c r="P3671" s="12">
        <f t="shared" si="752"/>
        <v>2.0130396875950307E-2</v>
      </c>
      <c r="Q3671" s="12">
        <f t="shared" si="753"/>
        <v>0.73159218745583543</v>
      </c>
      <c r="R3671">
        <v>40735</v>
      </c>
      <c r="S3671">
        <v>8158</v>
      </c>
      <c r="T3671">
        <v>1723</v>
      </c>
      <c r="U3671" s="30">
        <v>1729.722</v>
      </c>
      <c r="V3671">
        <f t="shared" si="745"/>
        <v>1729722</v>
      </c>
      <c r="W3671">
        <v>25704</v>
      </c>
      <c r="X3671" s="16">
        <v>2543</v>
      </c>
      <c r="Z3671" s="16">
        <v>2543</v>
      </c>
      <c r="AA3671" s="16">
        <v>2543</v>
      </c>
    </row>
    <row r="3672" spans="2:27">
      <c r="B3672" t="s">
        <v>244</v>
      </c>
      <c r="C3672">
        <v>1991</v>
      </c>
      <c r="D3672" s="1">
        <v>1015897</v>
      </c>
      <c r="E3672" s="12">
        <f t="shared" si="750"/>
        <v>1.3400993353370649E-2</v>
      </c>
      <c r="F3672" s="1">
        <v>976451</v>
      </c>
      <c r="G3672" s="11">
        <f t="shared" si="751"/>
        <v>1.0459008386247547E-2</v>
      </c>
      <c r="H3672">
        <v>4343966</v>
      </c>
      <c r="I3672" s="12">
        <f t="shared" si="755"/>
        <v>0.22478329710683739</v>
      </c>
      <c r="J3672" s="12">
        <f t="shared" si="747"/>
        <v>0.23386393908239614</v>
      </c>
      <c r="K3672" s="1">
        <v>4108339</v>
      </c>
      <c r="L3672">
        <v>121613</v>
      </c>
      <c r="M3672" s="12">
        <f t="shared" si="748"/>
        <v>2.9601500752493889E-2</v>
      </c>
      <c r="N3672">
        <v>30003</v>
      </c>
      <c r="O3672">
        <v>91610</v>
      </c>
      <c r="P3672" s="12">
        <f t="shared" si="752"/>
        <v>2.229854936508404E-2</v>
      </c>
      <c r="Q3672" s="12">
        <f t="shared" si="753"/>
        <v>0.75329117775237842</v>
      </c>
      <c r="R3672">
        <v>57642</v>
      </c>
      <c r="S3672">
        <v>9603</v>
      </c>
      <c r="T3672">
        <v>1772</v>
      </c>
      <c r="U3672" s="30">
        <v>1771.941</v>
      </c>
      <c r="V3672">
        <f t="shared" si="745"/>
        <v>1771941</v>
      </c>
      <c r="W3672">
        <v>27549</v>
      </c>
      <c r="X3672" s="16">
        <v>2794</v>
      </c>
      <c r="Z3672" s="16">
        <v>2794</v>
      </c>
      <c r="AA3672" s="16">
        <v>2794</v>
      </c>
    </row>
    <row r="3673" spans="2:27">
      <c r="B3673" t="s">
        <v>244</v>
      </c>
      <c r="C3673">
        <v>1992</v>
      </c>
      <c r="D3673" s="1">
        <v>1150310</v>
      </c>
      <c r="E3673" s="12">
        <f t="shared" si="750"/>
        <v>0.13230967312631103</v>
      </c>
      <c r="F3673" s="1">
        <v>1105748</v>
      </c>
      <c r="G3673" s="11">
        <f t="shared" si="751"/>
        <v>0.13241524664320073</v>
      </c>
      <c r="H3673">
        <v>4916596</v>
      </c>
      <c r="I3673" s="12">
        <f t="shared" si="755"/>
        <v>0.2249011307823543</v>
      </c>
      <c r="J3673" s="12">
        <f t="shared" si="747"/>
        <v>0.23396471867934643</v>
      </c>
      <c r="K3673" s="1">
        <v>4480789</v>
      </c>
      <c r="L3673">
        <v>129816</v>
      </c>
      <c r="M3673" s="12">
        <f t="shared" si="748"/>
        <v>2.897168333523404E-2</v>
      </c>
      <c r="N3673">
        <v>32865</v>
      </c>
      <c r="O3673">
        <v>96951</v>
      </c>
      <c r="P3673" s="12">
        <f t="shared" si="752"/>
        <v>2.1637037584229028E-2</v>
      </c>
      <c r="Q3673" s="12">
        <f t="shared" si="753"/>
        <v>0.74683398040303195</v>
      </c>
      <c r="R3673">
        <v>56441</v>
      </c>
      <c r="S3673">
        <v>9525</v>
      </c>
      <c r="T3673">
        <v>1821</v>
      </c>
      <c r="U3673" s="30">
        <v>1821.498</v>
      </c>
      <c r="V3673">
        <f t="shared" si="745"/>
        <v>1821498</v>
      </c>
      <c r="W3673">
        <v>29636</v>
      </c>
      <c r="X3673" s="16">
        <v>2958</v>
      </c>
      <c r="Z3673" s="16">
        <v>2958</v>
      </c>
      <c r="AA3673" s="16">
        <v>2958</v>
      </c>
    </row>
    <row r="3674" spans="2:27">
      <c r="B3674" t="s">
        <v>244</v>
      </c>
      <c r="C3674">
        <v>1993</v>
      </c>
      <c r="D3674" s="1">
        <v>1255283</v>
      </c>
      <c r="E3674" s="12">
        <f t="shared" si="750"/>
        <v>9.1256270048943322E-2</v>
      </c>
      <c r="F3674" s="1">
        <v>1218499</v>
      </c>
      <c r="G3674" s="11">
        <f t="shared" si="751"/>
        <v>0.10196807952625733</v>
      </c>
      <c r="H3674">
        <v>5347950</v>
      </c>
      <c r="I3674" s="12">
        <f t="shared" si="755"/>
        <v>0.22784412718892286</v>
      </c>
      <c r="J3674" s="12">
        <f t="shared" si="747"/>
        <v>0.23472227676025392</v>
      </c>
      <c r="K3674" s="1">
        <v>4833722</v>
      </c>
      <c r="L3674">
        <v>143113</v>
      </c>
      <c r="M3674" s="12">
        <f t="shared" si="748"/>
        <v>2.9607205379208818E-2</v>
      </c>
      <c r="N3674">
        <v>37336</v>
      </c>
      <c r="O3674">
        <v>105777</v>
      </c>
      <c r="P3674" s="12">
        <f t="shared" si="752"/>
        <v>2.1883136845685373E-2</v>
      </c>
      <c r="Q3674" s="12">
        <f t="shared" si="753"/>
        <v>0.7391152445969269</v>
      </c>
      <c r="R3674">
        <v>61414</v>
      </c>
      <c r="S3674">
        <v>10332</v>
      </c>
      <c r="T3674">
        <v>1876</v>
      </c>
      <c r="U3674" s="30">
        <v>1875.9929999999999</v>
      </c>
      <c r="V3674">
        <f t="shared" si="745"/>
        <v>1875993</v>
      </c>
      <c r="W3674">
        <v>31978</v>
      </c>
      <c r="X3674" s="16">
        <v>3046</v>
      </c>
      <c r="Z3674" s="16">
        <v>3046</v>
      </c>
      <c r="AA3674" s="16">
        <v>3046</v>
      </c>
    </row>
    <row r="3675" spans="2:27">
      <c r="B3675" t="s">
        <v>244</v>
      </c>
      <c r="C3675">
        <v>1994</v>
      </c>
      <c r="D3675" s="1">
        <v>1355119</v>
      </c>
      <c r="E3675" s="12">
        <f t="shared" si="750"/>
        <v>7.9532663152452471E-2</v>
      </c>
      <c r="F3675" s="1">
        <v>1314257</v>
      </c>
      <c r="G3675" s="11">
        <f t="shared" si="751"/>
        <v>7.8586851527986487E-2</v>
      </c>
      <c r="H3675">
        <v>5907198</v>
      </c>
      <c r="I3675" s="12">
        <f t="shared" si="755"/>
        <v>0.22248399325703996</v>
      </c>
      <c r="J3675" s="12">
        <f t="shared" si="747"/>
        <v>0.22940131683414031</v>
      </c>
      <c r="K3675" s="1">
        <v>5132453</v>
      </c>
      <c r="L3675">
        <v>152470</v>
      </c>
      <c r="M3675" s="12">
        <f t="shared" si="748"/>
        <v>2.9707042616853967E-2</v>
      </c>
      <c r="N3675">
        <v>38108</v>
      </c>
      <c r="O3675">
        <v>114362</v>
      </c>
      <c r="P3675" s="12">
        <f t="shared" si="752"/>
        <v>2.2282132929419909E-2</v>
      </c>
      <c r="Q3675" s="12">
        <f t="shared" si="753"/>
        <v>0.75006230733914869</v>
      </c>
      <c r="R3675">
        <v>61609</v>
      </c>
      <c r="S3675">
        <v>10882</v>
      </c>
      <c r="T3675">
        <v>1930</v>
      </c>
      <c r="U3675" s="30">
        <v>1930.4359999999999</v>
      </c>
      <c r="V3675">
        <f t="shared" si="745"/>
        <v>1930436</v>
      </c>
      <c r="W3675">
        <v>34848</v>
      </c>
      <c r="X3675" s="16">
        <v>3238</v>
      </c>
      <c r="Y3675">
        <v>3238</v>
      </c>
      <c r="Z3675" s="1">
        <f>(Y3675+X3675)/2</f>
        <v>3238</v>
      </c>
      <c r="AA3675" s="16">
        <v>3238</v>
      </c>
    </row>
    <row r="3676" spans="2:27">
      <c r="B3676" t="s">
        <v>244</v>
      </c>
      <c r="C3676">
        <v>1995</v>
      </c>
      <c r="D3676" s="1">
        <v>1498486</v>
      </c>
      <c r="E3676" s="12">
        <f t="shared" si="750"/>
        <v>0.10579661269600678</v>
      </c>
      <c r="F3676" s="1">
        <v>1452695</v>
      </c>
      <c r="G3676" s="11">
        <f t="shared" si="751"/>
        <v>0.10533556222260942</v>
      </c>
      <c r="H3676">
        <v>6324604</v>
      </c>
      <c r="I3676" s="12">
        <f t="shared" si="755"/>
        <v>0.22968947937293782</v>
      </c>
      <c r="J3676" s="12">
        <f t="shared" si="747"/>
        <v>0.23692961646294378</v>
      </c>
      <c r="K3676" s="1">
        <v>5780232</v>
      </c>
      <c r="L3676">
        <v>180869</v>
      </c>
      <c r="M3676" s="12">
        <f t="shared" si="748"/>
        <v>3.129095856360091E-2</v>
      </c>
      <c r="N3676">
        <v>36543</v>
      </c>
      <c r="O3676">
        <v>144326</v>
      </c>
      <c r="P3676" s="12">
        <f t="shared" si="752"/>
        <v>2.4968893982110062E-2</v>
      </c>
      <c r="Q3676" s="12">
        <f t="shared" si="753"/>
        <v>0.79795874362107377</v>
      </c>
      <c r="R3676">
        <v>89704</v>
      </c>
      <c r="S3676">
        <v>9415</v>
      </c>
      <c r="T3676">
        <v>1977</v>
      </c>
      <c r="U3676" s="30">
        <v>1976.7739999999999</v>
      </c>
      <c r="V3676">
        <f t="shared" si="745"/>
        <v>1976774</v>
      </c>
      <c r="W3676">
        <v>37795</v>
      </c>
      <c r="X3676" s="16">
        <v>3045</v>
      </c>
      <c r="Y3676">
        <v>3985</v>
      </c>
      <c r="Z3676" s="1">
        <f t="shared" ref="Z3676:Z3679" si="756">(Y3676+X3676)/2</f>
        <v>3515</v>
      </c>
      <c r="AA3676" s="16">
        <v>3515</v>
      </c>
    </row>
    <row r="3677" spans="2:27">
      <c r="B3677" t="s">
        <v>244</v>
      </c>
      <c r="C3677">
        <v>1996</v>
      </c>
      <c r="D3677" s="1">
        <v>1757090</v>
      </c>
      <c r="E3677" s="12">
        <f t="shared" si="750"/>
        <v>0.17257685423821109</v>
      </c>
      <c r="F3677" s="1">
        <v>1711681</v>
      </c>
      <c r="G3677" s="11">
        <f t="shared" si="751"/>
        <v>0.17827968018062978</v>
      </c>
      <c r="H3677">
        <v>6764359</v>
      </c>
      <c r="I3677" s="12">
        <f t="shared" si="755"/>
        <v>0.25304408000817225</v>
      </c>
      <c r="J3677" s="12">
        <f t="shared" si="747"/>
        <v>0.25975705902066998</v>
      </c>
      <c r="K3677" s="1">
        <v>6171775</v>
      </c>
      <c r="L3677">
        <v>201181</v>
      </c>
      <c r="M3677" s="12">
        <f t="shared" si="748"/>
        <v>3.2596943342879478E-2</v>
      </c>
      <c r="N3677">
        <v>43574</v>
      </c>
      <c r="O3677">
        <v>157607</v>
      </c>
      <c r="P3677" s="12">
        <f t="shared" si="752"/>
        <v>2.553673781043541E-2</v>
      </c>
      <c r="Q3677" s="12">
        <f t="shared" si="753"/>
        <v>0.7834089700319613</v>
      </c>
      <c r="R3677">
        <v>115591</v>
      </c>
      <c r="S3677">
        <v>9611</v>
      </c>
      <c r="T3677">
        <v>2022</v>
      </c>
      <c r="U3677" s="30">
        <v>2022.2529999999999</v>
      </c>
      <c r="V3677">
        <f t="shared" si="745"/>
        <v>2022253</v>
      </c>
      <c r="W3677">
        <v>41151</v>
      </c>
      <c r="X3677" s="17">
        <v>3452</v>
      </c>
      <c r="Y3677">
        <v>4560</v>
      </c>
      <c r="Z3677" s="1">
        <f t="shared" si="756"/>
        <v>4006</v>
      </c>
      <c r="AA3677" s="16">
        <v>4006</v>
      </c>
    </row>
    <row r="3678" spans="2:27">
      <c r="B3678" t="s">
        <v>244</v>
      </c>
      <c r="C3678">
        <v>1997</v>
      </c>
      <c r="D3678" s="1">
        <v>1592311</v>
      </c>
      <c r="E3678" s="12">
        <f t="shared" si="750"/>
        <v>-9.3779487675645534E-2</v>
      </c>
      <c r="F3678" s="1">
        <v>1576579</v>
      </c>
      <c r="G3678" s="11">
        <f t="shared" si="751"/>
        <v>-7.8929426686397755E-2</v>
      </c>
      <c r="H3678">
        <v>7857972</v>
      </c>
      <c r="I3678" s="12">
        <f t="shared" si="755"/>
        <v>0.20063433669654207</v>
      </c>
      <c r="J3678" s="12">
        <f t="shared" si="747"/>
        <v>0.20263637997182987</v>
      </c>
      <c r="K3678" s="1">
        <v>6817750</v>
      </c>
      <c r="L3678">
        <v>232925</v>
      </c>
      <c r="M3678" s="12">
        <f t="shared" si="748"/>
        <v>3.4164497084815372E-2</v>
      </c>
      <c r="N3678">
        <v>57567</v>
      </c>
      <c r="O3678">
        <v>175358</v>
      </c>
      <c r="P3678" s="12">
        <f t="shared" si="752"/>
        <v>2.5720802317480106E-2</v>
      </c>
      <c r="Q3678" s="12">
        <f t="shared" si="753"/>
        <v>0.75285177632285072</v>
      </c>
      <c r="R3678">
        <v>130432</v>
      </c>
      <c r="S3678">
        <v>7504</v>
      </c>
      <c r="T3678">
        <v>2065</v>
      </c>
      <c r="U3678" s="30">
        <v>2065.3969999999999</v>
      </c>
      <c r="V3678">
        <f t="shared" si="745"/>
        <v>2065397</v>
      </c>
      <c r="W3678">
        <v>44518</v>
      </c>
      <c r="X3678" s="17">
        <v>3972</v>
      </c>
      <c r="Y3678">
        <v>4861</v>
      </c>
      <c r="Z3678" s="1">
        <f t="shared" si="756"/>
        <v>4416.5</v>
      </c>
      <c r="AA3678" s="16">
        <v>4417</v>
      </c>
    </row>
    <row r="3679" spans="2:27">
      <c r="B3679" t="s">
        <v>244</v>
      </c>
      <c r="C3679">
        <v>1998</v>
      </c>
      <c r="D3679" s="1">
        <v>1689850</v>
      </c>
      <c r="E3679" s="12">
        <f t="shared" si="750"/>
        <v>6.1256249564312498E-2</v>
      </c>
      <c r="F3679" s="1">
        <v>1673260</v>
      </c>
      <c r="G3679" s="11">
        <f t="shared" si="751"/>
        <v>6.132328288021089E-2</v>
      </c>
      <c r="H3679">
        <v>8759389</v>
      </c>
      <c r="I3679" s="12">
        <f t="shared" si="755"/>
        <v>0.19102473928261435</v>
      </c>
      <c r="J3679" s="12">
        <f t="shared" si="747"/>
        <v>0.192918707001139</v>
      </c>
      <c r="K3679" s="1">
        <v>7470282</v>
      </c>
      <c r="L3679">
        <v>248945</v>
      </c>
      <c r="M3679" s="12">
        <f t="shared" si="748"/>
        <v>3.3324712507506411E-2</v>
      </c>
      <c r="N3679">
        <v>61277</v>
      </c>
      <c r="O3679">
        <v>187668</v>
      </c>
      <c r="P3679" s="12">
        <f t="shared" si="752"/>
        <v>2.5121943187686891E-2</v>
      </c>
      <c r="Q3679" s="12">
        <f t="shared" si="753"/>
        <v>0.75385326076040893</v>
      </c>
      <c r="R3679">
        <v>106344</v>
      </c>
      <c r="S3679">
        <v>7899</v>
      </c>
      <c r="T3679">
        <v>2101</v>
      </c>
      <c r="U3679" s="30">
        <v>2100.5619999999999</v>
      </c>
      <c r="V3679">
        <f t="shared" si="745"/>
        <v>2100562</v>
      </c>
      <c r="W3679">
        <v>48057</v>
      </c>
      <c r="X3679" s="16">
        <v>4301</v>
      </c>
      <c r="Y3679">
        <v>5118</v>
      </c>
      <c r="Z3679" s="1">
        <f t="shared" si="756"/>
        <v>4709.5</v>
      </c>
      <c r="AA3679" s="16">
        <v>4710</v>
      </c>
    </row>
    <row r="3680" spans="2:27">
      <c r="B3680" t="s">
        <v>60</v>
      </c>
      <c r="C3680">
        <v>1999</v>
      </c>
      <c r="D3680" s="1">
        <v>1827037</v>
      </c>
      <c r="E3680" s="12">
        <f t="shared" si="750"/>
        <v>8.1182945231825315E-2</v>
      </c>
      <c r="F3680" s="1">
        <v>1809105</v>
      </c>
      <c r="G3680" s="11">
        <f t="shared" si="751"/>
        <v>8.118582886102578E-2</v>
      </c>
      <c r="H3680">
        <v>8742192</v>
      </c>
      <c r="I3680" s="12">
        <f t="shared" si="755"/>
        <v>0.20693951814373329</v>
      </c>
      <c r="J3680" s="12">
        <f t="shared" si="747"/>
        <v>0.20899071994758295</v>
      </c>
      <c r="K3680" s="1">
        <v>7809598</v>
      </c>
      <c r="L3680">
        <v>285901</v>
      </c>
      <c r="M3680" s="12">
        <f t="shared" si="748"/>
        <v>3.6608926605441149E-2</v>
      </c>
      <c r="N3680">
        <v>68621</v>
      </c>
      <c r="O3680">
        <v>217280</v>
      </c>
      <c r="P3680" s="12">
        <f t="shared" si="752"/>
        <v>2.7822174713730462E-2</v>
      </c>
      <c r="Q3680" s="12">
        <f t="shared" si="753"/>
        <v>0.75998335088019975</v>
      </c>
      <c r="R3680">
        <v>117476</v>
      </c>
      <c r="S3680">
        <v>8037</v>
      </c>
      <c r="T3680">
        <v>2130</v>
      </c>
      <c r="U3680" s="30">
        <v>2129.8359999999998</v>
      </c>
      <c r="V3680">
        <f t="shared" si="745"/>
        <v>2129836</v>
      </c>
      <c r="W3680">
        <v>50555</v>
      </c>
      <c r="X3680" s="16">
        <v>4453</v>
      </c>
      <c r="Z3680" s="16">
        <v>4453</v>
      </c>
      <c r="AA3680" s="16">
        <v>4453</v>
      </c>
    </row>
    <row r="3681" spans="1:27">
      <c r="B3681" t="s">
        <v>223</v>
      </c>
      <c r="C3681">
        <v>2000</v>
      </c>
      <c r="D3681" s="1">
        <v>1889150</v>
      </c>
      <c r="E3681" s="12">
        <f t="shared" si="750"/>
        <v>3.3996574782010437E-2</v>
      </c>
      <c r="F3681" s="1">
        <v>1877549</v>
      </c>
      <c r="G3681" s="11">
        <f t="shared" si="751"/>
        <v>3.7833072154463118E-2</v>
      </c>
      <c r="H3681">
        <v>10227355</v>
      </c>
      <c r="I3681" s="12">
        <f t="shared" si="755"/>
        <v>0.1835810920809926</v>
      </c>
      <c r="J3681" s="12">
        <f t="shared" si="747"/>
        <v>0.18471540295609176</v>
      </c>
      <c r="K3681" s="1">
        <v>8591768</v>
      </c>
      <c r="L3681">
        <v>319802</v>
      </c>
      <c r="M3681" s="12">
        <f t="shared" si="748"/>
        <v>3.7221908226572224E-2</v>
      </c>
      <c r="N3681">
        <v>74401</v>
      </c>
      <c r="O3681">
        <v>245401</v>
      </c>
      <c r="P3681" s="12">
        <f t="shared" si="752"/>
        <v>2.856234013767597E-2</v>
      </c>
      <c r="Q3681" s="12">
        <f t="shared" si="753"/>
        <v>0.76735292462210991</v>
      </c>
      <c r="R3681">
        <v>132388</v>
      </c>
      <c r="S3681">
        <v>8878</v>
      </c>
      <c r="T3681">
        <v>2233</v>
      </c>
      <c r="U3681" s="30">
        <v>2244.502</v>
      </c>
      <c r="V3681">
        <f t="shared" si="745"/>
        <v>2244502</v>
      </c>
      <c r="W3681">
        <v>55025</v>
      </c>
      <c r="X3681" s="16">
        <v>5322</v>
      </c>
      <c r="Z3681" s="16">
        <v>5322</v>
      </c>
      <c r="AA3681" s="16">
        <v>5322</v>
      </c>
    </row>
    <row r="3682" spans="1:27">
      <c r="B3682" t="s">
        <v>202</v>
      </c>
      <c r="C3682">
        <v>2001</v>
      </c>
      <c r="D3682" s="1">
        <v>2064525</v>
      </c>
      <c r="E3682" s="12">
        <f t="shared" si="750"/>
        <v>9.283275547203769E-2</v>
      </c>
      <c r="F3682" s="1">
        <v>2051678</v>
      </c>
      <c r="G3682" s="11">
        <f t="shared" si="751"/>
        <v>9.2742719364448015E-2</v>
      </c>
      <c r="H3682">
        <v>9131656</v>
      </c>
      <c r="I3682" s="12">
        <f t="shared" si="755"/>
        <v>0.22467753932035986</v>
      </c>
      <c r="J3682" s="12">
        <f t="shared" si="747"/>
        <v>0.22608440352987455</v>
      </c>
      <c r="K3682" s="1">
        <v>9253469</v>
      </c>
      <c r="L3682">
        <v>343615</v>
      </c>
      <c r="M3682" s="12">
        <f t="shared" si="748"/>
        <v>3.7133641448412483E-2</v>
      </c>
      <c r="N3682">
        <v>77926</v>
      </c>
      <c r="O3682">
        <v>265689</v>
      </c>
      <c r="P3682" s="12">
        <f t="shared" si="752"/>
        <v>2.8712367221417179E-2</v>
      </c>
      <c r="Q3682" s="12">
        <f t="shared" si="753"/>
        <v>0.77321711799543091</v>
      </c>
      <c r="R3682">
        <v>139949</v>
      </c>
      <c r="S3682">
        <v>9212</v>
      </c>
      <c r="T3682">
        <v>2291</v>
      </c>
      <c r="U3682" s="30">
        <v>2283.7150000000001</v>
      </c>
      <c r="V3682">
        <f t="shared" si="745"/>
        <v>2283715</v>
      </c>
      <c r="W3682">
        <v>58505</v>
      </c>
      <c r="X3682" s="16">
        <v>5637</v>
      </c>
      <c r="Z3682" s="16">
        <v>5637</v>
      </c>
      <c r="AA3682" s="16">
        <v>5637</v>
      </c>
    </row>
    <row r="3683" spans="1:27">
      <c r="B3683" t="s">
        <v>299</v>
      </c>
      <c r="C3683">
        <v>2002</v>
      </c>
      <c r="D3683" s="1">
        <v>2278767</v>
      </c>
      <c r="E3683" s="12">
        <f t="shared" si="750"/>
        <v>0.10377302285029244</v>
      </c>
      <c r="F3683" s="1">
        <v>2266508</v>
      </c>
      <c r="G3683" s="11">
        <f t="shared" si="751"/>
        <v>0.10470941346546583</v>
      </c>
      <c r="H3683">
        <v>8467827</v>
      </c>
      <c r="I3683" s="12">
        <f t="shared" si="755"/>
        <v>0.26766111305769474</v>
      </c>
      <c r="J3683" s="12">
        <f t="shared" si="747"/>
        <v>0.26910882803817321</v>
      </c>
      <c r="K3683" s="1">
        <v>10107055</v>
      </c>
      <c r="L3683">
        <v>371544</v>
      </c>
      <c r="M3683" s="12">
        <f t="shared" si="748"/>
        <v>3.6760856649142602E-2</v>
      </c>
      <c r="N3683">
        <v>103937</v>
      </c>
      <c r="O3683">
        <v>267607</v>
      </c>
      <c r="P3683" s="12">
        <f t="shared" si="752"/>
        <v>2.6477247823426309E-2</v>
      </c>
      <c r="Q3683" s="12">
        <f t="shared" si="753"/>
        <v>0.72025655104106112</v>
      </c>
      <c r="R3683">
        <v>146208</v>
      </c>
      <c r="S3683">
        <v>9797</v>
      </c>
      <c r="T3683">
        <v>2334</v>
      </c>
      <c r="U3683" s="30">
        <v>2324.8150000000001</v>
      </c>
      <c r="V3683">
        <f t="shared" si="745"/>
        <v>2324815</v>
      </c>
      <c r="W3683">
        <v>59874</v>
      </c>
      <c r="X3683" s="16">
        <v>5339</v>
      </c>
      <c r="Z3683" s="16">
        <v>5339</v>
      </c>
      <c r="AA3683" s="16">
        <v>5339</v>
      </c>
    </row>
    <row r="3684" spans="1:27">
      <c r="B3684" t="s">
        <v>299</v>
      </c>
      <c r="C3684">
        <v>2003</v>
      </c>
      <c r="D3684" s="1">
        <v>2493503</v>
      </c>
      <c r="E3684" s="12">
        <f t="shared" si="750"/>
        <v>9.4233416580106699E-2</v>
      </c>
      <c r="F3684" s="1">
        <v>2424637</v>
      </c>
      <c r="G3684" s="11">
        <f t="shared" si="751"/>
        <v>6.976767785509691E-2</v>
      </c>
      <c r="H3684">
        <v>11534161</v>
      </c>
      <c r="I3684" s="12">
        <f t="shared" si="755"/>
        <v>0.21021355606185835</v>
      </c>
      <c r="J3684" s="12">
        <f t="shared" si="747"/>
        <v>0.21618416805522309</v>
      </c>
      <c r="K3684" s="1">
        <v>10252051</v>
      </c>
      <c r="L3684">
        <v>344054</v>
      </c>
      <c r="M3684" s="12">
        <f t="shared" si="748"/>
        <v>3.3559528722594142E-2</v>
      </c>
      <c r="N3684">
        <v>82771</v>
      </c>
      <c r="O3684">
        <v>261283</v>
      </c>
      <c r="P3684" s="12">
        <f t="shared" si="752"/>
        <v>2.5485924718868447E-2</v>
      </c>
      <c r="Q3684" s="12">
        <f t="shared" si="753"/>
        <v>0.75942439268254402</v>
      </c>
      <c r="R3684">
        <v>145285</v>
      </c>
      <c r="S3684">
        <v>9695</v>
      </c>
      <c r="T3684">
        <v>2380</v>
      </c>
      <c r="U3684" s="30">
        <v>2360.1370000000002</v>
      </c>
      <c r="V3684">
        <f t="shared" si="745"/>
        <v>2360137</v>
      </c>
      <c r="W3684">
        <v>61487</v>
      </c>
      <c r="X3684" s="16">
        <v>5763</v>
      </c>
      <c r="Z3684" s="16">
        <v>5763</v>
      </c>
      <c r="AA3684" s="16">
        <v>5763</v>
      </c>
    </row>
    <row r="3685" spans="1:27">
      <c r="B3685" t="s">
        <v>244</v>
      </c>
      <c r="C3685">
        <v>2004</v>
      </c>
      <c r="D3685" s="1">
        <v>2877849</v>
      </c>
      <c r="E3685" s="12">
        <f t="shared" si="750"/>
        <v>0.15413897637179502</v>
      </c>
      <c r="F3685" s="1">
        <v>2810488</v>
      </c>
      <c r="G3685" s="11">
        <f t="shared" si="751"/>
        <v>0.15913763586054325</v>
      </c>
      <c r="H3685">
        <v>13167850</v>
      </c>
      <c r="I3685" s="12">
        <f t="shared" si="755"/>
        <v>0.21343560262305539</v>
      </c>
      <c r="J3685" s="12">
        <f t="shared" si="747"/>
        <v>0.21855116818615036</v>
      </c>
      <c r="K3685" s="1">
        <v>10794264</v>
      </c>
      <c r="L3685">
        <v>390527</v>
      </c>
      <c r="M3685" s="12">
        <f t="shared" si="748"/>
        <v>3.6179122541379387E-2</v>
      </c>
      <c r="N3685">
        <v>114615</v>
      </c>
      <c r="O3685">
        <v>275912</v>
      </c>
      <c r="P3685" s="12">
        <f t="shared" si="752"/>
        <v>2.5560983129558439E-2</v>
      </c>
      <c r="Q3685" s="12">
        <f t="shared" si="753"/>
        <v>0.70651196972296415</v>
      </c>
      <c r="R3685">
        <v>159314</v>
      </c>
      <c r="S3685">
        <v>9934</v>
      </c>
      <c r="T3685">
        <v>2439</v>
      </c>
      <c r="U3685" s="30">
        <v>2401.58</v>
      </c>
      <c r="V3685">
        <f t="shared" si="745"/>
        <v>2401580</v>
      </c>
      <c r="W3685">
        <v>65453</v>
      </c>
      <c r="X3685" s="16">
        <v>5991</v>
      </c>
      <c r="Z3685" s="16">
        <v>5991</v>
      </c>
      <c r="AA3685" s="16">
        <v>5991</v>
      </c>
    </row>
    <row r="3686" spans="1:27">
      <c r="B3686" t="s">
        <v>244</v>
      </c>
      <c r="C3686">
        <v>2005</v>
      </c>
      <c r="D3686" s="1">
        <v>2869395</v>
      </c>
      <c r="E3686" s="12">
        <f t="shared" si="750"/>
        <v>-2.9376106946542367E-3</v>
      </c>
      <c r="F3686" s="1">
        <v>2860979</v>
      </c>
      <c r="G3686" s="11">
        <f t="shared" si="751"/>
        <v>1.796520746574972E-2</v>
      </c>
      <c r="H3686">
        <v>13052940</v>
      </c>
      <c r="I3686" s="12">
        <f t="shared" si="755"/>
        <v>0.21918272818230988</v>
      </c>
      <c r="J3686" s="12">
        <f t="shared" si="747"/>
        <v>0.21982748714082803</v>
      </c>
      <c r="K3686" s="1">
        <v>11126328</v>
      </c>
      <c r="L3686">
        <v>418751</v>
      </c>
      <c r="M3686" s="12">
        <f t="shared" si="748"/>
        <v>3.7636046681348956E-2</v>
      </c>
      <c r="N3686">
        <v>130067</v>
      </c>
      <c r="O3686">
        <v>288684</v>
      </c>
      <c r="P3686" s="12">
        <f t="shared" si="752"/>
        <v>2.5946026397927511E-2</v>
      </c>
      <c r="Q3686" s="12">
        <f t="shared" si="753"/>
        <v>0.68939298055407627</v>
      </c>
      <c r="R3686">
        <v>165937</v>
      </c>
      <c r="S3686">
        <v>10146</v>
      </c>
      <c r="T3686">
        <v>2505</v>
      </c>
      <c r="U3686" s="30">
        <v>2457.7190000000001</v>
      </c>
      <c r="V3686">
        <f t="shared" si="745"/>
        <v>2457719</v>
      </c>
      <c r="W3686">
        <v>70121</v>
      </c>
      <c r="X3686" s="16">
        <v>6382</v>
      </c>
      <c r="Z3686" s="16">
        <v>6382</v>
      </c>
      <c r="AA3686" s="16">
        <v>6382</v>
      </c>
    </row>
    <row r="3687" spans="1:27">
      <c r="B3687" t="s">
        <v>244</v>
      </c>
      <c r="C3687">
        <v>2006</v>
      </c>
      <c r="D3687" s="1">
        <v>3166092</v>
      </c>
      <c r="E3687" s="12">
        <f t="shared" si="750"/>
        <v>0.1034005426230965</v>
      </c>
      <c r="F3687" s="1">
        <v>3157491</v>
      </c>
      <c r="G3687" s="11">
        <f t="shared" si="751"/>
        <v>0.10364004768996907</v>
      </c>
      <c r="H3687">
        <v>14096285</v>
      </c>
      <c r="I3687" s="12">
        <f t="shared" si="755"/>
        <v>0.22399454891838524</v>
      </c>
      <c r="J3687" s="12">
        <f t="shared" si="747"/>
        <v>0.22460470968060026</v>
      </c>
      <c r="K3687" s="1">
        <v>12032472</v>
      </c>
      <c r="L3687">
        <v>444549</v>
      </c>
      <c r="M3687" s="12">
        <f t="shared" si="748"/>
        <v>3.6945774733570955E-2</v>
      </c>
      <c r="N3687">
        <v>143449</v>
      </c>
      <c r="O3687">
        <v>301100</v>
      </c>
      <c r="P3687" s="12">
        <f t="shared" si="752"/>
        <v>2.5023951852952576E-2</v>
      </c>
      <c r="Q3687" s="12">
        <f t="shared" si="753"/>
        <v>0.67731566149063438</v>
      </c>
      <c r="R3687">
        <v>176364</v>
      </c>
      <c r="S3687">
        <v>10989</v>
      </c>
      <c r="T3687">
        <v>2584</v>
      </c>
      <c r="U3687" s="30">
        <v>2525.5070000000001</v>
      </c>
      <c r="V3687">
        <f t="shared" ref="V3687:V3697" si="757">(U3687*1000)</f>
        <v>2525507</v>
      </c>
      <c r="W3687">
        <v>78382</v>
      </c>
      <c r="X3687" s="16">
        <v>6433</v>
      </c>
      <c r="Z3687" s="16">
        <v>6433</v>
      </c>
      <c r="AA3687" s="16">
        <v>6433</v>
      </c>
    </row>
    <row r="3688" spans="1:27">
      <c r="B3688" t="s">
        <v>244</v>
      </c>
      <c r="C3688">
        <v>2007</v>
      </c>
      <c r="D3688" s="1">
        <v>3081010</v>
      </c>
      <c r="E3688" s="12">
        <f t="shared" si="750"/>
        <v>-2.6872876719943702E-2</v>
      </c>
      <c r="F3688" s="1">
        <v>3072612</v>
      </c>
      <c r="G3688" s="11">
        <f t="shared" si="751"/>
        <v>-2.6881786836447041E-2</v>
      </c>
      <c r="H3688">
        <v>16054854</v>
      </c>
      <c r="I3688" s="12">
        <f t="shared" si="755"/>
        <v>0.19138212032323682</v>
      </c>
      <c r="J3688" s="12">
        <f t="shared" si="747"/>
        <v>0.19190520200308267</v>
      </c>
      <c r="K3688" s="1">
        <v>12774196</v>
      </c>
      <c r="L3688">
        <v>427280</v>
      </c>
      <c r="M3688" s="12">
        <f t="shared" si="748"/>
        <v>3.3448680449243144E-2</v>
      </c>
      <c r="N3688">
        <v>116946</v>
      </c>
      <c r="O3688">
        <v>310334</v>
      </c>
      <c r="P3688" s="12">
        <f t="shared" si="752"/>
        <v>2.4293818569873202E-2</v>
      </c>
      <c r="Q3688" s="12">
        <f t="shared" si="753"/>
        <v>0.72630125444673277</v>
      </c>
      <c r="R3688">
        <v>176607</v>
      </c>
      <c r="S3688">
        <v>11084</v>
      </c>
      <c r="T3688">
        <v>2664</v>
      </c>
      <c r="U3688" s="30">
        <v>2597.7460000000001</v>
      </c>
      <c r="V3688">
        <f t="shared" si="757"/>
        <v>2597746</v>
      </c>
      <c r="W3688">
        <v>84709</v>
      </c>
      <c r="X3688" s="16">
        <v>6515</v>
      </c>
      <c r="Z3688" s="16">
        <v>6515</v>
      </c>
      <c r="AA3688" s="16">
        <v>6515</v>
      </c>
    </row>
    <row r="3689" spans="1:27">
      <c r="B3689" t="s">
        <v>126</v>
      </c>
      <c r="C3689">
        <v>2008</v>
      </c>
      <c r="D3689" s="1">
        <v>3441961</v>
      </c>
      <c r="E3689" s="12">
        <f t="shared" si="750"/>
        <v>0.11715346590890649</v>
      </c>
      <c r="F3689" s="1">
        <v>3360193</v>
      </c>
      <c r="G3689" s="11">
        <f t="shared" si="751"/>
        <v>9.3594960899716598E-2</v>
      </c>
      <c r="H3689">
        <v>15407801</v>
      </c>
      <c r="I3689" s="12">
        <f t="shared" si="755"/>
        <v>0.21808387841976931</v>
      </c>
      <c r="J3689" s="12">
        <f t="shared" si="747"/>
        <v>0.22339080054317939</v>
      </c>
      <c r="K3689" s="1">
        <v>14293669</v>
      </c>
      <c r="L3689">
        <v>462010</v>
      </c>
      <c r="M3689" s="12">
        <f t="shared" si="748"/>
        <v>3.2322701749984556E-2</v>
      </c>
      <c r="N3689">
        <v>129182</v>
      </c>
      <c r="O3689">
        <v>332828</v>
      </c>
      <c r="P3689" s="12">
        <f t="shared" si="752"/>
        <v>2.3284994216670331E-2</v>
      </c>
      <c r="Q3689" s="12">
        <f t="shared" si="753"/>
        <v>0.72039133352091944</v>
      </c>
      <c r="R3689">
        <v>193266</v>
      </c>
      <c r="S3689">
        <v>12226</v>
      </c>
      <c r="T3689">
        <v>2727</v>
      </c>
      <c r="U3689" s="30">
        <v>2663.029</v>
      </c>
      <c r="V3689">
        <f t="shared" si="757"/>
        <v>2663029</v>
      </c>
      <c r="W3689">
        <v>87411</v>
      </c>
      <c r="X3689" s="16">
        <v>6552</v>
      </c>
      <c r="Z3689" s="16">
        <v>6552</v>
      </c>
      <c r="AA3689" s="16">
        <v>6552</v>
      </c>
    </row>
    <row r="3690" spans="1:27">
      <c r="A3690">
        <v>44</v>
      </c>
      <c r="B3690" t="s">
        <v>195</v>
      </c>
      <c r="C3690">
        <v>2009</v>
      </c>
      <c r="D3690" s="10">
        <v>3853815</v>
      </c>
      <c r="E3690" s="12">
        <f t="shared" si="750"/>
        <v>0.11965678867366597</v>
      </c>
      <c r="F3690" s="4"/>
      <c r="G3690" s="4"/>
      <c r="H3690" s="10">
        <v>8783428</v>
      </c>
      <c r="I3690" s="3"/>
      <c r="J3690" s="12">
        <f t="shared" si="747"/>
        <v>0.43875978718104136</v>
      </c>
      <c r="K3690" s="10">
        <v>15568462</v>
      </c>
      <c r="L3690" s="3"/>
      <c r="M3690" s="3"/>
      <c r="N3690" s="10">
        <v>125867</v>
      </c>
      <c r="O3690" s="10">
        <v>333720</v>
      </c>
      <c r="P3690" s="12">
        <f t="shared" si="752"/>
        <v>2.1435643418084585E-2</v>
      </c>
      <c r="Q3690" s="3"/>
      <c r="R3690" s="3"/>
      <c r="U3690" s="30">
        <v>2723.4209999999998</v>
      </c>
      <c r="V3690">
        <f t="shared" si="757"/>
        <v>2723421</v>
      </c>
      <c r="X3690" s="16">
        <v>6538</v>
      </c>
      <c r="Z3690" s="16">
        <v>6538</v>
      </c>
      <c r="AA3690" s="16">
        <v>6538</v>
      </c>
    </row>
    <row r="3691" spans="1:27">
      <c r="B3691" t="s">
        <v>196</v>
      </c>
      <c r="C3691">
        <v>2010</v>
      </c>
      <c r="D3691" s="10">
        <v>4373886</v>
      </c>
      <c r="E3691" s="12">
        <f t="shared" si="750"/>
        <v>0.13494965378462639</v>
      </c>
      <c r="F3691" s="4"/>
      <c r="G3691" s="4"/>
      <c r="H3691" s="10">
        <v>16167203</v>
      </c>
      <c r="I3691" s="3"/>
      <c r="J3691" s="12">
        <f t="shared" si="747"/>
        <v>0.27054067422794159</v>
      </c>
      <c r="K3691" s="10">
        <v>16267432</v>
      </c>
      <c r="L3691" s="3"/>
      <c r="M3691" s="3"/>
      <c r="N3691" s="10">
        <v>131464</v>
      </c>
      <c r="O3691" s="10">
        <v>302043</v>
      </c>
      <c r="P3691" s="12">
        <f t="shared" si="752"/>
        <v>1.856734363481587E-2</v>
      </c>
      <c r="Q3691" s="3"/>
      <c r="R3691" s="3"/>
      <c r="U3691" s="30">
        <v>2775.26</v>
      </c>
      <c r="V3691">
        <f t="shared" si="757"/>
        <v>2775260</v>
      </c>
      <c r="X3691" s="16">
        <v>6807</v>
      </c>
      <c r="Z3691" s="16">
        <v>6807</v>
      </c>
      <c r="AA3691" s="16">
        <v>6807</v>
      </c>
    </row>
    <row r="3692" spans="1:27">
      <c r="B3692" t="s">
        <v>196</v>
      </c>
      <c r="C3692">
        <v>2011</v>
      </c>
      <c r="D3692" s="10">
        <v>4364882</v>
      </c>
      <c r="E3692" s="12">
        <f t="shared" si="750"/>
        <v>-2.058581316476927E-3</v>
      </c>
      <c r="F3692" s="4"/>
      <c r="G3692" s="4"/>
      <c r="H3692" s="10">
        <v>17025757</v>
      </c>
      <c r="I3692" s="3"/>
      <c r="J3692" s="12">
        <f t="shared" ref="J3692:J3697" si="758">D3692/H3692</f>
        <v>0.25636933500225573</v>
      </c>
      <c r="K3692" s="10">
        <v>16682581</v>
      </c>
      <c r="L3692" s="3"/>
      <c r="M3692" s="3"/>
      <c r="N3692" s="10">
        <v>143677</v>
      </c>
      <c r="O3692" s="10">
        <v>297609</v>
      </c>
      <c r="P3692" s="12">
        <f t="shared" si="752"/>
        <v>1.7839505769520914E-2</v>
      </c>
      <c r="Q3692" s="3"/>
      <c r="R3692" s="3"/>
      <c r="U3692" s="30">
        <v>2815.43</v>
      </c>
      <c r="V3692">
        <f t="shared" si="757"/>
        <v>2815430</v>
      </c>
      <c r="X3692" s="16">
        <v>6879</v>
      </c>
      <c r="Z3692" s="16">
        <v>6879</v>
      </c>
      <c r="AA3692" s="16">
        <v>6879</v>
      </c>
    </row>
    <row r="3693" spans="1:27">
      <c r="B3693" t="s">
        <v>196</v>
      </c>
      <c r="C3693">
        <v>2012</v>
      </c>
      <c r="D3693" s="21"/>
      <c r="E3693" s="12"/>
      <c r="F3693" s="4"/>
      <c r="G3693" s="4"/>
      <c r="H3693" s="21"/>
      <c r="I3693" s="4"/>
      <c r="J3693" s="12"/>
      <c r="K3693" s="21"/>
      <c r="L3693" s="4"/>
      <c r="M3693" s="4"/>
      <c r="N3693" s="21"/>
      <c r="O3693" s="21"/>
      <c r="P3693" s="12"/>
      <c r="Q3693" s="4"/>
      <c r="R3693" s="4"/>
      <c r="U3693" s="30">
        <v>2854.2220000000002</v>
      </c>
      <c r="V3693">
        <f t="shared" si="757"/>
        <v>2854222</v>
      </c>
      <c r="X3693" s="16">
        <v>6962</v>
      </c>
      <c r="Z3693" s="16">
        <v>6962</v>
      </c>
      <c r="AA3693" s="16">
        <v>6962</v>
      </c>
    </row>
    <row r="3694" spans="1:27">
      <c r="B3694" t="s">
        <v>196</v>
      </c>
      <c r="C3694">
        <v>2013</v>
      </c>
      <c r="D3694" s="21">
        <v>4304061</v>
      </c>
      <c r="E3694" s="12"/>
      <c r="F3694" s="21">
        <v>4298917</v>
      </c>
      <c r="G3694" s="4"/>
      <c r="H3694" s="21">
        <v>18442207</v>
      </c>
      <c r="I3694" s="4"/>
      <c r="J3694" s="12">
        <f t="shared" si="758"/>
        <v>0.23338101562356392</v>
      </c>
      <c r="K3694" s="21">
        <v>16822502</v>
      </c>
      <c r="L3694" s="4"/>
      <c r="M3694" s="4"/>
      <c r="N3694" s="21">
        <v>143594</v>
      </c>
      <c r="O3694" s="21">
        <v>310560</v>
      </c>
      <c r="P3694" s="12">
        <f t="shared" si="752"/>
        <v>1.8460987551078906E-2</v>
      </c>
      <c r="Q3694" s="4"/>
      <c r="R3694" s="4"/>
      <c r="U3694" s="30">
        <v>2899.9609999999998</v>
      </c>
      <c r="V3694">
        <f t="shared" si="757"/>
        <v>2899961</v>
      </c>
      <c r="X3694" s="16">
        <v>7077</v>
      </c>
      <c r="Z3694" s="16">
        <v>7077</v>
      </c>
      <c r="AA3694" s="16">
        <v>7077</v>
      </c>
    </row>
    <row r="3695" spans="1:27">
      <c r="B3695" t="s">
        <v>196</v>
      </c>
      <c r="C3695">
        <v>2014</v>
      </c>
      <c r="D3695" s="21">
        <v>4211310</v>
      </c>
      <c r="E3695" s="12">
        <f t="shared" ref="E3695:E3697" si="759">(D3695-D3694)/(D3694)</f>
        <v>-2.1549648111399908E-2</v>
      </c>
      <c r="F3695" s="21">
        <v>4206286</v>
      </c>
      <c r="G3695" s="4"/>
      <c r="H3695" s="21">
        <v>19413736</v>
      </c>
      <c r="I3695" s="4"/>
      <c r="J3695" s="12">
        <f t="shared" si="758"/>
        <v>0.21692424374164768</v>
      </c>
      <c r="K3695" s="21">
        <v>17039808</v>
      </c>
      <c r="L3695" s="4"/>
      <c r="M3695" s="4"/>
      <c r="N3695" s="21">
        <v>142226</v>
      </c>
      <c r="O3695" s="21">
        <v>317480</v>
      </c>
      <c r="P3695" s="12">
        <f t="shared" si="752"/>
        <v>1.8631665333318309E-2</v>
      </c>
      <c r="Q3695" s="4"/>
      <c r="R3695" s="4"/>
      <c r="U3695" s="30">
        <v>2938.6709999999998</v>
      </c>
      <c r="V3695">
        <f t="shared" si="757"/>
        <v>2938671</v>
      </c>
      <c r="X3695" s="16">
        <v>7026</v>
      </c>
      <c r="Z3695" s="16">
        <v>7026</v>
      </c>
      <c r="AA3695" s="16">
        <v>7026</v>
      </c>
    </row>
    <row r="3696" spans="1:27">
      <c r="B3696" t="s">
        <v>196</v>
      </c>
      <c r="C3696">
        <v>2015</v>
      </c>
      <c r="D3696" s="10">
        <v>4207318</v>
      </c>
      <c r="E3696" s="12">
        <f t="shared" si="759"/>
        <v>-9.47923567725957E-4</v>
      </c>
      <c r="F3696" s="3"/>
      <c r="G3696" s="3"/>
      <c r="H3696" s="10">
        <v>18621543</v>
      </c>
      <c r="I3696" s="3"/>
      <c r="J3696" s="12">
        <f t="shared" si="758"/>
        <v>0.22593820501340839</v>
      </c>
      <c r="K3696" s="10">
        <v>17916963</v>
      </c>
      <c r="L3696" s="3"/>
      <c r="M3696" s="3"/>
      <c r="N3696" s="10">
        <v>138041</v>
      </c>
      <c r="O3696" s="10">
        <v>326545</v>
      </c>
      <c r="P3696" s="12">
        <f t="shared" si="752"/>
        <v>1.8225466001129769E-2</v>
      </c>
      <c r="Q3696" s="3"/>
      <c r="R3696" s="3"/>
      <c r="U3696" s="30">
        <v>2984.9169999999999</v>
      </c>
      <c r="V3696">
        <f t="shared" si="757"/>
        <v>2984917</v>
      </c>
      <c r="X3696" s="16">
        <v>6495</v>
      </c>
      <c r="Z3696" s="16">
        <v>6495</v>
      </c>
      <c r="AA3696" s="16">
        <v>6495</v>
      </c>
    </row>
    <row r="3697" spans="2:28">
      <c r="B3697" t="s">
        <v>244</v>
      </c>
      <c r="C3697">
        <v>2016</v>
      </c>
      <c r="D3697" s="1">
        <v>4233941</v>
      </c>
      <c r="E3697" s="12">
        <f t="shared" si="759"/>
        <v>6.3277841132997319E-3</v>
      </c>
      <c r="F3697" s="3"/>
      <c r="G3697" s="3"/>
      <c r="H3697" s="1">
        <v>18164518</v>
      </c>
      <c r="I3697" s="3"/>
      <c r="J3697" s="12">
        <f t="shared" si="758"/>
        <v>0.23308854107772087</v>
      </c>
      <c r="K3697" s="1">
        <v>19630299</v>
      </c>
      <c r="L3697" s="3"/>
      <c r="M3697" s="3"/>
      <c r="N3697" s="1">
        <v>151844</v>
      </c>
      <c r="O3697" s="1">
        <v>342621</v>
      </c>
      <c r="P3697" s="12">
        <f t="shared" ref="P3697" si="760">(O3697/K3697)</f>
        <v>1.7453682187927956E-2</v>
      </c>
      <c r="Q3697" s="3"/>
      <c r="R3697" s="3"/>
      <c r="U3697" s="30">
        <v>3044.3209999999999</v>
      </c>
      <c r="V3697">
        <f t="shared" si="757"/>
        <v>3044321</v>
      </c>
      <c r="X3697" s="16">
        <v>6182</v>
      </c>
      <c r="Z3697" s="16">
        <v>6182</v>
      </c>
      <c r="AA3697" s="16">
        <v>6182</v>
      </c>
    </row>
    <row r="3698" spans="2:28"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U3698" s="30"/>
    </row>
    <row r="3699" spans="2:28"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</row>
    <row r="3700" spans="2:28">
      <c r="B3700" t="s">
        <v>245</v>
      </c>
      <c r="C3700">
        <v>1880</v>
      </c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X3700" s="16">
        <v>143</v>
      </c>
      <c r="Z3700" s="16">
        <v>143</v>
      </c>
      <c r="AA3700" s="16">
        <v>143</v>
      </c>
    </row>
    <row r="3701" spans="2:28">
      <c r="B3701" t="s">
        <v>245</v>
      </c>
      <c r="C3701">
        <v>1890</v>
      </c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X3701" s="16">
        <v>91</v>
      </c>
      <c r="Z3701" s="16">
        <v>91</v>
      </c>
      <c r="AA3701" s="16">
        <v>91</v>
      </c>
    </row>
    <row r="3702" spans="2:28">
      <c r="B3702" t="s">
        <v>245</v>
      </c>
      <c r="C3702">
        <v>1904</v>
      </c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U3702" s="30">
        <v>353</v>
      </c>
      <c r="V3702">
        <f>(U3702*1000)</f>
        <v>353000</v>
      </c>
      <c r="X3702" s="16">
        <v>274</v>
      </c>
      <c r="Z3702" s="16">
        <v>274</v>
      </c>
      <c r="AA3702" s="16">
        <v>274</v>
      </c>
    </row>
    <row r="3703" spans="2:28">
      <c r="B3703" t="s">
        <v>245</v>
      </c>
      <c r="C3703">
        <v>1910</v>
      </c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U3703" s="30">
        <v>357</v>
      </c>
      <c r="V3703">
        <f t="shared" ref="V3703:V3771" si="761">(U3703*1000)</f>
        <v>357000</v>
      </c>
      <c r="X3703" s="16">
        <v>170</v>
      </c>
      <c r="Z3703" s="16">
        <v>170</v>
      </c>
      <c r="AA3703" s="16">
        <v>170</v>
      </c>
    </row>
    <row r="3704" spans="2:28">
      <c r="B3704" t="s">
        <v>245</v>
      </c>
      <c r="C3704">
        <v>1923</v>
      </c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U3704" s="30">
        <v>354</v>
      </c>
      <c r="V3704">
        <f t="shared" si="761"/>
        <v>354000</v>
      </c>
      <c r="X3704" s="16">
        <v>316</v>
      </c>
      <c r="Z3704" s="16">
        <v>316</v>
      </c>
      <c r="AA3704" s="16">
        <v>316</v>
      </c>
    </row>
    <row r="3705" spans="2:28">
      <c r="B3705" t="s">
        <v>245</v>
      </c>
      <c r="C3705">
        <v>1930</v>
      </c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U3705" s="30">
        <v>360</v>
      </c>
      <c r="V3705">
        <f t="shared" si="761"/>
        <v>360000</v>
      </c>
      <c r="X3705" s="16">
        <v>412</v>
      </c>
      <c r="Z3705" s="16">
        <v>412</v>
      </c>
      <c r="AA3705" s="16">
        <v>412</v>
      </c>
    </row>
    <row r="3706" spans="2:28">
      <c r="B3706" t="s">
        <v>245</v>
      </c>
      <c r="C3706">
        <v>1940</v>
      </c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U3706" s="30">
        <v>363</v>
      </c>
      <c r="V3706">
        <f t="shared" si="761"/>
        <v>363000</v>
      </c>
      <c r="X3706" s="16">
        <v>343</v>
      </c>
      <c r="Z3706" s="16">
        <v>343</v>
      </c>
      <c r="AA3706" s="16">
        <v>343</v>
      </c>
      <c r="AB3706">
        <f>(AA3706-AA3716)/5</f>
        <v>5</v>
      </c>
    </row>
    <row r="3707" spans="2:28">
      <c r="B3707" t="s">
        <v>245</v>
      </c>
      <c r="C3707">
        <v>1941</v>
      </c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U3707" s="30">
        <v>348</v>
      </c>
      <c r="V3707">
        <f t="shared" si="761"/>
        <v>348000</v>
      </c>
      <c r="Z3707" s="16"/>
      <c r="AA3707" s="16">
        <f>AA3706-(AA3706-AA3708)/2</f>
        <v>340.5</v>
      </c>
    </row>
    <row r="3708" spans="2:28">
      <c r="B3708" t="s">
        <v>245</v>
      </c>
      <c r="C3708">
        <v>1942</v>
      </c>
      <c r="D3708" s="1">
        <v>3101</v>
      </c>
      <c r="E3708" s="1"/>
      <c r="F3708" s="1">
        <v>2724</v>
      </c>
      <c r="G3708" s="1"/>
      <c r="H3708">
        <v>19608</v>
      </c>
      <c r="I3708" s="12">
        <f t="shared" ref="I3708:I3743" si="762">(F3708/H3708)</f>
        <v>0.13892288861689106</v>
      </c>
      <c r="J3708" s="12">
        <f>D3708/H3708</f>
        <v>0.15814973480212158</v>
      </c>
      <c r="K3708" s="1">
        <v>16039</v>
      </c>
      <c r="L3708">
        <v>692</v>
      </c>
      <c r="M3708" s="12">
        <f>(L3708/K3708)</f>
        <v>4.314483446598915E-2</v>
      </c>
      <c r="N3708" s="3"/>
      <c r="O3708" s="3"/>
      <c r="P3708" s="3"/>
      <c r="Q3708" s="3"/>
      <c r="R3708" s="3"/>
      <c r="T3708">
        <v>343</v>
      </c>
      <c r="U3708" s="30">
        <v>343</v>
      </c>
      <c r="V3708">
        <f t="shared" si="761"/>
        <v>343000</v>
      </c>
      <c r="W3708">
        <v>266</v>
      </c>
      <c r="AA3708" s="1">
        <f>AA3706-5</f>
        <v>338</v>
      </c>
    </row>
    <row r="3709" spans="2:28">
      <c r="B3709" t="s">
        <v>245</v>
      </c>
      <c r="C3709">
        <v>1943</v>
      </c>
      <c r="D3709" s="1"/>
      <c r="E3709" s="1"/>
      <c r="F3709" s="1"/>
      <c r="G3709" s="1"/>
      <c r="I3709" s="12"/>
      <c r="J3709" s="12"/>
      <c r="K3709" s="1"/>
      <c r="M3709" s="12"/>
      <c r="N3709" s="3"/>
      <c r="O3709" s="3"/>
      <c r="P3709" s="3"/>
      <c r="Q3709" s="3"/>
      <c r="R3709" s="3"/>
      <c r="U3709" s="30">
        <v>327</v>
      </c>
      <c r="V3709">
        <f t="shared" si="761"/>
        <v>327000</v>
      </c>
      <c r="AA3709" s="1">
        <f>AA3708-(AA3708-AA3710)/2</f>
        <v>335.5</v>
      </c>
    </row>
    <row r="3710" spans="2:28">
      <c r="B3710" t="s">
        <v>245</v>
      </c>
      <c r="C3710">
        <v>1944</v>
      </c>
      <c r="D3710" s="1">
        <v>2304</v>
      </c>
      <c r="E3710" s="12">
        <f>(D3710-D3708)/(D3708)</f>
        <v>-0.25701386649467911</v>
      </c>
      <c r="F3710" s="1">
        <v>1919</v>
      </c>
      <c r="G3710" s="11">
        <f>(F3710-F3708)/(F3708)</f>
        <v>-0.29552129221732748</v>
      </c>
      <c r="H3710">
        <v>19879</v>
      </c>
      <c r="I3710" s="12">
        <f t="shared" si="762"/>
        <v>9.6534030886865532E-2</v>
      </c>
      <c r="J3710" s="12">
        <f t="shared" ref="J3710:J3776" si="763">D3710/H3710</f>
        <v>0.11590120227375622</v>
      </c>
      <c r="K3710" s="1">
        <v>13729</v>
      </c>
      <c r="L3710">
        <v>604</v>
      </c>
      <c r="M3710" s="12">
        <f t="shared" ref="M3710:M3774" si="764">(L3710/K3710)</f>
        <v>4.3994464272707409E-2</v>
      </c>
      <c r="N3710" s="3"/>
      <c r="O3710" s="3"/>
      <c r="P3710" s="3"/>
      <c r="Q3710" s="3"/>
      <c r="R3710" s="3"/>
      <c r="T3710">
        <v>314</v>
      </c>
      <c r="U3710" s="30">
        <v>314</v>
      </c>
      <c r="V3710">
        <f t="shared" si="761"/>
        <v>314000</v>
      </c>
      <c r="W3710">
        <v>299</v>
      </c>
      <c r="AA3710" s="1">
        <f>AA3708-5</f>
        <v>333</v>
      </c>
    </row>
    <row r="3711" spans="2:28">
      <c r="B3711" t="s">
        <v>245</v>
      </c>
      <c r="C3711">
        <v>1945</v>
      </c>
      <c r="D3711" s="1"/>
      <c r="E3711" s="12"/>
      <c r="F3711" s="1"/>
      <c r="G3711" s="11"/>
      <c r="I3711" s="12"/>
      <c r="J3711" s="12"/>
      <c r="K3711" s="1"/>
      <c r="M3711" s="12"/>
      <c r="N3711" s="3"/>
      <c r="O3711" s="3"/>
      <c r="P3711" s="3"/>
      <c r="Q3711" s="3"/>
      <c r="R3711" s="3"/>
      <c r="U3711" s="30">
        <v>315</v>
      </c>
      <c r="V3711">
        <f t="shared" si="761"/>
        <v>315000</v>
      </c>
      <c r="AA3711" s="1">
        <f>AA3710-(AA3710-AA3712)/2</f>
        <v>330.5</v>
      </c>
    </row>
    <row r="3712" spans="2:28">
      <c r="B3712" t="s">
        <v>245</v>
      </c>
      <c r="C3712">
        <v>1946</v>
      </c>
      <c r="D3712" s="1">
        <v>2501</v>
      </c>
      <c r="E3712" s="12">
        <f>(D3712-D3710)/(D3710)</f>
        <v>8.5503472222222224E-2</v>
      </c>
      <c r="F3712" s="1">
        <v>2092</v>
      </c>
      <c r="G3712" s="11">
        <f>(F3712-F3710)/(F3710)</f>
        <v>9.0151120375195418E-2</v>
      </c>
      <c r="H3712">
        <v>25789</v>
      </c>
      <c r="I3712" s="12">
        <f t="shared" si="762"/>
        <v>8.1119857303501491E-2</v>
      </c>
      <c r="J3712" s="12">
        <f t="shared" si="763"/>
        <v>9.6979332273449917E-2</v>
      </c>
      <c r="K3712" s="1">
        <v>23722</v>
      </c>
      <c r="L3712">
        <v>676</v>
      </c>
      <c r="M3712" s="12">
        <f t="shared" si="764"/>
        <v>2.8496754067953798E-2</v>
      </c>
      <c r="N3712" s="3"/>
      <c r="O3712" s="3"/>
      <c r="P3712" s="3"/>
      <c r="Q3712" s="3"/>
      <c r="R3712" s="3"/>
      <c r="T3712">
        <v>342</v>
      </c>
      <c r="U3712" s="30">
        <v>342</v>
      </c>
      <c r="V3712">
        <f t="shared" si="761"/>
        <v>342000</v>
      </c>
      <c r="W3712">
        <v>371</v>
      </c>
      <c r="AA3712" s="1">
        <f>AA3710-5</f>
        <v>328</v>
      </c>
    </row>
    <row r="3713" spans="2:27">
      <c r="B3713" t="s">
        <v>245</v>
      </c>
      <c r="C3713">
        <v>1947</v>
      </c>
      <c r="D3713" s="1"/>
      <c r="E3713" s="12"/>
      <c r="F3713" s="1"/>
      <c r="G3713" s="11"/>
      <c r="I3713" s="12"/>
      <c r="J3713" s="12"/>
      <c r="K3713" s="1"/>
      <c r="M3713" s="12"/>
      <c r="N3713" s="3"/>
      <c r="O3713" s="3"/>
      <c r="P3713" s="3"/>
      <c r="Q3713" s="3"/>
      <c r="R3713" s="3"/>
      <c r="U3713" s="30">
        <v>354</v>
      </c>
      <c r="V3713">
        <f t="shared" si="761"/>
        <v>354000</v>
      </c>
      <c r="AA3713" s="1">
        <f>AA3712-(AA3712-AA3714)/2</f>
        <v>325.5</v>
      </c>
    </row>
    <row r="3714" spans="2:27">
      <c r="B3714" t="s">
        <v>245</v>
      </c>
      <c r="C3714">
        <v>1948</v>
      </c>
      <c r="D3714" s="1">
        <v>5477</v>
      </c>
      <c r="E3714" s="12">
        <f>(D3714-D3712)/(D3712)</f>
        <v>1.1899240303878449</v>
      </c>
      <c r="F3714" s="1">
        <v>4962</v>
      </c>
      <c r="G3714" s="11">
        <f>(F3714-F3712)/(F3712)</f>
        <v>1.3718929254302104</v>
      </c>
      <c r="H3714">
        <v>33953</v>
      </c>
      <c r="I3714" s="12">
        <f t="shared" si="762"/>
        <v>0.1461431979501075</v>
      </c>
      <c r="J3714" s="12">
        <f t="shared" si="763"/>
        <v>0.16131122433952816</v>
      </c>
      <c r="K3714" s="1">
        <v>32408</v>
      </c>
      <c r="L3714">
        <v>1160</v>
      </c>
      <c r="M3714" s="12">
        <f t="shared" si="764"/>
        <v>3.5793631202172306E-2</v>
      </c>
      <c r="N3714" s="3"/>
      <c r="O3714" s="3"/>
      <c r="P3714" s="3"/>
      <c r="Q3714" s="3"/>
      <c r="R3714" s="3"/>
      <c r="T3714">
        <v>359</v>
      </c>
      <c r="U3714" s="30">
        <v>359</v>
      </c>
      <c r="V3714">
        <f t="shared" si="761"/>
        <v>359000</v>
      </c>
      <c r="W3714">
        <v>426</v>
      </c>
      <c r="AA3714" s="1">
        <f t="shared" ref="AA3714" si="765">AA3712-5</f>
        <v>323</v>
      </c>
    </row>
    <row r="3715" spans="2:27">
      <c r="B3715" t="s">
        <v>245</v>
      </c>
      <c r="C3715">
        <v>1949</v>
      </c>
      <c r="D3715" s="1"/>
      <c r="E3715" s="12"/>
      <c r="F3715" s="1"/>
      <c r="G3715" s="11"/>
      <c r="I3715" s="12"/>
      <c r="J3715" s="12"/>
      <c r="K3715" s="1"/>
      <c r="M3715" s="12"/>
      <c r="N3715" s="3"/>
      <c r="O3715" s="3"/>
      <c r="P3715" s="3"/>
      <c r="Q3715" s="3"/>
      <c r="R3715" s="3"/>
      <c r="U3715" s="30">
        <v>369</v>
      </c>
      <c r="V3715">
        <f t="shared" si="761"/>
        <v>369000</v>
      </c>
      <c r="AA3715" s="1">
        <f>AA3714-(AA3714-AA3716)/2</f>
        <v>320.5</v>
      </c>
    </row>
    <row r="3716" spans="2:27">
      <c r="B3716" t="s">
        <v>245</v>
      </c>
      <c r="C3716">
        <v>1950</v>
      </c>
      <c r="D3716" s="1">
        <v>6780</v>
      </c>
      <c r="E3716" s="12">
        <f>(D3716-D3714)/(D3714)</f>
        <v>0.23790396202300529</v>
      </c>
      <c r="F3716" s="1">
        <v>6187</v>
      </c>
      <c r="G3716" s="11">
        <f>(F3716-F3714)/(F3714)</f>
        <v>0.24687625957275292</v>
      </c>
      <c r="H3716">
        <v>37236</v>
      </c>
      <c r="I3716" s="12">
        <f t="shared" si="762"/>
        <v>0.16615640777741969</v>
      </c>
      <c r="J3716" s="12">
        <f t="shared" si="763"/>
        <v>0.18208185626812762</v>
      </c>
      <c r="K3716" s="1">
        <v>38775</v>
      </c>
      <c r="L3716">
        <v>1384</v>
      </c>
      <c r="M3716" s="12">
        <f t="shared" si="764"/>
        <v>3.5693101225016122E-2</v>
      </c>
      <c r="N3716" s="3"/>
      <c r="O3716" s="3"/>
      <c r="P3716" s="3"/>
      <c r="Q3716" s="3"/>
      <c r="R3716" s="3"/>
      <c r="T3716">
        <v>379</v>
      </c>
      <c r="U3716" s="30">
        <v>379</v>
      </c>
      <c r="V3716">
        <f t="shared" si="761"/>
        <v>379000</v>
      </c>
      <c r="W3716">
        <v>437</v>
      </c>
      <c r="X3716" s="16">
        <v>318</v>
      </c>
      <c r="Z3716" s="16">
        <v>318</v>
      </c>
      <c r="AA3716" s="16">
        <v>318</v>
      </c>
    </row>
    <row r="3717" spans="2:27">
      <c r="B3717" t="s">
        <v>245</v>
      </c>
      <c r="C3717">
        <v>1951</v>
      </c>
      <c r="D3717" s="1">
        <v>6035</v>
      </c>
      <c r="E3717" s="12">
        <f t="shared" ref="E3717:E3777" si="766">(D3717-D3716)/(D3716)</f>
        <v>-0.10988200589970501</v>
      </c>
      <c r="F3717" s="1">
        <v>5429</v>
      </c>
      <c r="G3717" s="11">
        <f t="shared" ref="G3717:G3774" si="767">(F3717-F3716)/(F3716)</f>
        <v>-0.12251495070308711</v>
      </c>
      <c r="H3717">
        <v>39506</v>
      </c>
      <c r="I3717" s="12">
        <f t="shared" si="762"/>
        <v>0.13742216372196628</v>
      </c>
      <c r="J3717" s="12">
        <f t="shared" si="763"/>
        <v>0.15276160583202553</v>
      </c>
      <c r="K3717" s="1">
        <v>36383</v>
      </c>
      <c r="L3717">
        <v>1387</v>
      </c>
      <c r="M3717" s="12">
        <f t="shared" si="764"/>
        <v>3.8122199928538054E-2</v>
      </c>
      <c r="N3717">
        <v>477</v>
      </c>
      <c r="O3717">
        <v>724</v>
      </c>
      <c r="P3717" s="12">
        <f>(O3717/K3717)</f>
        <v>1.9899403567600255E-2</v>
      </c>
      <c r="Q3717" s="12">
        <f>(O3717/L3717)</f>
        <v>0.52198990627253061</v>
      </c>
      <c r="R3717" s="2">
        <v>472</v>
      </c>
      <c r="S3717" s="2">
        <v>380</v>
      </c>
      <c r="T3717">
        <v>378</v>
      </c>
      <c r="U3717" s="30">
        <v>378</v>
      </c>
      <c r="V3717">
        <f t="shared" si="761"/>
        <v>378000</v>
      </c>
      <c r="W3717">
        <v>499</v>
      </c>
      <c r="AA3717">
        <v>317</v>
      </c>
    </row>
    <row r="3718" spans="2:27">
      <c r="B3718" t="s">
        <v>245</v>
      </c>
      <c r="C3718">
        <v>1952</v>
      </c>
      <c r="D3718" s="1">
        <v>6831</v>
      </c>
      <c r="E3718" s="12">
        <f t="shared" si="766"/>
        <v>0.13189726594863296</v>
      </c>
      <c r="F3718" s="1">
        <v>5728</v>
      </c>
      <c r="G3718" s="11">
        <f t="shared" si="767"/>
        <v>5.507459937373365E-2</v>
      </c>
      <c r="H3718">
        <v>47219</v>
      </c>
      <c r="I3718" s="12">
        <f t="shared" si="762"/>
        <v>0.12130710095512399</v>
      </c>
      <c r="J3718" s="12">
        <f t="shared" si="763"/>
        <v>0.1446663419386264</v>
      </c>
      <c r="K3718" s="1">
        <v>39007</v>
      </c>
      <c r="L3718">
        <v>1538</v>
      </c>
      <c r="M3718" s="12">
        <f t="shared" si="764"/>
        <v>3.9428820468121108E-2</v>
      </c>
      <c r="N3718">
        <v>538</v>
      </c>
      <c r="O3718">
        <v>822</v>
      </c>
      <c r="P3718" s="12">
        <f t="shared" ref="P3718:P3781" si="768">(O3718/K3718)</f>
        <v>2.1073140718332606E-2</v>
      </c>
      <c r="Q3718" s="12">
        <f t="shared" ref="Q3718:Q3774" si="769">(O3718/L3718)</f>
        <v>0.53446033810143045</v>
      </c>
      <c r="R3718" s="2">
        <v>569</v>
      </c>
      <c r="S3718" s="2">
        <v>30</v>
      </c>
      <c r="T3718">
        <v>375</v>
      </c>
      <c r="U3718" s="30">
        <v>375</v>
      </c>
      <c r="V3718">
        <f t="shared" si="761"/>
        <v>375000</v>
      </c>
      <c r="W3718">
        <v>512</v>
      </c>
      <c r="AA3718">
        <v>316</v>
      </c>
    </row>
    <row r="3719" spans="2:27">
      <c r="B3719" t="s">
        <v>245</v>
      </c>
      <c r="C3719">
        <v>1953</v>
      </c>
      <c r="D3719" s="1">
        <v>8951</v>
      </c>
      <c r="E3719" s="12">
        <f t="shared" si="766"/>
        <v>0.3103498755672669</v>
      </c>
      <c r="F3719" s="1">
        <v>7738</v>
      </c>
      <c r="G3719" s="11">
        <f t="shared" si="767"/>
        <v>0.35090782122905029</v>
      </c>
      <c r="H3719">
        <v>48850</v>
      </c>
      <c r="I3719" s="12">
        <f t="shared" si="762"/>
        <v>0.15840327533265097</v>
      </c>
      <c r="J3719" s="12">
        <f t="shared" si="763"/>
        <v>0.1832343909928352</v>
      </c>
      <c r="K3719" s="1">
        <v>44201</v>
      </c>
      <c r="L3719">
        <v>1708</v>
      </c>
      <c r="M3719" s="12">
        <f t="shared" si="764"/>
        <v>3.8641659690957217E-2</v>
      </c>
      <c r="N3719">
        <v>525</v>
      </c>
      <c r="O3719">
        <v>993</v>
      </c>
      <c r="P3719" s="12">
        <f t="shared" si="768"/>
        <v>2.2465555077939414E-2</v>
      </c>
      <c r="Q3719" s="12">
        <f t="shared" si="769"/>
        <v>0.58138173302107732</v>
      </c>
      <c r="R3719">
        <v>578</v>
      </c>
      <c r="S3719">
        <v>488</v>
      </c>
      <c r="T3719">
        <v>379</v>
      </c>
      <c r="U3719" s="30">
        <v>379</v>
      </c>
      <c r="V3719">
        <f t="shared" si="761"/>
        <v>379000</v>
      </c>
      <c r="W3719">
        <v>537</v>
      </c>
      <c r="AA3719" s="16">
        <v>315</v>
      </c>
    </row>
    <row r="3720" spans="2:27">
      <c r="B3720" t="s">
        <v>245</v>
      </c>
      <c r="C3720">
        <v>1954</v>
      </c>
      <c r="D3720" s="1">
        <v>9202</v>
      </c>
      <c r="E3720" s="12">
        <f t="shared" si="766"/>
        <v>2.8041559602279074E-2</v>
      </c>
      <c r="F3720" s="1">
        <v>7855</v>
      </c>
      <c r="G3720" s="11">
        <f t="shared" si="767"/>
        <v>1.5120186094598087E-2</v>
      </c>
      <c r="H3720">
        <v>48794</v>
      </c>
      <c r="I3720" s="12">
        <f t="shared" si="762"/>
        <v>0.16098290773455753</v>
      </c>
      <c r="J3720" s="12">
        <f t="shared" si="763"/>
        <v>0.18858876091322704</v>
      </c>
      <c r="K3720" s="1">
        <v>50491</v>
      </c>
      <c r="L3720">
        <v>1981</v>
      </c>
      <c r="M3720" s="12">
        <f t="shared" si="764"/>
        <v>3.9234715097740194E-2</v>
      </c>
      <c r="N3720">
        <v>675</v>
      </c>
      <c r="O3720">
        <v>1049</v>
      </c>
      <c r="P3720" s="12">
        <f t="shared" si="768"/>
        <v>2.0775979877601949E-2</v>
      </c>
      <c r="Q3720" s="12">
        <f t="shared" si="769"/>
        <v>0.5295305401312469</v>
      </c>
      <c r="R3720" s="2">
        <v>637</v>
      </c>
      <c r="S3720" s="2">
        <v>24</v>
      </c>
      <c r="T3720">
        <v>377</v>
      </c>
      <c r="U3720" s="30">
        <v>377</v>
      </c>
      <c r="V3720">
        <f t="shared" si="761"/>
        <v>377000</v>
      </c>
      <c r="W3720">
        <v>542</v>
      </c>
      <c r="AA3720" s="16">
        <v>314</v>
      </c>
    </row>
    <row r="3721" spans="2:27">
      <c r="B3721" t="s">
        <v>245</v>
      </c>
      <c r="C3721">
        <v>1955</v>
      </c>
      <c r="D3721" s="7">
        <v>9443</v>
      </c>
      <c r="E3721" s="12">
        <f t="shared" si="766"/>
        <v>2.6189958704629427E-2</v>
      </c>
      <c r="F3721" s="7">
        <v>8177</v>
      </c>
      <c r="G3721" s="11">
        <f t="shared" si="767"/>
        <v>4.099299809038829E-2</v>
      </c>
      <c r="H3721" s="2">
        <v>49026</v>
      </c>
      <c r="I3721" s="12">
        <f t="shared" si="762"/>
        <v>0.16678905070778771</v>
      </c>
      <c r="J3721" s="12">
        <f t="shared" si="763"/>
        <v>0.19261208338432667</v>
      </c>
      <c r="K3721" s="1">
        <v>53677</v>
      </c>
      <c r="L3721">
        <v>2166</v>
      </c>
      <c r="M3721" s="12">
        <f t="shared" si="764"/>
        <v>4.0352478715278424E-2</v>
      </c>
      <c r="N3721">
        <v>838</v>
      </c>
      <c r="O3721">
        <v>1028</v>
      </c>
      <c r="P3721" s="12">
        <f t="shared" si="768"/>
        <v>1.9151591929504257E-2</v>
      </c>
      <c r="Q3721" s="12">
        <f t="shared" si="769"/>
        <v>0.47460757156048017</v>
      </c>
      <c r="R3721" s="2">
        <v>638</v>
      </c>
      <c r="S3721" s="2">
        <v>576</v>
      </c>
      <c r="T3721" s="2">
        <v>375</v>
      </c>
      <c r="U3721" s="30">
        <v>375</v>
      </c>
      <c r="V3721">
        <f t="shared" si="761"/>
        <v>375000</v>
      </c>
      <c r="W3721" s="2">
        <v>565</v>
      </c>
      <c r="AA3721" s="16">
        <v>313</v>
      </c>
    </row>
    <row r="3722" spans="2:27">
      <c r="B3722" t="s">
        <v>245</v>
      </c>
      <c r="C3722">
        <v>1956</v>
      </c>
      <c r="D3722" s="1">
        <v>11029</v>
      </c>
      <c r="E3722" s="12">
        <f t="shared" si="766"/>
        <v>0.16795509901514349</v>
      </c>
      <c r="F3722" s="1">
        <v>9880</v>
      </c>
      <c r="G3722" s="11">
        <f t="shared" si="767"/>
        <v>0.20826709062003179</v>
      </c>
      <c r="H3722">
        <v>59258</v>
      </c>
      <c r="I3722" s="12">
        <f t="shared" si="762"/>
        <v>0.16672854298153836</v>
      </c>
      <c r="J3722" s="12">
        <f t="shared" si="763"/>
        <v>0.18611833001451281</v>
      </c>
      <c r="K3722" s="1">
        <v>59381</v>
      </c>
      <c r="L3722">
        <v>2346</v>
      </c>
      <c r="M3722" s="12">
        <f t="shared" si="764"/>
        <v>3.9507586601774981E-2</v>
      </c>
      <c r="N3722">
        <v>851</v>
      </c>
      <c r="O3722">
        <v>1152</v>
      </c>
      <c r="P3722" s="12">
        <f t="shared" si="768"/>
        <v>1.9400144827470066E-2</v>
      </c>
      <c r="Q3722" s="12">
        <f t="shared" si="769"/>
        <v>0.49104859335038364</v>
      </c>
      <c r="R3722" s="2">
        <v>667</v>
      </c>
      <c r="S3722" s="2">
        <v>28</v>
      </c>
      <c r="T3722">
        <v>377</v>
      </c>
      <c r="U3722" s="30">
        <v>377</v>
      </c>
      <c r="V3722">
        <f t="shared" si="761"/>
        <v>377000</v>
      </c>
      <c r="W3722">
        <v>618</v>
      </c>
      <c r="AA3722" s="16">
        <v>312</v>
      </c>
    </row>
    <row r="3723" spans="2:27">
      <c r="B3723" t="s">
        <v>245</v>
      </c>
      <c r="C3723">
        <v>1957</v>
      </c>
      <c r="D3723" s="1">
        <v>12175</v>
      </c>
      <c r="E3723" s="12">
        <f t="shared" si="766"/>
        <v>0.10390787922749116</v>
      </c>
      <c r="F3723" s="1">
        <v>10969</v>
      </c>
      <c r="G3723" s="11">
        <f t="shared" si="767"/>
        <v>0.11022267206477733</v>
      </c>
      <c r="H3723">
        <v>64658</v>
      </c>
      <c r="I3723" s="12">
        <f t="shared" si="762"/>
        <v>0.169646447462031</v>
      </c>
      <c r="J3723" s="12">
        <f t="shared" si="763"/>
        <v>0.18829843174858485</v>
      </c>
      <c r="K3723" s="1">
        <v>66850</v>
      </c>
      <c r="L3723">
        <v>2661</v>
      </c>
      <c r="M3723" s="12">
        <f t="shared" si="764"/>
        <v>3.980553477935677E-2</v>
      </c>
      <c r="N3723">
        <v>866</v>
      </c>
      <c r="O3723" s="2">
        <v>1244</v>
      </c>
      <c r="P3723" s="12">
        <f t="shared" si="768"/>
        <v>1.8608825729244577E-2</v>
      </c>
      <c r="Q3723" s="12">
        <f t="shared" si="769"/>
        <v>0.46749342352499063</v>
      </c>
      <c r="R3723" s="2">
        <v>692</v>
      </c>
      <c r="S3723" s="2">
        <v>649</v>
      </c>
      <c r="T3723">
        <v>376</v>
      </c>
      <c r="U3723" s="30">
        <v>376</v>
      </c>
      <c r="V3723">
        <f t="shared" si="761"/>
        <v>376000</v>
      </c>
      <c r="W3723">
        <v>641</v>
      </c>
      <c r="AA3723" s="16">
        <v>311</v>
      </c>
    </row>
    <row r="3724" spans="2:27">
      <c r="B3724" t="s">
        <v>245</v>
      </c>
      <c r="C3724">
        <v>1958</v>
      </c>
      <c r="D3724" s="1">
        <v>14169</v>
      </c>
      <c r="E3724" s="12">
        <f t="shared" si="766"/>
        <v>0.16377823408624231</v>
      </c>
      <c r="F3724" s="1">
        <v>12880</v>
      </c>
      <c r="G3724" s="11">
        <f t="shared" si="767"/>
        <v>0.1742182514358647</v>
      </c>
      <c r="H3724">
        <v>69728</v>
      </c>
      <c r="I3724" s="12">
        <f t="shared" si="762"/>
        <v>0.18471776044056906</v>
      </c>
      <c r="J3724" s="12">
        <f t="shared" si="763"/>
        <v>0.20320387792565398</v>
      </c>
      <c r="K3724" s="1">
        <v>79097</v>
      </c>
      <c r="L3724">
        <v>3020</v>
      </c>
      <c r="M3724" s="12">
        <f t="shared" si="764"/>
        <v>3.8180967672604524E-2</v>
      </c>
      <c r="N3724">
        <v>966</v>
      </c>
      <c r="O3724">
        <v>1448</v>
      </c>
      <c r="P3724" s="12">
        <f t="shared" si="768"/>
        <v>1.8306636155606407E-2</v>
      </c>
      <c r="Q3724" s="12">
        <f t="shared" si="769"/>
        <v>0.47947019867549667</v>
      </c>
      <c r="R3724">
        <v>935</v>
      </c>
      <c r="S3724">
        <v>59</v>
      </c>
      <c r="T3724">
        <v>380</v>
      </c>
      <c r="U3724" s="30">
        <v>380</v>
      </c>
      <c r="V3724">
        <f t="shared" si="761"/>
        <v>380000</v>
      </c>
      <c r="W3724">
        <v>654</v>
      </c>
      <c r="AA3724" s="16">
        <v>310</v>
      </c>
    </row>
    <row r="3725" spans="2:27">
      <c r="B3725" t="s">
        <v>245</v>
      </c>
      <c r="C3725">
        <v>1959</v>
      </c>
      <c r="D3725" s="1">
        <v>19037</v>
      </c>
      <c r="E3725" s="12">
        <f t="shared" si="766"/>
        <v>0.34356694191544923</v>
      </c>
      <c r="F3725" s="1">
        <v>17633</v>
      </c>
      <c r="G3725" s="11">
        <f t="shared" si="767"/>
        <v>0.36902173913043479</v>
      </c>
      <c r="H3725">
        <v>76931</v>
      </c>
      <c r="I3725" s="12">
        <f t="shared" si="762"/>
        <v>0.22920539184464001</v>
      </c>
      <c r="J3725" s="12">
        <f t="shared" si="763"/>
        <v>0.24745551208225552</v>
      </c>
      <c r="K3725" s="1">
        <v>87971</v>
      </c>
      <c r="L3725">
        <v>3242</v>
      </c>
      <c r="M3725" s="12">
        <f t="shared" si="764"/>
        <v>3.6853053847290582E-2</v>
      </c>
      <c r="N3725">
        <v>943</v>
      </c>
      <c r="O3725">
        <v>1677</v>
      </c>
      <c r="P3725" s="12">
        <f t="shared" si="768"/>
        <v>1.9063100339884734E-2</v>
      </c>
      <c r="Q3725" s="12">
        <f t="shared" si="769"/>
        <v>0.51727328809376927</v>
      </c>
      <c r="R3725">
        <v>976</v>
      </c>
      <c r="S3725">
        <v>654</v>
      </c>
      <c r="T3725">
        <v>387</v>
      </c>
      <c r="U3725" s="30">
        <v>387</v>
      </c>
      <c r="V3725">
        <f t="shared" si="761"/>
        <v>387000</v>
      </c>
      <c r="W3725">
        <v>703</v>
      </c>
      <c r="AA3725" s="16">
        <v>310</v>
      </c>
    </row>
    <row r="3726" spans="2:27">
      <c r="B3726" t="s">
        <v>245</v>
      </c>
      <c r="C3726">
        <v>1960</v>
      </c>
      <c r="D3726" s="1">
        <v>27301</v>
      </c>
      <c r="E3726" s="12">
        <f t="shared" si="766"/>
        <v>0.43410201187161845</v>
      </c>
      <c r="F3726" s="1">
        <v>25898</v>
      </c>
      <c r="G3726" s="11">
        <f t="shared" si="767"/>
        <v>0.46872341632166958</v>
      </c>
      <c r="H3726">
        <v>92315</v>
      </c>
      <c r="I3726" s="12">
        <f t="shared" si="762"/>
        <v>0.28053945729296431</v>
      </c>
      <c r="J3726" s="12">
        <f t="shared" si="763"/>
        <v>0.29573742078752097</v>
      </c>
      <c r="K3726" s="1">
        <v>94239</v>
      </c>
      <c r="L3726">
        <v>2474</v>
      </c>
      <c r="M3726" s="12">
        <f t="shared" si="764"/>
        <v>2.6252400810704696E-2</v>
      </c>
      <c r="N3726">
        <v>1025</v>
      </c>
      <c r="O3726">
        <v>1449</v>
      </c>
      <c r="P3726" s="12">
        <f t="shared" si="768"/>
        <v>1.5375799828096648E-2</v>
      </c>
      <c r="Q3726" s="12">
        <f t="shared" si="769"/>
        <v>0.58569118835893286</v>
      </c>
      <c r="R3726">
        <v>1068</v>
      </c>
      <c r="S3726">
        <v>186</v>
      </c>
      <c r="T3726">
        <v>389</v>
      </c>
      <c r="U3726" s="30">
        <v>389</v>
      </c>
      <c r="V3726">
        <f t="shared" si="761"/>
        <v>389000</v>
      </c>
      <c r="W3726">
        <v>744</v>
      </c>
      <c r="X3726" s="16">
        <v>310</v>
      </c>
      <c r="Z3726" s="16">
        <v>310</v>
      </c>
      <c r="AA3726" s="16">
        <v>310</v>
      </c>
    </row>
    <row r="3727" spans="2:27">
      <c r="B3727" t="s">
        <v>245</v>
      </c>
      <c r="C3727">
        <v>1961</v>
      </c>
      <c r="D3727" s="1">
        <v>29773</v>
      </c>
      <c r="E3727" s="12">
        <f t="shared" si="766"/>
        <v>9.0546133841251236E-2</v>
      </c>
      <c r="F3727" s="1">
        <v>28156</v>
      </c>
      <c r="G3727" s="11">
        <f t="shared" si="767"/>
        <v>8.7188199860993132E-2</v>
      </c>
      <c r="H3727">
        <v>98925</v>
      </c>
      <c r="I3727" s="12">
        <f t="shared" si="762"/>
        <v>0.28461966135961586</v>
      </c>
      <c r="J3727" s="12">
        <f t="shared" si="763"/>
        <v>0.30096537781147331</v>
      </c>
      <c r="K3727" s="1">
        <v>108014</v>
      </c>
      <c r="L3727">
        <v>2487</v>
      </c>
      <c r="M3727" s="12">
        <f t="shared" si="764"/>
        <v>2.302479308237821E-2</v>
      </c>
      <c r="N3727">
        <v>1040</v>
      </c>
      <c r="O3727">
        <v>1447</v>
      </c>
      <c r="P3727" s="12">
        <f t="shared" si="768"/>
        <v>1.339641157627715E-2</v>
      </c>
      <c r="Q3727" s="12">
        <f t="shared" si="769"/>
        <v>0.58182549256131888</v>
      </c>
      <c r="R3727">
        <v>1087</v>
      </c>
      <c r="S3727">
        <v>671</v>
      </c>
      <c r="T3727">
        <v>390</v>
      </c>
      <c r="U3727" s="30">
        <v>390</v>
      </c>
      <c r="V3727">
        <f t="shared" si="761"/>
        <v>390000</v>
      </c>
      <c r="W3727">
        <v>774</v>
      </c>
      <c r="AA3727" s="16">
        <v>309</v>
      </c>
    </row>
    <row r="3728" spans="2:27">
      <c r="B3728" t="s">
        <v>245</v>
      </c>
      <c r="C3728">
        <v>1962</v>
      </c>
      <c r="D3728" s="1">
        <v>43255</v>
      </c>
      <c r="E3728" s="12">
        <f t="shared" si="766"/>
        <v>0.45282638632317873</v>
      </c>
      <c r="F3728" s="1">
        <v>41787</v>
      </c>
      <c r="G3728" s="11">
        <f t="shared" si="767"/>
        <v>0.48412416536439834</v>
      </c>
      <c r="H3728">
        <v>118202</v>
      </c>
      <c r="I3728" s="12">
        <f t="shared" si="762"/>
        <v>0.35352193702306223</v>
      </c>
      <c r="J3728" s="12">
        <f t="shared" si="763"/>
        <v>0.36594135463020933</v>
      </c>
      <c r="K3728" s="1">
        <v>115410</v>
      </c>
      <c r="L3728">
        <v>2813</v>
      </c>
      <c r="M3728" s="12">
        <f t="shared" si="764"/>
        <v>2.4373971059700201E-2</v>
      </c>
      <c r="N3728">
        <v>1155</v>
      </c>
      <c r="O3728">
        <v>1658</v>
      </c>
      <c r="P3728" s="12">
        <f t="shared" si="768"/>
        <v>1.4366172775322763E-2</v>
      </c>
      <c r="Q3728" s="12">
        <f t="shared" si="769"/>
        <v>0.58940632776395308</v>
      </c>
      <c r="R3728">
        <v>1205</v>
      </c>
      <c r="S3728">
        <v>193</v>
      </c>
      <c r="T3728">
        <v>393</v>
      </c>
      <c r="U3728" s="30">
        <v>393</v>
      </c>
      <c r="V3728">
        <f t="shared" si="761"/>
        <v>393000</v>
      </c>
      <c r="W3728">
        <v>813</v>
      </c>
      <c r="AA3728" s="16">
        <v>308</v>
      </c>
    </row>
    <row r="3729" spans="2:28">
      <c r="B3729" t="s">
        <v>245</v>
      </c>
      <c r="C3729">
        <v>1963</v>
      </c>
      <c r="D3729" s="1">
        <v>32777</v>
      </c>
      <c r="E3729" s="12">
        <f t="shared" si="766"/>
        <v>-0.24223789157322853</v>
      </c>
      <c r="F3729" s="1">
        <v>31420</v>
      </c>
      <c r="G3729" s="11">
        <f t="shared" si="767"/>
        <v>-0.24809151171416949</v>
      </c>
      <c r="H3729">
        <v>112641</v>
      </c>
      <c r="I3729" s="12">
        <f t="shared" si="762"/>
        <v>0.27893928498504095</v>
      </c>
      <c r="J3729" s="12">
        <f t="shared" si="763"/>
        <v>0.2909864081462345</v>
      </c>
      <c r="K3729" s="1">
        <v>115239</v>
      </c>
      <c r="L3729">
        <v>2855</v>
      </c>
      <c r="M3729" s="12">
        <f t="shared" si="764"/>
        <v>2.4774598877116253E-2</v>
      </c>
      <c r="N3729">
        <v>1092</v>
      </c>
      <c r="O3729">
        <v>1763</v>
      </c>
      <c r="P3729" s="12">
        <f t="shared" si="768"/>
        <v>1.529864021728755E-2</v>
      </c>
      <c r="Q3729" s="12">
        <f t="shared" si="769"/>
        <v>0.61751313485113835</v>
      </c>
      <c r="R3729">
        <v>1224</v>
      </c>
      <c r="S3729">
        <v>803</v>
      </c>
      <c r="T3729">
        <v>397</v>
      </c>
      <c r="U3729" s="30">
        <v>397</v>
      </c>
      <c r="V3729">
        <f t="shared" si="761"/>
        <v>397000</v>
      </c>
      <c r="W3729">
        <v>844</v>
      </c>
      <c r="AA3729" s="16">
        <v>307</v>
      </c>
    </row>
    <row r="3730" spans="2:28">
      <c r="B3730" t="s">
        <v>245</v>
      </c>
      <c r="C3730">
        <v>1964</v>
      </c>
      <c r="D3730" s="1">
        <v>35769</v>
      </c>
      <c r="E3730" s="12">
        <f t="shared" si="766"/>
        <v>9.128352198187753E-2</v>
      </c>
      <c r="F3730" s="1">
        <v>34279</v>
      </c>
      <c r="G3730" s="11">
        <f t="shared" si="767"/>
        <v>9.0992998090388286E-2</v>
      </c>
      <c r="H3730">
        <v>123723</v>
      </c>
      <c r="I3730" s="12">
        <f t="shared" si="762"/>
        <v>0.27706247019551739</v>
      </c>
      <c r="J3730" s="12">
        <f t="shared" si="763"/>
        <v>0.28910550180645472</v>
      </c>
      <c r="K3730" s="1">
        <v>121356</v>
      </c>
      <c r="L3730">
        <v>2828</v>
      </c>
      <c r="M3730" s="12">
        <f t="shared" si="764"/>
        <v>2.3303338936682159E-2</v>
      </c>
      <c r="N3730">
        <v>1132</v>
      </c>
      <c r="O3730">
        <v>1696</v>
      </c>
      <c r="P3730" s="12">
        <f t="shared" si="768"/>
        <v>1.3975411186921124E-2</v>
      </c>
      <c r="Q3730" s="12">
        <f t="shared" si="769"/>
        <v>0.59971711456859966</v>
      </c>
      <c r="R3730">
        <v>1278</v>
      </c>
      <c r="S3730">
        <v>302</v>
      </c>
      <c r="T3730">
        <v>399</v>
      </c>
      <c r="U3730" s="30">
        <v>399</v>
      </c>
      <c r="V3730">
        <f t="shared" si="761"/>
        <v>399000</v>
      </c>
      <c r="W3730">
        <v>903</v>
      </c>
      <c r="AA3730" s="16">
        <v>306</v>
      </c>
    </row>
    <row r="3731" spans="2:28">
      <c r="B3731" t="s">
        <v>245</v>
      </c>
      <c r="C3731">
        <v>1965</v>
      </c>
      <c r="D3731" s="1">
        <v>43015</v>
      </c>
      <c r="E3731" s="12">
        <f t="shared" si="766"/>
        <v>0.20257765103860886</v>
      </c>
      <c r="F3731" s="1">
        <v>41374</v>
      </c>
      <c r="G3731" s="11">
        <f t="shared" si="767"/>
        <v>0.20697803319816799</v>
      </c>
      <c r="H3731">
        <v>142537</v>
      </c>
      <c r="I3731" s="12">
        <f t="shared" si="762"/>
        <v>0.29026849168987701</v>
      </c>
      <c r="J3731" s="12">
        <f t="shared" si="763"/>
        <v>0.30178129187509206</v>
      </c>
      <c r="K3731" s="1">
        <v>135006</v>
      </c>
      <c r="L3731">
        <v>3113</v>
      </c>
      <c r="M3731" s="12">
        <f t="shared" si="764"/>
        <v>2.305823444883931E-2</v>
      </c>
      <c r="N3731">
        <v>1364</v>
      </c>
      <c r="O3731">
        <v>1749</v>
      </c>
      <c r="P3731" s="12">
        <f t="shared" si="768"/>
        <v>1.2954979778676504E-2</v>
      </c>
      <c r="Q3731" s="12">
        <f t="shared" si="769"/>
        <v>0.56183745583038869</v>
      </c>
      <c r="R3731">
        <v>1324</v>
      </c>
      <c r="S3731">
        <v>815</v>
      </c>
      <c r="T3731">
        <v>404</v>
      </c>
      <c r="U3731" s="30">
        <v>404</v>
      </c>
      <c r="V3731">
        <f t="shared" si="761"/>
        <v>404000</v>
      </c>
      <c r="W3731">
        <v>990</v>
      </c>
      <c r="AA3731" s="16">
        <v>305</v>
      </c>
    </row>
    <row r="3732" spans="2:28">
      <c r="B3732" t="s">
        <v>245</v>
      </c>
      <c r="C3732">
        <v>1966</v>
      </c>
      <c r="D3732" s="1">
        <v>51417</v>
      </c>
      <c r="E3732" s="12">
        <f t="shared" si="766"/>
        <v>0.19532721143787052</v>
      </c>
      <c r="F3732" s="1">
        <v>49919</v>
      </c>
      <c r="G3732" s="11">
        <f t="shared" si="767"/>
        <v>0.20653067143616763</v>
      </c>
      <c r="H3732">
        <v>166519</v>
      </c>
      <c r="I3732" s="12">
        <f t="shared" si="762"/>
        <v>0.29977960472979059</v>
      </c>
      <c r="J3732" s="12">
        <f t="shared" si="763"/>
        <v>0.30877557515959142</v>
      </c>
      <c r="K3732" s="1">
        <v>156629</v>
      </c>
      <c r="L3732">
        <v>3641</v>
      </c>
      <c r="M3732" s="12">
        <f t="shared" si="764"/>
        <v>2.3246014467308097E-2</v>
      </c>
      <c r="N3732">
        <v>1725</v>
      </c>
      <c r="O3732">
        <v>1916</v>
      </c>
      <c r="P3732" s="12">
        <f t="shared" si="768"/>
        <v>1.2232728294249469E-2</v>
      </c>
      <c r="Q3732" s="12">
        <f t="shared" si="769"/>
        <v>0.5262290579511123</v>
      </c>
      <c r="R3732">
        <v>1575</v>
      </c>
      <c r="S3732">
        <v>609</v>
      </c>
      <c r="T3732">
        <v>413</v>
      </c>
      <c r="U3732" s="30">
        <v>413</v>
      </c>
      <c r="V3732">
        <f t="shared" si="761"/>
        <v>413000</v>
      </c>
      <c r="W3732">
        <v>1124</v>
      </c>
      <c r="AA3732" s="16">
        <v>304</v>
      </c>
    </row>
    <row r="3733" spans="2:28">
      <c r="B3733" t="s">
        <v>245</v>
      </c>
      <c r="C3733">
        <v>1967</v>
      </c>
      <c r="D3733" s="1">
        <v>51949</v>
      </c>
      <c r="E3733" s="12">
        <f t="shared" si="766"/>
        <v>1.0346772468249801E-2</v>
      </c>
      <c r="F3733" s="1">
        <v>49990</v>
      </c>
      <c r="G3733" s="11">
        <f t="shared" si="767"/>
        <v>1.4223041326949658E-3</v>
      </c>
      <c r="H3733">
        <v>179747</v>
      </c>
      <c r="I3733" s="12">
        <f t="shared" si="762"/>
        <v>0.27811312567108215</v>
      </c>
      <c r="J3733" s="12">
        <f t="shared" si="763"/>
        <v>0.28901177766527397</v>
      </c>
      <c r="K3733" s="1">
        <v>190258</v>
      </c>
      <c r="L3733">
        <v>4757</v>
      </c>
      <c r="M3733" s="12">
        <f t="shared" si="764"/>
        <v>2.5002890811424486E-2</v>
      </c>
      <c r="N3733">
        <v>1992</v>
      </c>
      <c r="O3733">
        <v>2765</v>
      </c>
      <c r="P3733" s="12">
        <f t="shared" si="768"/>
        <v>1.4532897434010658E-2</v>
      </c>
      <c r="Q3733" s="12">
        <f t="shared" si="769"/>
        <v>0.58124868614673109</v>
      </c>
      <c r="R3733">
        <v>1894</v>
      </c>
      <c r="S3733">
        <v>953</v>
      </c>
      <c r="T3733">
        <v>423</v>
      </c>
      <c r="U3733" s="30">
        <v>423</v>
      </c>
      <c r="V3733">
        <f t="shared" si="761"/>
        <v>423000</v>
      </c>
      <c r="W3733">
        <v>1217</v>
      </c>
      <c r="AA3733" s="16">
        <v>303</v>
      </c>
    </row>
    <row r="3734" spans="2:28">
      <c r="B3734" t="s">
        <v>245</v>
      </c>
      <c r="C3734">
        <v>1968</v>
      </c>
      <c r="D3734" s="1">
        <v>65811</v>
      </c>
      <c r="E3734" s="12">
        <f t="shared" si="766"/>
        <v>0.26683863019499893</v>
      </c>
      <c r="F3734" s="1">
        <v>64373</v>
      </c>
      <c r="G3734" s="11">
        <f t="shared" si="767"/>
        <v>0.28771754350870177</v>
      </c>
      <c r="H3734">
        <v>207461</v>
      </c>
      <c r="I3734" s="12">
        <f t="shared" si="762"/>
        <v>0.31028964480070953</v>
      </c>
      <c r="J3734" s="12">
        <f t="shared" si="763"/>
        <v>0.31722106805616479</v>
      </c>
      <c r="K3734" s="1">
        <v>232303</v>
      </c>
      <c r="L3734">
        <v>5800</v>
      </c>
      <c r="M3734" s="12">
        <f t="shared" si="764"/>
        <v>2.4967391725462005E-2</v>
      </c>
      <c r="N3734">
        <v>2954</v>
      </c>
      <c r="O3734">
        <v>2846</v>
      </c>
      <c r="P3734" s="12">
        <f t="shared" si="768"/>
        <v>1.2251240836321528E-2</v>
      </c>
      <c r="Q3734" s="12">
        <f t="shared" si="769"/>
        <v>0.49068965517241381</v>
      </c>
      <c r="R3734">
        <v>1649</v>
      </c>
      <c r="S3734">
        <v>818</v>
      </c>
      <c r="T3734">
        <v>430</v>
      </c>
      <c r="U3734" s="30">
        <v>430</v>
      </c>
      <c r="V3734">
        <f t="shared" si="761"/>
        <v>430000</v>
      </c>
      <c r="W3734">
        <v>1342</v>
      </c>
      <c r="AA3734" s="16">
        <v>302</v>
      </c>
    </row>
    <row r="3735" spans="2:28">
      <c r="B3735" t="s">
        <v>245</v>
      </c>
      <c r="C3735">
        <v>1969</v>
      </c>
      <c r="D3735" s="1">
        <v>72446</v>
      </c>
      <c r="E3735" s="12">
        <f t="shared" si="766"/>
        <v>0.1008190120192673</v>
      </c>
      <c r="F3735" s="1">
        <v>71775</v>
      </c>
      <c r="G3735" s="11">
        <f t="shared" si="767"/>
        <v>0.11498609665543007</v>
      </c>
      <c r="H3735">
        <v>230266</v>
      </c>
      <c r="I3735" s="12">
        <f t="shared" si="762"/>
        <v>0.31170472410169109</v>
      </c>
      <c r="J3735" s="12">
        <f t="shared" si="763"/>
        <v>0.31461874527720113</v>
      </c>
      <c r="K3735" s="1">
        <v>243911</v>
      </c>
      <c r="L3735">
        <v>7123</v>
      </c>
      <c r="M3735" s="12">
        <f t="shared" si="764"/>
        <v>2.9203274965048726E-2</v>
      </c>
      <c r="N3735">
        <v>3173</v>
      </c>
      <c r="O3735">
        <v>3950</v>
      </c>
      <c r="P3735" s="12">
        <f t="shared" si="768"/>
        <v>1.6194431575451702E-2</v>
      </c>
      <c r="Q3735" s="12">
        <f t="shared" si="769"/>
        <v>0.55454162571950016</v>
      </c>
      <c r="R3735">
        <v>1850</v>
      </c>
      <c r="S3735">
        <v>965</v>
      </c>
      <c r="T3735">
        <v>437</v>
      </c>
      <c r="U3735" s="30">
        <v>437</v>
      </c>
      <c r="V3735">
        <f t="shared" si="761"/>
        <v>437000</v>
      </c>
      <c r="W3735">
        <v>1477</v>
      </c>
      <c r="AA3735" s="16">
        <v>301</v>
      </c>
    </row>
    <row r="3736" spans="2:28">
      <c r="B3736" t="s">
        <v>245</v>
      </c>
      <c r="C3736">
        <v>1970</v>
      </c>
      <c r="D3736" s="1">
        <v>71831</v>
      </c>
      <c r="E3736" s="12">
        <f t="shared" si="766"/>
        <v>-8.4890815227893872E-3</v>
      </c>
      <c r="F3736" s="1">
        <v>71029</v>
      </c>
      <c r="G3736" s="11">
        <f t="shared" si="767"/>
        <v>-1.0393591083246256E-2</v>
      </c>
      <c r="H3736">
        <v>274624</v>
      </c>
      <c r="I3736" s="12">
        <f t="shared" si="762"/>
        <v>0.25864090538336054</v>
      </c>
      <c r="J3736" s="12">
        <f t="shared" si="763"/>
        <v>0.26156126194360291</v>
      </c>
      <c r="K3736" s="1">
        <v>288767</v>
      </c>
      <c r="L3736">
        <v>8443</v>
      </c>
      <c r="M3736" s="12">
        <f t="shared" si="764"/>
        <v>2.9238105462189239E-2</v>
      </c>
      <c r="N3736">
        <v>3871</v>
      </c>
      <c r="O3736">
        <v>4572</v>
      </c>
      <c r="P3736" s="12">
        <f t="shared" si="768"/>
        <v>1.5832834084227077E-2</v>
      </c>
      <c r="Q3736" s="12">
        <f t="shared" si="769"/>
        <v>0.54151367997157407</v>
      </c>
      <c r="R3736">
        <v>1916</v>
      </c>
      <c r="S3736">
        <v>867</v>
      </c>
      <c r="T3736">
        <v>445</v>
      </c>
      <c r="U3736" s="30">
        <v>444.73200000000003</v>
      </c>
      <c r="V3736">
        <f t="shared" si="761"/>
        <v>444732</v>
      </c>
      <c r="W3736">
        <v>1618</v>
      </c>
      <c r="X3736" s="16">
        <v>299</v>
      </c>
      <c r="Z3736" s="16">
        <v>299</v>
      </c>
      <c r="AA3736" s="16">
        <v>299</v>
      </c>
      <c r="AB3736">
        <f>(AA3743-AA3736)/7</f>
        <v>16.714285714285715</v>
      </c>
    </row>
    <row r="3737" spans="2:28">
      <c r="B3737" t="s">
        <v>245</v>
      </c>
      <c r="C3737">
        <v>1971</v>
      </c>
      <c r="D3737" s="1">
        <v>92843</v>
      </c>
      <c r="E3737" s="12">
        <f t="shared" si="766"/>
        <v>0.29251994264314851</v>
      </c>
      <c r="F3737" s="1">
        <v>91903</v>
      </c>
      <c r="G3737" s="11">
        <f t="shared" si="767"/>
        <v>0.29387996452153348</v>
      </c>
      <c r="H3737">
        <v>309020</v>
      </c>
      <c r="I3737" s="12">
        <f t="shared" si="762"/>
        <v>0.29740146268849915</v>
      </c>
      <c r="J3737" s="12">
        <f t="shared" si="763"/>
        <v>0.30044333700084136</v>
      </c>
      <c r="K3737" s="1">
        <v>343245</v>
      </c>
      <c r="L3737">
        <v>11981</v>
      </c>
      <c r="M3737" s="12">
        <f t="shared" si="764"/>
        <v>3.4905096942417224E-2</v>
      </c>
      <c r="N3737">
        <v>6065</v>
      </c>
      <c r="O3737">
        <v>5916</v>
      </c>
      <c r="P3737" s="12">
        <f t="shared" si="768"/>
        <v>1.7235502337980161E-2</v>
      </c>
      <c r="Q3737" s="12">
        <f t="shared" si="769"/>
        <v>0.49378182121692682</v>
      </c>
      <c r="R3737">
        <v>2437</v>
      </c>
      <c r="S3737">
        <v>1050</v>
      </c>
      <c r="T3737">
        <v>454</v>
      </c>
      <c r="U3737" s="30">
        <v>454.31799999999998</v>
      </c>
      <c r="V3737">
        <f t="shared" si="761"/>
        <v>454318</v>
      </c>
      <c r="W3737">
        <v>1748</v>
      </c>
      <c r="AA3737" s="1">
        <f>AA3736+16</f>
        <v>315</v>
      </c>
    </row>
    <row r="3738" spans="2:28">
      <c r="B3738" t="s">
        <v>245</v>
      </c>
      <c r="C3738">
        <v>1972</v>
      </c>
      <c r="D3738" s="1">
        <v>101345</v>
      </c>
      <c r="E3738" s="12">
        <f t="shared" si="766"/>
        <v>9.157394741660653E-2</v>
      </c>
      <c r="F3738" s="1">
        <v>100000</v>
      </c>
      <c r="G3738" s="11">
        <f t="shared" si="767"/>
        <v>8.8103761574703759E-2</v>
      </c>
      <c r="H3738">
        <v>347892</v>
      </c>
      <c r="I3738" s="12">
        <f t="shared" si="762"/>
        <v>0.2874455290722408</v>
      </c>
      <c r="J3738" s="12">
        <f t="shared" si="763"/>
        <v>0.29131167143826248</v>
      </c>
      <c r="K3738" s="1">
        <v>367659</v>
      </c>
      <c r="L3738">
        <v>10660</v>
      </c>
      <c r="M3738" s="12">
        <f t="shared" si="764"/>
        <v>2.8994258266491504E-2</v>
      </c>
      <c r="N3738">
        <v>5060</v>
      </c>
      <c r="O3738">
        <v>5600</v>
      </c>
      <c r="P3738" s="12">
        <f t="shared" si="768"/>
        <v>1.5231505280708482E-2</v>
      </c>
      <c r="Q3738" s="12">
        <f t="shared" si="769"/>
        <v>0.52532833020637903</v>
      </c>
      <c r="R3738">
        <v>2584</v>
      </c>
      <c r="S3738">
        <v>999</v>
      </c>
      <c r="T3738">
        <v>463</v>
      </c>
      <c r="U3738" s="30">
        <v>463.14299999999997</v>
      </c>
      <c r="V3738">
        <f t="shared" si="761"/>
        <v>463143</v>
      </c>
      <c r="W3738">
        <v>1928</v>
      </c>
      <c r="AA3738" s="1">
        <f t="shared" ref="AA3738:AA3742" si="770">AA3737+16</f>
        <v>331</v>
      </c>
    </row>
    <row r="3739" spans="2:28">
      <c r="B3739" t="s">
        <v>245</v>
      </c>
      <c r="C3739">
        <v>1973</v>
      </c>
      <c r="D3739" s="1">
        <v>115939</v>
      </c>
      <c r="E3739" s="12">
        <f t="shared" si="766"/>
        <v>0.14400315753120529</v>
      </c>
      <c r="F3739" s="1">
        <v>114169</v>
      </c>
      <c r="G3739" s="11">
        <f t="shared" si="767"/>
        <v>0.14169000000000001</v>
      </c>
      <c r="H3739">
        <v>394176</v>
      </c>
      <c r="I3739" s="12">
        <f t="shared" si="762"/>
        <v>0.28963965335281699</v>
      </c>
      <c r="J3739" s="12">
        <f t="shared" si="763"/>
        <v>0.29413003328462412</v>
      </c>
      <c r="K3739" s="1">
        <v>400381</v>
      </c>
      <c r="L3739">
        <v>11526</v>
      </c>
      <c r="M3739" s="12">
        <f t="shared" si="764"/>
        <v>2.8787579830211723E-2</v>
      </c>
      <c r="N3739">
        <v>4759</v>
      </c>
      <c r="O3739">
        <v>6767</v>
      </c>
      <c r="P3739" s="12">
        <f t="shared" si="768"/>
        <v>1.6901401415152069E-2</v>
      </c>
      <c r="Q3739" s="12">
        <f t="shared" si="769"/>
        <v>0.58710740933541561</v>
      </c>
      <c r="R3739">
        <v>2550</v>
      </c>
      <c r="S3739">
        <v>1106</v>
      </c>
      <c r="T3739">
        <v>468</v>
      </c>
      <c r="U3739" s="30">
        <v>468.43</v>
      </c>
      <c r="V3739">
        <f t="shared" si="761"/>
        <v>468430</v>
      </c>
      <c r="W3739">
        <v>2122</v>
      </c>
      <c r="AA3739" s="1">
        <f t="shared" si="770"/>
        <v>347</v>
      </c>
    </row>
    <row r="3740" spans="2:28">
      <c r="B3740" t="s">
        <v>245</v>
      </c>
      <c r="C3740">
        <v>1974</v>
      </c>
      <c r="D3740" s="1">
        <v>125716</v>
      </c>
      <c r="E3740" s="12">
        <f t="shared" si="766"/>
        <v>8.432882809063387E-2</v>
      </c>
      <c r="F3740" s="1">
        <v>123862</v>
      </c>
      <c r="G3740" s="11">
        <f t="shared" si="767"/>
        <v>8.4900454589249275E-2</v>
      </c>
      <c r="H3740">
        <v>424305</v>
      </c>
      <c r="I3740" s="12">
        <f t="shared" si="762"/>
        <v>0.29191737075924157</v>
      </c>
      <c r="J3740" s="12">
        <f t="shared" si="763"/>
        <v>0.29628686911537688</v>
      </c>
      <c r="K3740" s="1">
        <v>416923</v>
      </c>
      <c r="L3740">
        <v>14156</v>
      </c>
      <c r="M3740" s="12">
        <f t="shared" si="764"/>
        <v>3.3953511799540925E-2</v>
      </c>
      <c r="N3740">
        <v>6021</v>
      </c>
      <c r="O3740">
        <v>8135</v>
      </c>
      <c r="P3740" s="12">
        <f t="shared" si="768"/>
        <v>1.9511996219925502E-2</v>
      </c>
      <c r="Q3740" s="12">
        <f t="shared" si="769"/>
        <v>0.57466798530658381</v>
      </c>
      <c r="R3740">
        <v>2788</v>
      </c>
      <c r="S3740">
        <v>1291</v>
      </c>
      <c r="T3740">
        <v>473</v>
      </c>
      <c r="U3740" s="30">
        <v>473.00200000000001</v>
      </c>
      <c r="V3740">
        <f t="shared" si="761"/>
        <v>473002</v>
      </c>
      <c r="W3740">
        <v>2297</v>
      </c>
      <c r="AA3740" s="1">
        <f t="shared" si="770"/>
        <v>363</v>
      </c>
    </row>
    <row r="3741" spans="2:28">
      <c r="B3741" t="s">
        <v>245</v>
      </c>
      <c r="C3741">
        <v>1975</v>
      </c>
      <c r="D3741" s="1">
        <v>143371</v>
      </c>
      <c r="E3741" s="12">
        <f t="shared" si="766"/>
        <v>0.14043558496929587</v>
      </c>
      <c r="F3741" s="1">
        <v>141499</v>
      </c>
      <c r="G3741" s="11">
        <f t="shared" si="767"/>
        <v>0.14239233986210459</v>
      </c>
      <c r="H3741">
        <v>452957</v>
      </c>
      <c r="I3741" s="12">
        <f t="shared" si="762"/>
        <v>0.3123894762637513</v>
      </c>
      <c r="J3741" s="12">
        <f t="shared" si="763"/>
        <v>0.31652231889561261</v>
      </c>
      <c r="K3741" s="1">
        <v>471815</v>
      </c>
      <c r="L3741">
        <v>14804</v>
      </c>
      <c r="M3741" s="12">
        <f t="shared" si="764"/>
        <v>3.1376704852537539E-2</v>
      </c>
      <c r="N3741">
        <v>5644</v>
      </c>
      <c r="O3741">
        <v>9160</v>
      </c>
      <c r="P3741" s="12">
        <f t="shared" si="768"/>
        <v>1.9414389114377456E-2</v>
      </c>
      <c r="Q3741" s="12">
        <f t="shared" si="769"/>
        <v>0.61875168873277497</v>
      </c>
      <c r="R3741">
        <v>3211</v>
      </c>
      <c r="S3741">
        <v>1519</v>
      </c>
      <c r="T3741">
        <v>480</v>
      </c>
      <c r="U3741" s="30">
        <v>479.71300000000002</v>
      </c>
      <c r="V3741">
        <f t="shared" si="761"/>
        <v>479713</v>
      </c>
      <c r="W3741">
        <v>2497</v>
      </c>
      <c r="AA3741" s="1">
        <f t="shared" si="770"/>
        <v>379</v>
      </c>
    </row>
    <row r="3742" spans="2:28">
      <c r="B3742" t="s">
        <v>245</v>
      </c>
      <c r="C3742">
        <v>1976</v>
      </c>
      <c r="D3742" s="1">
        <v>173868</v>
      </c>
      <c r="E3742" s="12">
        <f t="shared" si="766"/>
        <v>0.21271386821602695</v>
      </c>
      <c r="F3742" s="1">
        <v>171870</v>
      </c>
      <c r="G3742" s="11">
        <f t="shared" si="767"/>
        <v>0.21463755927603728</v>
      </c>
      <c r="H3742">
        <v>537515</v>
      </c>
      <c r="I3742" s="12">
        <f t="shared" si="762"/>
        <v>0.31974921630094044</v>
      </c>
      <c r="J3742" s="12">
        <f t="shared" si="763"/>
        <v>0.32346632187008734</v>
      </c>
      <c r="K3742" s="1">
        <v>530955</v>
      </c>
      <c r="L3742">
        <v>13942</v>
      </c>
      <c r="M3742" s="12">
        <f t="shared" si="764"/>
        <v>2.6258345810850261E-2</v>
      </c>
      <c r="N3742">
        <v>6179</v>
      </c>
      <c r="O3742">
        <v>7763</v>
      </c>
      <c r="P3742" s="12">
        <f t="shared" si="768"/>
        <v>1.4620824740326393E-2</v>
      </c>
      <c r="Q3742" s="12">
        <f t="shared" si="769"/>
        <v>0.55680677090804764</v>
      </c>
      <c r="R3742">
        <v>3083</v>
      </c>
      <c r="S3742">
        <v>1460</v>
      </c>
      <c r="T3742">
        <v>485</v>
      </c>
      <c r="U3742" s="30">
        <v>484.928</v>
      </c>
      <c r="V3742">
        <f t="shared" si="761"/>
        <v>484928</v>
      </c>
      <c r="W3742">
        <v>2788</v>
      </c>
      <c r="AA3742" s="1">
        <f t="shared" si="770"/>
        <v>395</v>
      </c>
    </row>
    <row r="3743" spans="2:28">
      <c r="B3743" t="s">
        <v>245</v>
      </c>
      <c r="C3743">
        <v>1977</v>
      </c>
      <c r="D3743" s="1">
        <v>183611</v>
      </c>
      <c r="E3743" s="12">
        <f t="shared" si="766"/>
        <v>5.6036763521752131E-2</v>
      </c>
      <c r="F3743" s="1">
        <v>181366</v>
      </c>
      <c r="G3743" s="11">
        <f t="shared" si="767"/>
        <v>5.525106184907197E-2</v>
      </c>
      <c r="H3743">
        <v>572997</v>
      </c>
      <c r="I3743" s="12">
        <f t="shared" si="762"/>
        <v>0.3165217269898446</v>
      </c>
      <c r="J3743" s="12">
        <f t="shared" si="763"/>
        <v>0.32043972307010332</v>
      </c>
      <c r="K3743" s="1">
        <v>535769</v>
      </c>
      <c r="L3743">
        <v>15151</v>
      </c>
      <c r="M3743" s="12">
        <f t="shared" si="764"/>
        <v>2.8278978440335292E-2</v>
      </c>
      <c r="N3743">
        <v>6922</v>
      </c>
      <c r="O3743">
        <v>8229</v>
      </c>
      <c r="P3743" s="12">
        <f t="shared" si="768"/>
        <v>1.5359231310508819E-2</v>
      </c>
      <c r="Q3743" s="12">
        <f t="shared" si="769"/>
        <v>0.54313246650386116</v>
      </c>
      <c r="R3743">
        <v>3405</v>
      </c>
      <c r="S3743">
        <v>1541</v>
      </c>
      <c r="T3743">
        <v>492</v>
      </c>
      <c r="U3743" s="30">
        <v>491.93099999999998</v>
      </c>
      <c r="V3743">
        <f t="shared" si="761"/>
        <v>491931</v>
      </c>
      <c r="W3743">
        <v>3028</v>
      </c>
      <c r="X3743" s="16">
        <v>416</v>
      </c>
      <c r="Z3743" s="16">
        <v>416</v>
      </c>
      <c r="AA3743" s="16">
        <v>416</v>
      </c>
    </row>
    <row r="3744" spans="2:28">
      <c r="B3744" t="s">
        <v>245</v>
      </c>
      <c r="C3744">
        <v>1978</v>
      </c>
      <c r="D3744" s="1">
        <v>208650</v>
      </c>
      <c r="E3744" s="12">
        <f t="shared" si="766"/>
        <v>0.13636982533726194</v>
      </c>
      <c r="F3744" s="1">
        <v>206280</v>
      </c>
      <c r="G3744" s="11">
        <f t="shared" si="767"/>
        <v>0.13736863579722772</v>
      </c>
      <c r="H3744">
        <v>603545</v>
      </c>
      <c r="I3744" s="12">
        <f t="shared" ref="I3744:I3774" si="771">(F3744/H3744)</f>
        <v>0.3417806460164528</v>
      </c>
      <c r="J3744" s="12">
        <f t="shared" si="763"/>
        <v>0.34570744517807289</v>
      </c>
      <c r="K3744" s="1">
        <v>570954</v>
      </c>
      <c r="L3744">
        <v>17659</v>
      </c>
      <c r="M3744" s="12">
        <f t="shared" si="764"/>
        <v>3.0928936481748093E-2</v>
      </c>
      <c r="N3744">
        <v>8065</v>
      </c>
      <c r="O3744">
        <v>9594</v>
      </c>
      <c r="P3744" s="12">
        <f t="shared" si="768"/>
        <v>1.6803455269601406E-2</v>
      </c>
      <c r="Q3744" s="12">
        <f t="shared" si="769"/>
        <v>0.54329237216150406</v>
      </c>
      <c r="R3744">
        <v>4090</v>
      </c>
      <c r="S3744">
        <v>1707</v>
      </c>
      <c r="T3744">
        <v>498</v>
      </c>
      <c r="U3744" s="30">
        <v>498.10899999999998</v>
      </c>
      <c r="V3744">
        <f t="shared" si="761"/>
        <v>498109</v>
      </c>
      <c r="W3744">
        <v>3478</v>
      </c>
      <c r="X3744" s="16">
        <v>414</v>
      </c>
      <c r="Z3744" s="16">
        <v>414</v>
      </c>
      <c r="AA3744" s="16">
        <v>414</v>
      </c>
    </row>
    <row r="3745" spans="2:27">
      <c r="B3745" t="s">
        <v>245</v>
      </c>
      <c r="C3745">
        <v>1979</v>
      </c>
      <c r="D3745" s="1">
        <v>194102</v>
      </c>
      <c r="E3745" s="12">
        <f t="shared" si="766"/>
        <v>-6.972441888329739E-2</v>
      </c>
      <c r="F3745" s="1">
        <v>191480</v>
      </c>
      <c r="G3745" s="11">
        <f t="shared" si="767"/>
        <v>-7.1747139809967039E-2</v>
      </c>
      <c r="H3745" s="3">
        <v>639570</v>
      </c>
      <c r="I3745" s="12">
        <f t="shared" si="771"/>
        <v>0.29938865175039481</v>
      </c>
      <c r="J3745" s="12">
        <f t="shared" si="763"/>
        <v>0.30348828118892379</v>
      </c>
      <c r="K3745" s="1">
        <v>616778</v>
      </c>
      <c r="L3745">
        <v>19981</v>
      </c>
      <c r="M3745" s="12">
        <f t="shared" si="764"/>
        <v>3.2395772871276214E-2</v>
      </c>
      <c r="N3745">
        <v>8427</v>
      </c>
      <c r="O3745">
        <v>11554</v>
      </c>
      <c r="P3745" s="12">
        <f t="shared" si="768"/>
        <v>1.8732834180207464E-2</v>
      </c>
      <c r="Q3745" s="12">
        <f t="shared" si="769"/>
        <v>0.57824933687002655</v>
      </c>
      <c r="R3745">
        <v>4972</v>
      </c>
      <c r="S3745">
        <v>2221</v>
      </c>
      <c r="T3745">
        <v>505</v>
      </c>
      <c r="U3745" s="30">
        <v>505.37200000000001</v>
      </c>
      <c r="V3745">
        <f t="shared" si="761"/>
        <v>505372</v>
      </c>
      <c r="W3745">
        <v>3922</v>
      </c>
      <c r="X3745" s="16">
        <v>405</v>
      </c>
      <c r="Z3745" s="16">
        <v>405</v>
      </c>
      <c r="AA3745" s="16">
        <v>405</v>
      </c>
    </row>
    <row r="3746" spans="2:27">
      <c r="B3746" t="s">
        <v>245</v>
      </c>
      <c r="C3746">
        <v>1980</v>
      </c>
      <c r="D3746" s="1">
        <v>245133</v>
      </c>
      <c r="E3746" s="12">
        <f t="shared" si="766"/>
        <v>0.26290816168818454</v>
      </c>
      <c r="F3746" s="1">
        <v>242090</v>
      </c>
      <c r="G3746" s="11">
        <f t="shared" si="767"/>
        <v>0.26430958846876956</v>
      </c>
      <c r="H3746">
        <v>711122</v>
      </c>
      <c r="I3746" s="12">
        <f t="shared" si="771"/>
        <v>0.34043384960667789</v>
      </c>
      <c r="J3746" s="12">
        <f t="shared" si="763"/>
        <v>0.34471300283214412</v>
      </c>
      <c r="K3746" s="1">
        <v>675868</v>
      </c>
      <c r="L3746">
        <v>21703</v>
      </c>
      <c r="M3746" s="12">
        <f t="shared" si="764"/>
        <v>3.2111299839613652E-2</v>
      </c>
      <c r="N3746">
        <v>9601</v>
      </c>
      <c r="O3746">
        <v>12102</v>
      </c>
      <c r="P3746" s="12">
        <f t="shared" si="768"/>
        <v>1.7905863275077382E-2</v>
      </c>
      <c r="Q3746" s="12">
        <f t="shared" si="769"/>
        <v>0.55761876238308072</v>
      </c>
      <c r="R3746">
        <v>5448</v>
      </c>
      <c r="S3746">
        <v>2397</v>
      </c>
      <c r="T3746">
        <v>511</v>
      </c>
      <c r="U3746" s="30">
        <v>512.524</v>
      </c>
      <c r="V3746">
        <f t="shared" si="761"/>
        <v>512524</v>
      </c>
      <c r="W3746">
        <v>4407</v>
      </c>
      <c r="X3746" s="16">
        <v>468</v>
      </c>
      <c r="Y3746">
        <v>354</v>
      </c>
      <c r="Z3746" s="1">
        <f>(X3746+Y3746)/2</f>
        <v>411</v>
      </c>
      <c r="AA3746" s="16">
        <v>411</v>
      </c>
    </row>
    <row r="3747" spans="2:27">
      <c r="B3747" t="s">
        <v>245</v>
      </c>
      <c r="C3747">
        <v>1981</v>
      </c>
      <c r="D3747" s="1">
        <v>262321</v>
      </c>
      <c r="E3747" s="12">
        <f t="shared" si="766"/>
        <v>7.011703850562756E-2</v>
      </c>
      <c r="F3747" s="1">
        <v>259095</v>
      </c>
      <c r="G3747" s="11">
        <f t="shared" si="767"/>
        <v>7.0242471808005288E-2</v>
      </c>
      <c r="H3747">
        <v>795034</v>
      </c>
      <c r="I3747" s="12">
        <f t="shared" si="771"/>
        <v>0.32589172286971374</v>
      </c>
      <c r="J3747" s="12">
        <f t="shared" si="763"/>
        <v>0.32994941096858749</v>
      </c>
      <c r="K3747" s="1">
        <v>724154</v>
      </c>
      <c r="L3747">
        <v>23209</v>
      </c>
      <c r="M3747" s="12">
        <f t="shared" si="764"/>
        <v>3.2049812608920203E-2</v>
      </c>
      <c r="N3747">
        <v>9579</v>
      </c>
      <c r="O3747">
        <v>13630</v>
      </c>
      <c r="P3747" s="12">
        <f t="shared" si="768"/>
        <v>1.8821963284052841E-2</v>
      </c>
      <c r="Q3747" s="12">
        <f t="shared" si="769"/>
        <v>0.58727217889611794</v>
      </c>
      <c r="R3747">
        <v>5613</v>
      </c>
      <c r="S3747">
        <v>2358</v>
      </c>
      <c r="T3747">
        <v>516</v>
      </c>
      <c r="U3747" s="30">
        <v>515.59400000000005</v>
      </c>
      <c r="V3747">
        <f t="shared" si="761"/>
        <v>515594.00000000006</v>
      </c>
      <c r="W3747">
        <v>4975</v>
      </c>
      <c r="X3747" s="16">
        <v>503</v>
      </c>
      <c r="Z3747" s="16">
        <v>503</v>
      </c>
      <c r="AA3747" s="16">
        <v>503</v>
      </c>
    </row>
    <row r="3748" spans="2:27">
      <c r="B3748" t="s">
        <v>245</v>
      </c>
      <c r="C3748">
        <v>1982</v>
      </c>
      <c r="D3748" s="1">
        <v>256437</v>
      </c>
      <c r="E3748" s="12">
        <f t="shared" si="766"/>
        <v>-2.2430533582900338E-2</v>
      </c>
      <c r="F3748" s="1">
        <v>253013</v>
      </c>
      <c r="G3748" s="11">
        <f t="shared" si="767"/>
        <v>-2.3474015322565083E-2</v>
      </c>
      <c r="H3748">
        <v>832496</v>
      </c>
      <c r="I3748" s="12">
        <f t="shared" si="771"/>
        <v>0.30392097980050353</v>
      </c>
      <c r="J3748" s="12">
        <f t="shared" si="763"/>
        <v>0.30803391247525513</v>
      </c>
      <c r="K3748" s="1">
        <v>888330</v>
      </c>
      <c r="L3748">
        <v>24898</v>
      </c>
      <c r="M3748" s="12">
        <f t="shared" si="764"/>
        <v>2.8027872524849999E-2</v>
      </c>
      <c r="N3748">
        <v>11918</v>
      </c>
      <c r="O3748">
        <v>12980</v>
      </c>
      <c r="P3748" s="12">
        <f t="shared" si="768"/>
        <v>1.4611687098263033E-2</v>
      </c>
      <c r="Q3748" s="12">
        <f t="shared" si="769"/>
        <v>0.52132701421800953</v>
      </c>
      <c r="R3748">
        <v>6729</v>
      </c>
      <c r="S3748">
        <v>2630</v>
      </c>
      <c r="T3748">
        <v>519</v>
      </c>
      <c r="U3748" s="30">
        <v>519.10900000000004</v>
      </c>
      <c r="V3748">
        <f t="shared" si="761"/>
        <v>519109.00000000006</v>
      </c>
      <c r="W3748">
        <v>5359</v>
      </c>
      <c r="X3748" s="16">
        <v>579</v>
      </c>
      <c r="Z3748" s="16">
        <v>579</v>
      </c>
      <c r="AA3748" s="16">
        <v>579</v>
      </c>
    </row>
    <row r="3749" spans="2:27">
      <c r="B3749" t="s">
        <v>245</v>
      </c>
      <c r="C3749">
        <v>1983</v>
      </c>
      <c r="D3749" s="1">
        <v>259457</v>
      </c>
      <c r="E3749" s="12">
        <f t="shared" si="766"/>
        <v>1.1776771682713493E-2</v>
      </c>
      <c r="F3749" s="1">
        <v>255660</v>
      </c>
      <c r="G3749" s="11">
        <f t="shared" si="767"/>
        <v>1.0461913024231956E-2</v>
      </c>
      <c r="H3749">
        <v>900120</v>
      </c>
      <c r="I3749" s="12">
        <f t="shared" si="771"/>
        <v>0.28402879616051191</v>
      </c>
      <c r="J3749" s="12">
        <f t="shared" si="763"/>
        <v>0.28824712260587476</v>
      </c>
      <c r="K3749" s="1">
        <v>889926</v>
      </c>
      <c r="L3749">
        <v>29331</v>
      </c>
      <c r="M3749" s="12">
        <f t="shared" si="764"/>
        <v>3.2958920179880127E-2</v>
      </c>
      <c r="N3749">
        <v>14379</v>
      </c>
      <c r="O3749">
        <v>14952</v>
      </c>
      <c r="P3749" s="12">
        <f t="shared" si="768"/>
        <v>1.6801396970085154E-2</v>
      </c>
      <c r="Q3749" s="12">
        <f t="shared" si="769"/>
        <v>0.5097678224404214</v>
      </c>
      <c r="R3749">
        <v>13456</v>
      </c>
      <c r="S3749">
        <v>2757</v>
      </c>
      <c r="T3749">
        <v>523</v>
      </c>
      <c r="U3749" s="30">
        <v>523.30200000000002</v>
      </c>
      <c r="V3749">
        <f t="shared" si="761"/>
        <v>523302</v>
      </c>
      <c r="W3749">
        <v>5719</v>
      </c>
      <c r="X3749" s="16">
        <v>535</v>
      </c>
      <c r="Z3749" s="16">
        <v>535</v>
      </c>
      <c r="AA3749" s="16">
        <v>535</v>
      </c>
    </row>
    <row r="3750" spans="2:27">
      <c r="B3750" t="s">
        <v>245</v>
      </c>
      <c r="C3750">
        <v>1984</v>
      </c>
      <c r="D3750" s="1">
        <v>280475</v>
      </c>
      <c r="E3750" s="12">
        <f t="shared" si="766"/>
        <v>8.1007642884948175E-2</v>
      </c>
      <c r="F3750" s="1">
        <v>276646</v>
      </c>
      <c r="G3750" s="11">
        <f t="shared" si="767"/>
        <v>8.2085582414143779E-2</v>
      </c>
      <c r="H3750">
        <v>992297</v>
      </c>
      <c r="I3750" s="12">
        <f t="shared" si="771"/>
        <v>0.27879354669015427</v>
      </c>
      <c r="J3750" s="12">
        <f t="shared" si="763"/>
        <v>0.28265227043919311</v>
      </c>
      <c r="K3750" s="1">
        <v>941050</v>
      </c>
      <c r="L3750">
        <v>30109</v>
      </c>
      <c r="M3750" s="12">
        <f t="shared" si="764"/>
        <v>3.1995111843153921E-2</v>
      </c>
      <c r="N3750">
        <v>14289</v>
      </c>
      <c r="O3750">
        <v>15820</v>
      </c>
      <c r="P3750" s="12">
        <f t="shared" si="768"/>
        <v>1.6811008979331597E-2</v>
      </c>
      <c r="Q3750" s="12">
        <f t="shared" si="769"/>
        <v>0.52542429174001126</v>
      </c>
      <c r="R3750">
        <v>14222</v>
      </c>
      <c r="S3750">
        <v>2765</v>
      </c>
      <c r="T3750">
        <v>527</v>
      </c>
      <c r="U3750" s="30">
        <v>526.66</v>
      </c>
      <c r="V3750">
        <f t="shared" si="761"/>
        <v>526660</v>
      </c>
      <c r="W3750">
        <v>6308</v>
      </c>
      <c r="X3750" s="16">
        <v>491</v>
      </c>
      <c r="Z3750" s="16">
        <v>491</v>
      </c>
      <c r="AA3750" s="16">
        <v>491</v>
      </c>
    </row>
    <row r="3751" spans="2:27">
      <c r="B3751" t="s">
        <v>245</v>
      </c>
      <c r="C3751">
        <v>1985</v>
      </c>
      <c r="D3751" s="1">
        <v>306300</v>
      </c>
      <c r="E3751" s="12">
        <f t="shared" si="766"/>
        <v>9.2075942597379445E-2</v>
      </c>
      <c r="F3751" s="1">
        <v>301741</v>
      </c>
      <c r="G3751" s="11">
        <f t="shared" si="767"/>
        <v>9.0711595323988051E-2</v>
      </c>
      <c r="H3751">
        <v>1109092</v>
      </c>
      <c r="I3751" s="12">
        <f t="shared" si="771"/>
        <v>0.27206128977578053</v>
      </c>
      <c r="J3751" s="12">
        <f t="shared" si="763"/>
        <v>0.27617185950308903</v>
      </c>
      <c r="K3751" s="1">
        <v>1033824</v>
      </c>
      <c r="L3751">
        <v>36739</v>
      </c>
      <c r="M3751" s="12">
        <f t="shared" si="764"/>
        <v>3.5536996626118179E-2</v>
      </c>
      <c r="N3751">
        <v>16182</v>
      </c>
      <c r="O3751">
        <v>20557</v>
      </c>
      <c r="P3751" s="12">
        <f t="shared" si="768"/>
        <v>1.9884429071099143E-2</v>
      </c>
      <c r="Q3751" s="12">
        <f t="shared" si="769"/>
        <v>0.55954163150875091</v>
      </c>
      <c r="R3751">
        <v>16691</v>
      </c>
      <c r="S3751">
        <v>3347</v>
      </c>
      <c r="T3751">
        <v>530</v>
      </c>
      <c r="U3751" s="30">
        <v>530.03499999999997</v>
      </c>
      <c r="V3751">
        <f t="shared" si="761"/>
        <v>530035</v>
      </c>
      <c r="W3751">
        <v>6820</v>
      </c>
      <c r="X3751" s="16">
        <v>651</v>
      </c>
      <c r="Z3751" s="16">
        <v>651</v>
      </c>
      <c r="AA3751" s="16">
        <v>651</v>
      </c>
    </row>
    <row r="3752" spans="2:27">
      <c r="B3752" t="s">
        <v>245</v>
      </c>
      <c r="C3752">
        <v>1986</v>
      </c>
      <c r="D3752" s="1">
        <v>300592</v>
      </c>
      <c r="E3752" s="12">
        <f t="shared" si="766"/>
        <v>-1.8635324844923279E-2</v>
      </c>
      <c r="F3752" s="1">
        <v>295622</v>
      </c>
      <c r="G3752" s="11">
        <f t="shared" si="767"/>
        <v>-2.0278980980377212E-2</v>
      </c>
      <c r="H3752">
        <v>1184865</v>
      </c>
      <c r="I3752" s="12">
        <f t="shared" si="771"/>
        <v>0.24949846606997422</v>
      </c>
      <c r="J3752" s="12">
        <f t="shared" si="763"/>
        <v>0.25369303675946203</v>
      </c>
      <c r="K3752" s="1">
        <v>1094716</v>
      </c>
      <c r="L3752">
        <v>34782</v>
      </c>
      <c r="M3752" s="12">
        <f t="shared" si="764"/>
        <v>3.1772624132651757E-2</v>
      </c>
      <c r="N3752">
        <v>15724</v>
      </c>
      <c r="O3752">
        <v>19058</v>
      </c>
      <c r="P3752" s="12">
        <f t="shared" si="768"/>
        <v>1.7409081442127456E-2</v>
      </c>
      <c r="Q3752" s="12">
        <f t="shared" si="769"/>
        <v>0.54792708872405271</v>
      </c>
      <c r="R3752">
        <v>15629</v>
      </c>
      <c r="S3752">
        <v>3522</v>
      </c>
      <c r="T3752">
        <v>534</v>
      </c>
      <c r="U3752" s="30">
        <v>534.06600000000003</v>
      </c>
      <c r="V3752">
        <f t="shared" si="761"/>
        <v>534066</v>
      </c>
      <c r="W3752">
        <v>7333</v>
      </c>
      <c r="X3752" s="16">
        <v>688</v>
      </c>
      <c r="Z3752" s="16">
        <v>688</v>
      </c>
      <c r="AA3752" s="16">
        <v>688</v>
      </c>
    </row>
    <row r="3753" spans="2:27">
      <c r="B3753" t="s">
        <v>245</v>
      </c>
      <c r="C3753">
        <v>1987</v>
      </c>
      <c r="D3753" s="1">
        <v>338247</v>
      </c>
      <c r="E3753" s="12">
        <f t="shared" si="766"/>
        <v>0.12526946824932134</v>
      </c>
      <c r="F3753" s="1">
        <v>333272</v>
      </c>
      <c r="G3753" s="11">
        <f t="shared" si="767"/>
        <v>0.12735858630277855</v>
      </c>
      <c r="H3753">
        <v>1329279</v>
      </c>
      <c r="I3753" s="12">
        <f t="shared" si="771"/>
        <v>0.25071636578927375</v>
      </c>
      <c r="J3753" s="12">
        <f t="shared" si="763"/>
        <v>0.25445899619267287</v>
      </c>
      <c r="K3753" s="1">
        <v>1153449</v>
      </c>
      <c r="L3753">
        <v>33700</v>
      </c>
      <c r="M3753" s="12">
        <f t="shared" si="764"/>
        <v>2.9216723062744865E-2</v>
      </c>
      <c r="N3753">
        <v>15014</v>
      </c>
      <c r="O3753">
        <v>18686</v>
      </c>
      <c r="P3753" s="12">
        <f t="shared" si="768"/>
        <v>1.6200109410992598E-2</v>
      </c>
      <c r="Q3753" s="12">
        <f t="shared" si="769"/>
        <v>0.55448071216617212</v>
      </c>
      <c r="R3753">
        <v>17230</v>
      </c>
      <c r="S3753">
        <v>4298</v>
      </c>
      <c r="T3753">
        <v>540</v>
      </c>
      <c r="U3753" s="30">
        <v>540.26700000000005</v>
      </c>
      <c r="V3753">
        <f t="shared" si="761"/>
        <v>540267</v>
      </c>
      <c r="W3753">
        <v>7972</v>
      </c>
      <c r="X3753" s="16">
        <v>744</v>
      </c>
      <c r="Z3753" s="16">
        <v>744</v>
      </c>
      <c r="AA3753" s="16">
        <v>744</v>
      </c>
    </row>
    <row r="3754" spans="2:27">
      <c r="B3754" t="s">
        <v>245</v>
      </c>
      <c r="C3754">
        <v>1988</v>
      </c>
      <c r="D3754" s="1">
        <v>334345</v>
      </c>
      <c r="E3754" s="12">
        <f t="shared" si="766"/>
        <v>-1.1535948581953425E-2</v>
      </c>
      <c r="F3754" s="1">
        <v>329530</v>
      </c>
      <c r="G3754" s="11">
        <f t="shared" si="767"/>
        <v>-1.1228065964137401E-2</v>
      </c>
      <c r="H3754">
        <v>1400123</v>
      </c>
      <c r="I3754" s="12">
        <f t="shared" si="771"/>
        <v>0.23535789355649467</v>
      </c>
      <c r="J3754" s="12">
        <f t="shared" si="763"/>
        <v>0.23879687713150916</v>
      </c>
      <c r="K3754" s="1">
        <v>1268382</v>
      </c>
      <c r="L3754">
        <v>40625</v>
      </c>
      <c r="M3754" s="12">
        <f t="shared" si="764"/>
        <v>3.2028994419662213E-2</v>
      </c>
      <c r="N3754">
        <v>19026</v>
      </c>
      <c r="O3754">
        <v>21599</v>
      </c>
      <c r="P3754" s="12">
        <f t="shared" si="768"/>
        <v>1.7028781550037765E-2</v>
      </c>
      <c r="Q3754" s="12">
        <f t="shared" si="769"/>
        <v>0.53166769230769229</v>
      </c>
      <c r="R3754">
        <v>18824</v>
      </c>
      <c r="S3754">
        <v>4802</v>
      </c>
      <c r="T3754">
        <v>550</v>
      </c>
      <c r="U3754" s="30">
        <v>549.76300000000003</v>
      </c>
      <c r="V3754">
        <f t="shared" si="761"/>
        <v>549763</v>
      </c>
      <c r="W3754">
        <v>8698</v>
      </c>
      <c r="X3754" s="16">
        <v>770</v>
      </c>
      <c r="Z3754" s="16">
        <v>770</v>
      </c>
      <c r="AA3754" s="16">
        <v>770</v>
      </c>
    </row>
    <row r="3755" spans="2:27">
      <c r="B3755" t="s">
        <v>245</v>
      </c>
      <c r="C3755">
        <v>1989</v>
      </c>
      <c r="D3755" s="1">
        <v>383137</v>
      </c>
      <c r="E3755" s="12">
        <f t="shared" si="766"/>
        <v>0.14593309306255514</v>
      </c>
      <c r="F3755" s="1">
        <v>377790</v>
      </c>
      <c r="G3755" s="11">
        <f t="shared" si="767"/>
        <v>0.1464510059782114</v>
      </c>
      <c r="H3755">
        <v>1529831</v>
      </c>
      <c r="I3755" s="12">
        <f t="shared" si="771"/>
        <v>0.24694884598364134</v>
      </c>
      <c r="J3755" s="12">
        <f t="shared" si="763"/>
        <v>0.25044400329186689</v>
      </c>
      <c r="K3755" s="1">
        <v>1433708</v>
      </c>
      <c r="L3755">
        <v>44010</v>
      </c>
      <c r="M3755" s="12">
        <f t="shared" si="764"/>
        <v>3.0696627207213743E-2</v>
      </c>
      <c r="N3755">
        <v>20025</v>
      </c>
      <c r="O3755">
        <v>23985</v>
      </c>
      <c r="P3755" s="12">
        <f t="shared" si="768"/>
        <v>1.6729347956487652E-2</v>
      </c>
      <c r="Q3755" s="12">
        <f t="shared" si="769"/>
        <v>0.54498977505112478</v>
      </c>
      <c r="R3755">
        <v>20091</v>
      </c>
      <c r="S3755">
        <v>4932</v>
      </c>
      <c r="T3755">
        <v>558</v>
      </c>
      <c r="U3755" s="30">
        <v>557.70699999999999</v>
      </c>
      <c r="V3755">
        <f t="shared" si="761"/>
        <v>557707</v>
      </c>
      <c r="W3755">
        <v>9590</v>
      </c>
      <c r="X3755" s="16">
        <v>880</v>
      </c>
      <c r="Z3755" s="16">
        <v>880</v>
      </c>
      <c r="AA3755" s="16">
        <v>880</v>
      </c>
    </row>
    <row r="3756" spans="2:27">
      <c r="B3756" t="s">
        <v>245</v>
      </c>
      <c r="C3756">
        <v>1990</v>
      </c>
      <c r="D3756" s="1">
        <v>393911</v>
      </c>
      <c r="E3756" s="12">
        <f t="shared" si="766"/>
        <v>2.8120489537684954E-2</v>
      </c>
      <c r="F3756" s="1">
        <v>393572</v>
      </c>
      <c r="G3756" s="11">
        <f t="shared" si="767"/>
        <v>4.1774530824002752E-2</v>
      </c>
      <c r="H3756">
        <v>1593336</v>
      </c>
      <c r="I3756" s="12">
        <f t="shared" si="771"/>
        <v>0.2470113020731346</v>
      </c>
      <c r="J3756" s="12">
        <f t="shared" si="763"/>
        <v>0.24722406322332516</v>
      </c>
      <c r="K3756" s="1">
        <v>1565049</v>
      </c>
      <c r="L3756">
        <v>49570</v>
      </c>
      <c r="M3756" s="12">
        <f t="shared" si="764"/>
        <v>3.1673129723094932E-2</v>
      </c>
      <c r="N3756">
        <v>22734</v>
      </c>
      <c r="O3756">
        <v>26836</v>
      </c>
      <c r="P3756" s="12">
        <f t="shared" si="768"/>
        <v>1.7147066960842759E-2</v>
      </c>
      <c r="Q3756" s="12">
        <f t="shared" si="769"/>
        <v>0.54137583215654628</v>
      </c>
      <c r="R3756">
        <v>23248</v>
      </c>
      <c r="S3756">
        <v>5045</v>
      </c>
      <c r="T3756">
        <v>563</v>
      </c>
      <c r="U3756" s="30">
        <v>564.52599999999995</v>
      </c>
      <c r="V3756">
        <f t="shared" si="761"/>
        <v>564526</v>
      </c>
      <c r="W3756">
        <v>9965</v>
      </c>
      <c r="X3756" s="16">
        <v>992</v>
      </c>
      <c r="Z3756" s="16">
        <v>992</v>
      </c>
      <c r="AA3756" s="16">
        <v>992</v>
      </c>
    </row>
    <row r="3757" spans="2:27">
      <c r="B3757" t="s">
        <v>245</v>
      </c>
      <c r="C3757">
        <v>1991</v>
      </c>
      <c r="D3757" s="1">
        <v>454298</v>
      </c>
      <c r="E3757" s="12">
        <f t="shared" si="766"/>
        <v>0.15330112639657181</v>
      </c>
      <c r="F3757" s="1">
        <v>450943</v>
      </c>
      <c r="G3757" s="11">
        <f t="shared" si="767"/>
        <v>0.14577002429034586</v>
      </c>
      <c r="H3757">
        <v>1703027</v>
      </c>
      <c r="I3757" s="12">
        <f t="shared" si="771"/>
        <v>0.26478910786499565</v>
      </c>
      <c r="J3757" s="12">
        <f t="shared" si="763"/>
        <v>0.26675912947945041</v>
      </c>
      <c r="K3757" s="1">
        <v>1735886</v>
      </c>
      <c r="L3757">
        <v>53483</v>
      </c>
      <c r="M3757" s="12">
        <f t="shared" si="764"/>
        <v>3.081020297415844E-2</v>
      </c>
      <c r="N3757">
        <v>23164</v>
      </c>
      <c r="O3757">
        <v>30319</v>
      </c>
      <c r="P3757" s="12">
        <f t="shared" si="768"/>
        <v>1.7466008712553705E-2</v>
      </c>
      <c r="Q3757" s="12">
        <f t="shared" si="769"/>
        <v>0.5668904137763402</v>
      </c>
      <c r="R3757">
        <v>25002</v>
      </c>
      <c r="S3757">
        <v>4596</v>
      </c>
      <c r="T3757">
        <v>567</v>
      </c>
      <c r="U3757" s="30">
        <v>567.14099999999996</v>
      </c>
      <c r="V3757">
        <f t="shared" si="761"/>
        <v>567141</v>
      </c>
      <c r="W3757">
        <v>10161</v>
      </c>
      <c r="X3757" s="16">
        <v>1088</v>
      </c>
      <c r="Z3757" s="16">
        <v>1088</v>
      </c>
      <c r="AA3757" s="16">
        <v>1088</v>
      </c>
    </row>
    <row r="3758" spans="2:27">
      <c r="B3758" t="s">
        <v>245</v>
      </c>
      <c r="C3758">
        <v>1992</v>
      </c>
      <c r="D3758" s="1">
        <v>509744</v>
      </c>
      <c r="E3758" s="12">
        <f t="shared" si="766"/>
        <v>0.12204764273670586</v>
      </c>
      <c r="F3758" s="1">
        <v>504489</v>
      </c>
      <c r="G3758" s="11">
        <f t="shared" si="767"/>
        <v>0.11874228006643855</v>
      </c>
      <c r="H3758">
        <v>1900972</v>
      </c>
      <c r="I3758" s="12">
        <f t="shared" si="771"/>
        <v>0.26538476105907927</v>
      </c>
      <c r="J3758" s="12">
        <f t="shared" si="763"/>
        <v>0.26814913633656889</v>
      </c>
      <c r="K3758" s="1">
        <v>1844978</v>
      </c>
      <c r="L3758">
        <v>60989</v>
      </c>
      <c r="M3758" s="12">
        <f t="shared" si="764"/>
        <v>3.3056762736466232E-2</v>
      </c>
      <c r="N3758">
        <v>27325</v>
      </c>
      <c r="O3758">
        <v>33664</v>
      </c>
      <c r="P3758" s="12">
        <f t="shared" si="768"/>
        <v>1.8246288031618804E-2</v>
      </c>
      <c r="Q3758" s="12">
        <f t="shared" si="769"/>
        <v>0.55196838774205181</v>
      </c>
      <c r="R3758">
        <v>28014</v>
      </c>
      <c r="S3758">
        <v>4692</v>
      </c>
      <c r="T3758">
        <v>570</v>
      </c>
      <c r="U3758" s="30">
        <v>570.11500000000001</v>
      </c>
      <c r="V3758">
        <f t="shared" si="761"/>
        <v>570115</v>
      </c>
      <c r="W3758">
        <v>10849</v>
      </c>
      <c r="X3758" s="16">
        <v>1211</v>
      </c>
      <c r="Z3758" s="16">
        <v>1211</v>
      </c>
      <c r="AA3758" s="16">
        <v>1211</v>
      </c>
    </row>
    <row r="3759" spans="2:27">
      <c r="B3759" t="s">
        <v>245</v>
      </c>
      <c r="C3759">
        <v>1993</v>
      </c>
      <c r="D3759" s="1">
        <v>563180</v>
      </c>
      <c r="E3759" s="12">
        <f t="shared" si="766"/>
        <v>0.10482909068081232</v>
      </c>
      <c r="F3759" s="1">
        <v>560744</v>
      </c>
      <c r="G3759" s="11">
        <f t="shared" si="767"/>
        <v>0.1115088733351966</v>
      </c>
      <c r="H3759">
        <v>1952812</v>
      </c>
      <c r="I3759" s="12">
        <f t="shared" si="771"/>
        <v>0.28714694502082128</v>
      </c>
      <c r="J3759" s="12">
        <f t="shared" si="763"/>
        <v>0.28839437692926917</v>
      </c>
      <c r="K3759" s="1">
        <v>1849412</v>
      </c>
      <c r="L3759">
        <v>68514</v>
      </c>
      <c r="M3759" s="12">
        <f t="shared" si="764"/>
        <v>3.7046369332522984E-2</v>
      </c>
      <c r="N3759">
        <v>26705</v>
      </c>
      <c r="O3759">
        <v>41809</v>
      </c>
      <c r="P3759" s="12">
        <f t="shared" si="768"/>
        <v>2.2606644706533754E-2</v>
      </c>
      <c r="Q3759" s="12">
        <f t="shared" si="769"/>
        <v>0.61022564731295792</v>
      </c>
      <c r="R3759">
        <v>28907</v>
      </c>
      <c r="S3759">
        <v>4885</v>
      </c>
      <c r="T3759">
        <v>574</v>
      </c>
      <c r="U3759" s="30">
        <v>574.00400000000002</v>
      </c>
      <c r="V3759">
        <f t="shared" si="761"/>
        <v>574004</v>
      </c>
      <c r="W3759">
        <v>11235</v>
      </c>
      <c r="X3759" s="16">
        <v>1188</v>
      </c>
      <c r="Z3759" s="16">
        <v>1188</v>
      </c>
      <c r="AA3759" s="16">
        <v>1188</v>
      </c>
    </row>
    <row r="3760" spans="2:27">
      <c r="B3760" t="s">
        <v>245</v>
      </c>
      <c r="C3760">
        <v>1994</v>
      </c>
      <c r="D3760" s="1">
        <v>619218</v>
      </c>
      <c r="E3760" s="12">
        <f t="shared" si="766"/>
        <v>9.9502823253666675E-2</v>
      </c>
      <c r="F3760" s="1">
        <v>617377</v>
      </c>
      <c r="G3760" s="11">
        <f t="shared" si="767"/>
        <v>0.10099617650835319</v>
      </c>
      <c r="H3760">
        <v>2026361</v>
      </c>
      <c r="I3760" s="12">
        <f t="shared" si="771"/>
        <v>0.30467276067788512</v>
      </c>
      <c r="J3760" s="12">
        <f t="shared" si="763"/>
        <v>0.30558128586169986</v>
      </c>
      <c r="K3760" s="1">
        <v>1912903</v>
      </c>
      <c r="L3760">
        <v>55101</v>
      </c>
      <c r="M3760" s="12">
        <f t="shared" si="764"/>
        <v>2.880491065150716E-2</v>
      </c>
      <c r="N3760">
        <v>24858</v>
      </c>
      <c r="O3760">
        <v>30243</v>
      </c>
      <c r="P3760" s="12">
        <f t="shared" si="768"/>
        <v>1.5810001866273408E-2</v>
      </c>
      <c r="Q3760" s="12">
        <f t="shared" si="769"/>
        <v>0.54886481189089131</v>
      </c>
      <c r="R3760">
        <v>34569</v>
      </c>
      <c r="S3760">
        <v>5655</v>
      </c>
      <c r="T3760">
        <v>579</v>
      </c>
      <c r="U3760" s="30">
        <v>578.9</v>
      </c>
      <c r="V3760">
        <f t="shared" si="761"/>
        <v>578900</v>
      </c>
      <c r="W3760">
        <v>11826</v>
      </c>
      <c r="X3760" s="16">
        <v>1301</v>
      </c>
      <c r="Y3760">
        <v>1267</v>
      </c>
      <c r="Z3760" s="1">
        <f>(X3760+Y3760)/2</f>
        <v>1284</v>
      </c>
      <c r="AA3760" s="16">
        <v>1284</v>
      </c>
    </row>
    <row r="3761" spans="1:27">
      <c r="B3761" t="s">
        <v>245</v>
      </c>
      <c r="C3761">
        <v>1995</v>
      </c>
      <c r="D3761" s="1">
        <v>633266</v>
      </c>
      <c r="E3761" s="12">
        <f t="shared" si="766"/>
        <v>2.2686679004809293E-2</v>
      </c>
      <c r="F3761" s="1">
        <v>630954</v>
      </c>
      <c r="G3761" s="11">
        <f t="shared" si="767"/>
        <v>2.1991425012593602E-2</v>
      </c>
      <c r="H3761">
        <v>2073665</v>
      </c>
      <c r="I3761" s="12">
        <f t="shared" si="771"/>
        <v>0.30426997610510859</v>
      </c>
      <c r="J3761" s="12">
        <f t="shared" si="763"/>
        <v>0.30538491029168163</v>
      </c>
      <c r="K3761" s="1">
        <v>2013565</v>
      </c>
      <c r="L3761">
        <v>68237</v>
      </c>
      <c r="M3761" s="12">
        <f t="shared" si="764"/>
        <v>3.388865022981627E-2</v>
      </c>
      <c r="N3761">
        <v>27078</v>
      </c>
      <c r="O3761">
        <v>41159</v>
      </c>
      <c r="P3761" s="12">
        <f t="shared" si="768"/>
        <v>2.0440859867945659E-2</v>
      </c>
      <c r="Q3761" s="12">
        <f t="shared" si="769"/>
        <v>0.60317716195026161</v>
      </c>
      <c r="R3761">
        <v>31682</v>
      </c>
      <c r="S3761">
        <v>5936</v>
      </c>
      <c r="T3761">
        <v>583</v>
      </c>
      <c r="U3761" s="30">
        <v>582.827</v>
      </c>
      <c r="V3761">
        <f t="shared" si="761"/>
        <v>582827</v>
      </c>
      <c r="W3761">
        <v>12403</v>
      </c>
      <c r="X3761" s="17">
        <v>1279</v>
      </c>
      <c r="Y3761">
        <v>1245</v>
      </c>
      <c r="Z3761" s="1">
        <f t="shared" ref="Z3761:Z3764" si="772">(X3761+Y3761)/2</f>
        <v>1262</v>
      </c>
      <c r="AA3761" s="16">
        <v>1262</v>
      </c>
    </row>
    <row r="3762" spans="1:27">
      <c r="B3762" t="s">
        <v>245</v>
      </c>
      <c r="C3762">
        <v>1996</v>
      </c>
      <c r="D3762" s="1">
        <v>650350</v>
      </c>
      <c r="E3762" s="12">
        <f t="shared" si="766"/>
        <v>2.6977604987477616E-2</v>
      </c>
      <c r="F3762" s="1">
        <v>646815</v>
      </c>
      <c r="G3762" s="11">
        <f t="shared" si="767"/>
        <v>2.5138124173870045E-2</v>
      </c>
      <c r="H3762">
        <v>2146205</v>
      </c>
      <c r="I3762" s="12">
        <f t="shared" si="771"/>
        <v>0.30137614999499118</v>
      </c>
      <c r="J3762" s="12">
        <f t="shared" si="763"/>
        <v>0.30302324335280179</v>
      </c>
      <c r="K3762" s="1">
        <v>2061085</v>
      </c>
      <c r="L3762">
        <v>77149</v>
      </c>
      <c r="M3762" s="12">
        <f t="shared" si="764"/>
        <v>3.7431255867661932E-2</v>
      </c>
      <c r="N3762">
        <v>34062</v>
      </c>
      <c r="O3762">
        <v>43087</v>
      </c>
      <c r="P3762" s="12">
        <f t="shared" si="768"/>
        <v>2.0905008769652875E-2</v>
      </c>
      <c r="Q3762" s="12">
        <f t="shared" si="769"/>
        <v>0.55849071277657525</v>
      </c>
      <c r="R3762">
        <v>28998</v>
      </c>
      <c r="S3762">
        <v>5508</v>
      </c>
      <c r="T3762">
        <v>586</v>
      </c>
      <c r="U3762" s="30">
        <v>586.35199999999998</v>
      </c>
      <c r="V3762">
        <f t="shared" si="761"/>
        <v>586352</v>
      </c>
      <c r="W3762">
        <v>13124</v>
      </c>
      <c r="X3762" s="17">
        <v>1119</v>
      </c>
      <c r="Y3762">
        <v>1119</v>
      </c>
      <c r="Z3762" s="1">
        <f t="shared" si="772"/>
        <v>1119</v>
      </c>
      <c r="AA3762" s="16">
        <v>1119</v>
      </c>
    </row>
    <row r="3763" spans="1:27">
      <c r="B3763" t="s">
        <v>245</v>
      </c>
      <c r="C3763">
        <v>1997</v>
      </c>
      <c r="D3763" s="1">
        <v>666942</v>
      </c>
      <c r="E3763" s="12">
        <f t="shared" si="766"/>
        <v>2.5512416391173982E-2</v>
      </c>
      <c r="F3763" s="1">
        <v>663542</v>
      </c>
      <c r="G3763" s="11">
        <f t="shared" si="767"/>
        <v>2.5860562912115519E-2</v>
      </c>
      <c r="H3763">
        <v>2367723</v>
      </c>
      <c r="I3763" s="12">
        <f t="shared" si="771"/>
        <v>0.28024477525453778</v>
      </c>
      <c r="J3763" s="12">
        <f t="shared" si="763"/>
        <v>0.28168075404090764</v>
      </c>
      <c r="K3763" s="1">
        <v>2123269</v>
      </c>
      <c r="L3763">
        <v>73789</v>
      </c>
      <c r="M3763" s="12">
        <f t="shared" si="764"/>
        <v>3.4752544307857368E-2</v>
      </c>
      <c r="N3763">
        <v>30086</v>
      </c>
      <c r="O3763">
        <v>43703</v>
      </c>
      <c r="P3763" s="12">
        <f t="shared" si="768"/>
        <v>2.0582884222394807E-2</v>
      </c>
      <c r="Q3763" s="12">
        <f t="shared" si="769"/>
        <v>0.59226985051972514</v>
      </c>
      <c r="R3763">
        <v>30587</v>
      </c>
      <c r="S3763">
        <v>5789</v>
      </c>
      <c r="T3763">
        <v>589</v>
      </c>
      <c r="U3763" s="30">
        <v>588.66499999999996</v>
      </c>
      <c r="V3763">
        <f t="shared" si="761"/>
        <v>588665</v>
      </c>
      <c r="W3763">
        <v>13837</v>
      </c>
      <c r="X3763" s="16">
        <v>1270</v>
      </c>
      <c r="Y3763">
        <v>1270</v>
      </c>
      <c r="Z3763" s="1">
        <f t="shared" si="772"/>
        <v>1270</v>
      </c>
      <c r="AA3763" s="16">
        <v>1270</v>
      </c>
    </row>
    <row r="3764" spans="1:27">
      <c r="B3764" t="s">
        <v>245</v>
      </c>
      <c r="C3764">
        <v>1998</v>
      </c>
      <c r="D3764" s="1">
        <v>729547</v>
      </c>
      <c r="E3764" s="12">
        <f t="shared" si="766"/>
        <v>9.386873221359579E-2</v>
      </c>
      <c r="F3764" s="1">
        <v>727304</v>
      </c>
      <c r="G3764" s="11">
        <f t="shared" si="767"/>
        <v>9.609338971760642E-2</v>
      </c>
      <c r="H3764">
        <v>2372580</v>
      </c>
      <c r="I3764" s="12">
        <f t="shared" si="771"/>
        <v>0.30654561700764571</v>
      </c>
      <c r="J3764" s="12">
        <f t="shared" si="763"/>
        <v>0.30749100135717233</v>
      </c>
      <c r="K3764" s="1">
        <v>2295310</v>
      </c>
      <c r="L3764">
        <v>71152</v>
      </c>
      <c r="M3764" s="12">
        <f t="shared" si="764"/>
        <v>3.0998862898693424E-2</v>
      </c>
      <c r="N3764">
        <v>32053</v>
      </c>
      <c r="O3764">
        <v>39099</v>
      </c>
      <c r="P3764" s="12">
        <f t="shared" si="768"/>
        <v>1.7034300377726755E-2</v>
      </c>
      <c r="Q3764" s="12">
        <f t="shared" si="769"/>
        <v>0.54951371711266017</v>
      </c>
      <c r="R3764">
        <v>31317</v>
      </c>
      <c r="S3764">
        <v>5933</v>
      </c>
      <c r="T3764">
        <v>591</v>
      </c>
      <c r="U3764" s="30">
        <v>590.57899999999995</v>
      </c>
      <c r="V3764">
        <f t="shared" si="761"/>
        <v>590579</v>
      </c>
      <c r="W3764">
        <v>14963</v>
      </c>
      <c r="X3764" s="16">
        <v>1473</v>
      </c>
      <c r="Y3764">
        <v>1240</v>
      </c>
      <c r="Z3764" s="1">
        <f t="shared" si="772"/>
        <v>1356.5</v>
      </c>
      <c r="AA3764" s="16">
        <v>1357</v>
      </c>
    </row>
    <row r="3765" spans="1:27">
      <c r="B3765" t="s">
        <v>61</v>
      </c>
      <c r="C3765">
        <v>1999</v>
      </c>
      <c r="D3765" s="1">
        <v>832679</v>
      </c>
      <c r="E3765" s="12">
        <f t="shared" si="766"/>
        <v>0.14136443573889002</v>
      </c>
      <c r="F3765" s="1">
        <v>802147</v>
      </c>
      <c r="G3765" s="11">
        <f t="shared" si="767"/>
        <v>0.10290470009789579</v>
      </c>
      <c r="H3765">
        <v>3054762</v>
      </c>
      <c r="I3765" s="12">
        <f t="shared" si="771"/>
        <v>0.26258903312271137</v>
      </c>
      <c r="J3765" s="12">
        <f t="shared" si="763"/>
        <v>0.27258391979473362</v>
      </c>
      <c r="K3765" s="1">
        <v>2602588</v>
      </c>
      <c r="L3765">
        <v>63484</v>
      </c>
      <c r="M3765" s="12">
        <f t="shared" si="764"/>
        <v>2.4392643015337043E-2</v>
      </c>
      <c r="N3765">
        <v>24491</v>
      </c>
      <c r="O3765">
        <v>38993</v>
      </c>
      <c r="P3765" s="12">
        <f t="shared" si="768"/>
        <v>1.4982394447373154E-2</v>
      </c>
      <c r="Q3765" s="12">
        <f t="shared" si="769"/>
        <v>0.61421775565496817</v>
      </c>
      <c r="R3765">
        <v>31893</v>
      </c>
      <c r="S3765">
        <v>7215</v>
      </c>
      <c r="T3765">
        <v>594</v>
      </c>
      <c r="U3765" s="30">
        <v>593.74</v>
      </c>
      <c r="V3765">
        <f t="shared" si="761"/>
        <v>593740</v>
      </c>
      <c r="W3765">
        <v>15884</v>
      </c>
      <c r="X3765" s="16">
        <v>1536</v>
      </c>
      <c r="Z3765" s="16">
        <v>1536</v>
      </c>
      <c r="AA3765" s="16">
        <v>1536</v>
      </c>
    </row>
    <row r="3766" spans="1:27">
      <c r="B3766" t="s">
        <v>300</v>
      </c>
      <c r="C3766">
        <v>2000</v>
      </c>
      <c r="D3766" s="1">
        <v>918135</v>
      </c>
      <c r="E3766" s="12">
        <f t="shared" si="766"/>
        <v>0.10262778333547501</v>
      </c>
      <c r="F3766" s="1">
        <v>876957</v>
      </c>
      <c r="G3766" s="11">
        <f t="shared" si="767"/>
        <v>9.3262207550486378E-2</v>
      </c>
      <c r="H3766">
        <v>3291896</v>
      </c>
      <c r="I3766" s="12">
        <f t="shared" si="771"/>
        <v>0.26639875621830095</v>
      </c>
      <c r="J3766" s="12">
        <f t="shared" si="763"/>
        <v>0.27890765686400787</v>
      </c>
      <c r="K3766" s="1">
        <v>3219388</v>
      </c>
      <c r="L3766">
        <v>104129</v>
      </c>
      <c r="M3766" s="12">
        <f t="shared" si="764"/>
        <v>3.2344346192506153E-2</v>
      </c>
      <c r="N3766">
        <v>38002</v>
      </c>
      <c r="O3766">
        <v>66127</v>
      </c>
      <c r="P3766" s="12">
        <f t="shared" si="768"/>
        <v>2.0540239324989717E-2</v>
      </c>
      <c r="Q3766" s="12">
        <f t="shared" si="769"/>
        <v>0.63504883365825082</v>
      </c>
      <c r="R3766">
        <v>37044</v>
      </c>
      <c r="S3766">
        <v>7345</v>
      </c>
      <c r="T3766">
        <v>609</v>
      </c>
      <c r="U3766" s="30">
        <v>609.61800000000005</v>
      </c>
      <c r="V3766">
        <f t="shared" si="761"/>
        <v>609618</v>
      </c>
      <c r="W3766">
        <v>17189</v>
      </c>
      <c r="X3766" s="16">
        <v>1697</v>
      </c>
      <c r="Z3766" s="16">
        <v>1697</v>
      </c>
      <c r="AA3766" s="16">
        <v>1697</v>
      </c>
    </row>
    <row r="3767" spans="1:27">
      <c r="B3767" t="s">
        <v>203</v>
      </c>
      <c r="C3767">
        <v>2001</v>
      </c>
      <c r="D3767" s="1">
        <v>976421</v>
      </c>
      <c r="E3767" s="12">
        <f t="shared" si="766"/>
        <v>6.3483038986641399E-2</v>
      </c>
      <c r="F3767" s="1">
        <v>934467</v>
      </c>
      <c r="G3767" s="11">
        <f t="shared" si="767"/>
        <v>6.5579042073898725E-2</v>
      </c>
      <c r="H3767">
        <v>3143100</v>
      </c>
      <c r="I3767" s="12">
        <f t="shared" si="771"/>
        <v>0.29730743533454235</v>
      </c>
      <c r="J3767" s="12">
        <f t="shared" si="763"/>
        <v>0.3106554039006077</v>
      </c>
      <c r="K3767" s="1">
        <v>3370929</v>
      </c>
      <c r="L3767">
        <v>115100</v>
      </c>
      <c r="M3767" s="12">
        <f t="shared" si="764"/>
        <v>3.4144890028831816E-2</v>
      </c>
      <c r="N3767">
        <v>43112</v>
      </c>
      <c r="O3767">
        <v>71988</v>
      </c>
      <c r="P3767" s="12">
        <f t="shared" si="768"/>
        <v>2.1355537301438268E-2</v>
      </c>
      <c r="Q3767" s="12">
        <f t="shared" si="769"/>
        <v>0.62543874891398787</v>
      </c>
      <c r="R3767">
        <v>41896</v>
      </c>
      <c r="S3767">
        <v>8088</v>
      </c>
      <c r="T3767">
        <v>612</v>
      </c>
      <c r="U3767" s="30">
        <v>612.22299999999996</v>
      </c>
      <c r="V3767">
        <f t="shared" si="761"/>
        <v>612223</v>
      </c>
      <c r="W3767">
        <v>18047</v>
      </c>
      <c r="X3767" s="16">
        <v>1741</v>
      </c>
      <c r="Z3767" s="16">
        <v>1741</v>
      </c>
      <c r="AA3767" s="16">
        <v>1741</v>
      </c>
    </row>
    <row r="3768" spans="1:27">
      <c r="B3768" t="s">
        <v>89</v>
      </c>
      <c r="C3768">
        <v>2002</v>
      </c>
      <c r="D3768" s="1">
        <v>1086896</v>
      </c>
      <c r="E3768" s="12">
        <f t="shared" si="766"/>
        <v>0.11314279393827048</v>
      </c>
      <c r="F3768" s="1">
        <v>1041012</v>
      </c>
      <c r="G3768" s="11">
        <f t="shared" si="767"/>
        <v>0.1140168673693132</v>
      </c>
      <c r="H3768">
        <v>3259608</v>
      </c>
      <c r="I3768" s="12">
        <f t="shared" si="771"/>
        <v>0.31936723679657186</v>
      </c>
      <c r="J3768" s="12">
        <f t="shared" si="763"/>
        <v>0.33344377606141595</v>
      </c>
      <c r="K3768" s="1">
        <v>3511510</v>
      </c>
      <c r="L3768">
        <v>130639</v>
      </c>
      <c r="M3768" s="12">
        <f t="shared" si="764"/>
        <v>3.7203083573733239E-2</v>
      </c>
      <c r="N3768">
        <v>50868</v>
      </c>
      <c r="O3768">
        <v>79771</v>
      </c>
      <c r="P3768" s="12">
        <f t="shared" si="768"/>
        <v>2.2717007782976553E-2</v>
      </c>
      <c r="Q3768" s="12">
        <f t="shared" si="769"/>
        <v>0.6106216367241023</v>
      </c>
      <c r="R3768">
        <v>39049</v>
      </c>
      <c r="S3768">
        <v>7159</v>
      </c>
      <c r="T3768">
        <v>615</v>
      </c>
      <c r="U3768" s="30">
        <v>615.44200000000001</v>
      </c>
      <c r="V3768">
        <f t="shared" si="761"/>
        <v>615442</v>
      </c>
      <c r="W3768">
        <v>18458</v>
      </c>
      <c r="X3768" s="16">
        <v>1863</v>
      </c>
      <c r="Z3768" s="16">
        <v>1863</v>
      </c>
      <c r="AA3768" s="16">
        <v>1863</v>
      </c>
    </row>
    <row r="3769" spans="1:27">
      <c r="B3769" t="s">
        <v>300</v>
      </c>
      <c r="C3769">
        <v>2003</v>
      </c>
      <c r="D3769" s="1">
        <v>1152305</v>
      </c>
      <c r="E3769" s="12">
        <f t="shared" si="766"/>
        <v>6.0179630801843048E-2</v>
      </c>
      <c r="F3769" s="1">
        <v>1114898</v>
      </c>
      <c r="G3769" s="11">
        <f t="shared" si="767"/>
        <v>7.0975166472624709E-2</v>
      </c>
      <c r="H3769">
        <v>3639339</v>
      </c>
      <c r="I3769" s="12">
        <f t="shared" si="771"/>
        <v>0.30634628980702266</v>
      </c>
      <c r="J3769" s="12">
        <f t="shared" si="763"/>
        <v>0.31662480466919957</v>
      </c>
      <c r="K3769" s="1">
        <v>3858957</v>
      </c>
      <c r="L3769">
        <v>141670</v>
      </c>
      <c r="M3769" s="12">
        <f t="shared" si="764"/>
        <v>3.6711992385507278E-2</v>
      </c>
      <c r="N3769">
        <v>59903</v>
      </c>
      <c r="O3769">
        <v>81767</v>
      </c>
      <c r="P3769" s="12">
        <f t="shared" si="768"/>
        <v>2.1188886012463989E-2</v>
      </c>
      <c r="Q3769" s="12">
        <f t="shared" si="769"/>
        <v>0.57716524317074891</v>
      </c>
      <c r="R3769">
        <v>44239</v>
      </c>
      <c r="S3769">
        <v>7289</v>
      </c>
      <c r="T3769">
        <v>617</v>
      </c>
      <c r="U3769" s="30">
        <v>617.85799999999995</v>
      </c>
      <c r="V3769">
        <f t="shared" si="761"/>
        <v>617858</v>
      </c>
      <c r="W3769">
        <v>19126</v>
      </c>
      <c r="X3769" s="16">
        <v>1944</v>
      </c>
      <c r="Z3769" s="16">
        <v>1944</v>
      </c>
      <c r="AA3769" s="16">
        <v>1944</v>
      </c>
    </row>
    <row r="3770" spans="1:27">
      <c r="B3770" t="s">
        <v>245</v>
      </c>
      <c r="C3770">
        <v>2004</v>
      </c>
      <c r="D3770" s="1">
        <v>1314916</v>
      </c>
      <c r="E3770" s="12">
        <f t="shared" si="766"/>
        <v>0.14111801996867149</v>
      </c>
      <c r="F3770" s="1">
        <v>1314084</v>
      </c>
      <c r="G3770" s="11">
        <f t="shared" si="767"/>
        <v>0.17865849611354581</v>
      </c>
      <c r="H3770">
        <v>4302590</v>
      </c>
      <c r="I3770" s="12">
        <f t="shared" si="771"/>
        <v>0.30541696977866822</v>
      </c>
      <c r="J3770" s="12">
        <f t="shared" si="763"/>
        <v>0.30561034167791956</v>
      </c>
      <c r="K3770" s="1">
        <v>3913616</v>
      </c>
      <c r="L3770">
        <v>162905</v>
      </c>
      <c r="M3770" s="12">
        <f t="shared" si="764"/>
        <v>4.1625187550337082E-2</v>
      </c>
      <c r="N3770">
        <v>69078</v>
      </c>
      <c r="O3770">
        <v>93827</v>
      </c>
      <c r="P3770" s="12">
        <f t="shared" si="768"/>
        <v>2.3974503374883993E-2</v>
      </c>
      <c r="Q3770" s="12">
        <f t="shared" si="769"/>
        <v>0.5759614499248028</v>
      </c>
      <c r="R3770">
        <v>45759</v>
      </c>
      <c r="S3770">
        <v>7474</v>
      </c>
      <c r="T3770">
        <v>618</v>
      </c>
      <c r="U3770" s="30">
        <v>619.91999999999996</v>
      </c>
      <c r="V3770">
        <f t="shared" si="761"/>
        <v>619920</v>
      </c>
      <c r="W3770">
        <v>20231</v>
      </c>
      <c r="X3770" s="16">
        <v>1968</v>
      </c>
      <c r="Z3770" s="16">
        <v>1968</v>
      </c>
      <c r="AA3770" s="16">
        <v>1968</v>
      </c>
    </row>
    <row r="3771" spans="1:27">
      <c r="B3771" t="s">
        <v>245</v>
      </c>
      <c r="C3771">
        <v>2005</v>
      </c>
      <c r="D3771" s="1">
        <v>1260499</v>
      </c>
      <c r="E3771" s="12">
        <f t="shared" si="766"/>
        <v>-4.1384392615193673E-2</v>
      </c>
      <c r="F3771" s="1">
        <v>1260002</v>
      </c>
      <c r="G3771" s="11">
        <f t="shared" si="767"/>
        <v>-4.1155664325872622E-2</v>
      </c>
      <c r="H3771">
        <v>4599312</v>
      </c>
      <c r="I3771" s="12">
        <f t="shared" si="771"/>
        <v>0.27395445231808585</v>
      </c>
      <c r="J3771" s="12">
        <f t="shared" si="763"/>
        <v>0.27406251195831027</v>
      </c>
      <c r="K3771" s="1">
        <v>4428814</v>
      </c>
      <c r="L3771">
        <v>186536</v>
      </c>
      <c r="M3771" s="12">
        <f t="shared" si="764"/>
        <v>4.2118725238856271E-2</v>
      </c>
      <c r="N3771">
        <v>88946</v>
      </c>
      <c r="O3771">
        <v>97590</v>
      </c>
      <c r="P3771" s="12">
        <f t="shared" si="768"/>
        <v>2.2035244650147872E-2</v>
      </c>
      <c r="Q3771" s="12">
        <f t="shared" si="769"/>
        <v>0.52316979028176869</v>
      </c>
      <c r="R3771">
        <v>49973</v>
      </c>
      <c r="S3771">
        <v>7974</v>
      </c>
      <c r="T3771">
        <v>620</v>
      </c>
      <c r="U3771" s="30">
        <v>621.21500000000003</v>
      </c>
      <c r="V3771">
        <f t="shared" si="761"/>
        <v>621215</v>
      </c>
      <c r="W3771">
        <v>20348</v>
      </c>
      <c r="X3771" s="16">
        <v>2078</v>
      </c>
      <c r="Z3771" s="16">
        <v>2078</v>
      </c>
      <c r="AA3771" s="16">
        <v>2078</v>
      </c>
    </row>
    <row r="3772" spans="1:27">
      <c r="B3772" t="s">
        <v>245</v>
      </c>
      <c r="C3772">
        <v>2006</v>
      </c>
      <c r="D3772" s="1">
        <v>1288175</v>
      </c>
      <c r="E3772" s="12">
        <f t="shared" si="766"/>
        <v>2.1956383940011058E-2</v>
      </c>
      <c r="F3772" s="1">
        <v>1287546</v>
      </c>
      <c r="G3772" s="11">
        <f t="shared" si="767"/>
        <v>2.1860282761455935E-2</v>
      </c>
      <c r="H3772">
        <v>4880877</v>
      </c>
      <c r="I3772" s="12">
        <f t="shared" si="771"/>
        <v>0.26379398620370886</v>
      </c>
      <c r="J3772" s="12">
        <f t="shared" si="763"/>
        <v>0.26392285648665187</v>
      </c>
      <c r="K3772" s="1">
        <v>4629529</v>
      </c>
      <c r="L3772">
        <v>187873</v>
      </c>
      <c r="M3772" s="12">
        <f t="shared" si="764"/>
        <v>4.0581450078398904E-2</v>
      </c>
      <c r="N3772">
        <v>84753</v>
      </c>
      <c r="O3772">
        <v>103120</v>
      </c>
      <c r="P3772" s="12">
        <f t="shared" si="768"/>
        <v>2.2274404156448744E-2</v>
      </c>
      <c r="Q3772" s="12">
        <f t="shared" si="769"/>
        <v>0.54888142521809946</v>
      </c>
      <c r="R3772">
        <v>50951</v>
      </c>
      <c r="S3772">
        <v>9148</v>
      </c>
      <c r="T3772">
        <v>620</v>
      </c>
      <c r="U3772" s="30">
        <v>622.89200000000005</v>
      </c>
      <c r="V3772">
        <f t="shared" ref="V3772:V3782" si="773">(U3772*1000)</f>
        <v>622892</v>
      </c>
      <c r="W3772">
        <v>22340</v>
      </c>
      <c r="X3772" s="16">
        <v>2215</v>
      </c>
      <c r="Z3772" s="16">
        <v>2215</v>
      </c>
      <c r="AA3772" s="16">
        <v>2215</v>
      </c>
    </row>
    <row r="3773" spans="1:27">
      <c r="B3773" t="s">
        <v>245</v>
      </c>
      <c r="C3773">
        <v>2007</v>
      </c>
      <c r="D3773" s="1">
        <v>1379970</v>
      </c>
      <c r="E3773" s="12">
        <f t="shared" si="766"/>
        <v>7.1259727909639609E-2</v>
      </c>
      <c r="F3773" s="1">
        <v>1375164</v>
      </c>
      <c r="G3773" s="11">
        <f t="shared" si="767"/>
        <v>6.8050384219282264E-2</v>
      </c>
      <c r="H3773">
        <v>5442433</v>
      </c>
      <c r="I3773" s="12">
        <f t="shared" si="771"/>
        <v>0.25267449319082108</v>
      </c>
      <c r="J3773" s="12">
        <f t="shared" si="763"/>
        <v>0.25355755413066178</v>
      </c>
      <c r="K3773" s="1">
        <v>4994074</v>
      </c>
      <c r="L3773">
        <v>191883</v>
      </c>
      <c r="M3773" s="12">
        <f t="shared" si="764"/>
        <v>3.8422137917860248E-2</v>
      </c>
      <c r="N3773">
        <v>77135</v>
      </c>
      <c r="O3773">
        <v>114748</v>
      </c>
      <c r="P3773" s="12">
        <f t="shared" si="768"/>
        <v>2.2976832141454052E-2</v>
      </c>
      <c r="Q3773" s="12">
        <f t="shared" si="769"/>
        <v>0.59801024582688411</v>
      </c>
      <c r="R3773">
        <v>54135</v>
      </c>
      <c r="S3773">
        <v>9878</v>
      </c>
      <c r="T3773">
        <v>620</v>
      </c>
      <c r="U3773" s="30">
        <v>623.48099999999999</v>
      </c>
      <c r="V3773">
        <f t="shared" si="773"/>
        <v>623481</v>
      </c>
      <c r="W3773">
        <v>23413</v>
      </c>
      <c r="X3773" s="16">
        <v>2145</v>
      </c>
      <c r="Z3773" s="16">
        <v>2145</v>
      </c>
      <c r="AA3773" s="16">
        <v>2145</v>
      </c>
    </row>
    <row r="3774" spans="1:27">
      <c r="B3774" t="s">
        <v>127</v>
      </c>
      <c r="C3774">
        <v>2008</v>
      </c>
      <c r="D3774" s="1">
        <v>1420594</v>
      </c>
      <c r="E3774" s="12">
        <f t="shared" si="766"/>
        <v>2.9438321122922963E-2</v>
      </c>
      <c r="F3774" s="1">
        <v>1418148</v>
      </c>
      <c r="G3774" s="11">
        <f t="shared" si="767"/>
        <v>3.1257362758187385E-2</v>
      </c>
      <c r="H3774">
        <v>5148584</v>
      </c>
      <c r="I3774" s="12">
        <f t="shared" si="771"/>
        <v>0.27544427749454997</v>
      </c>
      <c r="J3774" s="12">
        <f t="shared" si="763"/>
        <v>0.27591935957537062</v>
      </c>
      <c r="K3774" s="1">
        <v>5070156</v>
      </c>
      <c r="L3774">
        <v>197505</v>
      </c>
      <c r="M3774" s="12">
        <f t="shared" si="764"/>
        <v>3.8954422704153481E-2</v>
      </c>
      <c r="N3774">
        <v>77177</v>
      </c>
      <c r="O3774">
        <v>120328</v>
      </c>
      <c r="P3774" s="12">
        <f t="shared" si="768"/>
        <v>2.3732603099391812E-2</v>
      </c>
      <c r="Q3774" s="12">
        <f t="shared" si="769"/>
        <v>0.60924027239816714</v>
      </c>
      <c r="R3774">
        <v>62885</v>
      </c>
      <c r="S3774">
        <v>9941</v>
      </c>
      <c r="T3774">
        <v>621</v>
      </c>
      <c r="U3774" s="30">
        <v>624.15099999999995</v>
      </c>
      <c r="V3774">
        <f t="shared" si="773"/>
        <v>624151</v>
      </c>
      <c r="W3774">
        <v>24034</v>
      </c>
      <c r="X3774" s="16">
        <v>2116</v>
      </c>
      <c r="Z3774" s="16">
        <v>2116</v>
      </c>
      <c r="AA3774" s="16">
        <v>2116</v>
      </c>
    </row>
    <row r="3775" spans="1:27">
      <c r="A3775">
        <v>45</v>
      </c>
      <c r="B3775" t="s">
        <v>197</v>
      </c>
      <c r="C3775">
        <v>2009</v>
      </c>
      <c r="D3775" s="10">
        <v>1573825</v>
      </c>
      <c r="E3775" s="12">
        <f t="shared" si="766"/>
        <v>0.10786403434056457</v>
      </c>
      <c r="F3775" s="4"/>
      <c r="G3775" s="4"/>
      <c r="H3775" s="10">
        <v>4559365</v>
      </c>
      <c r="I3775" s="3"/>
      <c r="J3775" s="12">
        <f t="shared" si="763"/>
        <v>0.34518512994682371</v>
      </c>
      <c r="K3775" s="10">
        <v>5467079</v>
      </c>
      <c r="L3775" s="3"/>
      <c r="M3775" s="3"/>
      <c r="N3775" s="10">
        <v>74996</v>
      </c>
      <c r="O3775" s="10">
        <v>120183</v>
      </c>
      <c r="P3775" s="12">
        <f t="shared" si="768"/>
        <v>2.1983037011171779E-2</v>
      </c>
      <c r="Q3775" s="3"/>
      <c r="R3775" s="3"/>
      <c r="U3775" s="30">
        <v>624.81700000000001</v>
      </c>
      <c r="V3775">
        <f t="shared" si="773"/>
        <v>624817</v>
      </c>
      <c r="X3775" s="16">
        <v>2220</v>
      </c>
      <c r="Z3775" s="16">
        <v>2220</v>
      </c>
      <c r="AA3775" s="16">
        <v>2220</v>
      </c>
    </row>
    <row r="3776" spans="1:27">
      <c r="B3776" t="s">
        <v>197</v>
      </c>
      <c r="C3776">
        <v>2010</v>
      </c>
      <c r="D3776" s="10">
        <v>1904907</v>
      </c>
      <c r="E3776" s="12">
        <f t="shared" si="766"/>
        <v>0.2103677346591902</v>
      </c>
      <c r="F3776" s="4"/>
      <c r="G3776" s="4"/>
      <c r="H3776" s="10">
        <v>6001197</v>
      </c>
      <c r="I3776" s="3"/>
      <c r="J3776" s="12">
        <f t="shared" si="763"/>
        <v>0.31742117447569212</v>
      </c>
      <c r="K3776" s="10">
        <v>5745943</v>
      </c>
      <c r="L3776" s="3"/>
      <c r="M3776" s="3"/>
      <c r="N3776" s="10">
        <v>74486</v>
      </c>
      <c r="O3776" s="10">
        <v>125326</v>
      </c>
      <c r="P3776" s="12">
        <f t="shared" si="768"/>
        <v>2.1811215321836643E-2</v>
      </c>
      <c r="Q3776" s="3"/>
      <c r="R3776" s="3"/>
      <c r="U3776" s="30">
        <v>625.84199999999998</v>
      </c>
      <c r="V3776">
        <f t="shared" si="773"/>
        <v>625842</v>
      </c>
      <c r="X3776" s="16">
        <v>2079</v>
      </c>
      <c r="Z3776" s="16">
        <v>2079</v>
      </c>
      <c r="AA3776" s="16">
        <v>2079</v>
      </c>
    </row>
    <row r="3777" spans="2:28">
      <c r="B3777" t="s">
        <v>197</v>
      </c>
      <c r="C3777">
        <v>2011</v>
      </c>
      <c r="D3777" s="10">
        <v>2035378</v>
      </c>
      <c r="E3777" s="12">
        <f t="shared" si="766"/>
        <v>6.8492057617510982E-2</v>
      </c>
      <c r="F3777" s="4"/>
      <c r="G3777" s="4"/>
      <c r="H3777" s="10">
        <v>6506203</v>
      </c>
      <c r="I3777" s="3"/>
      <c r="J3777" s="12">
        <f t="shared" ref="J3777:J3782" si="774">D3777/H3777</f>
        <v>0.31283653461166211</v>
      </c>
      <c r="K3777" s="10">
        <v>5853842</v>
      </c>
      <c r="L3777" s="3"/>
      <c r="M3777" s="3"/>
      <c r="N3777" s="10">
        <v>90175</v>
      </c>
      <c r="O3777" s="10">
        <v>128356</v>
      </c>
      <c r="P3777" s="12">
        <f t="shared" si="768"/>
        <v>2.1926796110998556E-2</v>
      </c>
      <c r="Q3777" s="3"/>
      <c r="R3777" s="3"/>
      <c r="U3777" s="30">
        <v>626.21</v>
      </c>
      <c r="V3777">
        <f t="shared" si="773"/>
        <v>626210</v>
      </c>
      <c r="X3777" s="16">
        <v>2053</v>
      </c>
      <c r="Z3777" s="16">
        <v>2053</v>
      </c>
      <c r="AA3777" s="16">
        <v>2053</v>
      </c>
    </row>
    <row r="3778" spans="2:28">
      <c r="B3778" t="s">
        <v>197</v>
      </c>
      <c r="C3778">
        <v>2012</v>
      </c>
      <c r="D3778" s="21"/>
      <c r="E3778" s="12"/>
      <c r="F3778" s="4"/>
      <c r="G3778" s="4"/>
      <c r="H3778" s="21"/>
      <c r="I3778" s="4"/>
      <c r="J3778" s="12"/>
      <c r="K3778" s="21"/>
      <c r="L3778" s="4"/>
      <c r="M3778" s="4"/>
      <c r="N3778" s="21"/>
      <c r="O3778" s="21"/>
      <c r="P3778" s="12"/>
      <c r="Q3778" s="4"/>
      <c r="R3778" s="4"/>
      <c r="U3778" s="30">
        <v>625.60599999999999</v>
      </c>
      <c r="V3778">
        <f t="shared" si="773"/>
        <v>625606</v>
      </c>
      <c r="X3778" s="16">
        <v>2034</v>
      </c>
      <c r="Z3778" s="16">
        <v>2034</v>
      </c>
      <c r="AA3778" s="16">
        <v>2034</v>
      </c>
    </row>
    <row r="3779" spans="2:28">
      <c r="B3779" t="s">
        <v>197</v>
      </c>
      <c r="C3779">
        <v>2013</v>
      </c>
      <c r="D3779" s="21">
        <v>1872013</v>
      </c>
      <c r="E3779" s="12"/>
      <c r="F3779" s="21">
        <v>1869831</v>
      </c>
      <c r="G3779" s="4"/>
      <c r="H3779" s="21">
        <v>6295755</v>
      </c>
      <c r="I3779" s="4"/>
      <c r="J3779" s="12">
        <f t="shared" si="774"/>
        <v>0.29734527471288191</v>
      </c>
      <c r="K3779" s="21">
        <v>6018247</v>
      </c>
      <c r="L3779" s="4"/>
      <c r="M3779" s="4"/>
      <c r="N3779" s="21">
        <v>91112</v>
      </c>
      <c r="O3779" s="21">
        <v>135127</v>
      </c>
      <c r="P3779" s="12">
        <f t="shared" si="768"/>
        <v>2.2452883705171955E-2</v>
      </c>
      <c r="Q3779" s="4"/>
      <c r="R3779" s="4"/>
      <c r="U3779" s="30">
        <v>626.04399999999998</v>
      </c>
      <c r="V3779">
        <f t="shared" si="773"/>
        <v>626044</v>
      </c>
      <c r="X3779" s="16">
        <v>2078</v>
      </c>
      <c r="Z3779" s="16">
        <v>2078</v>
      </c>
      <c r="AA3779" s="16">
        <v>2078</v>
      </c>
    </row>
    <row r="3780" spans="2:28">
      <c r="B3780" t="s">
        <v>197</v>
      </c>
      <c r="C3780">
        <v>2014</v>
      </c>
      <c r="D3780" s="21">
        <v>1943173</v>
      </c>
      <c r="E3780" s="12">
        <f t="shared" ref="E3780:E3782" si="775">(D3780-D3779)/(D3779)</f>
        <v>3.8012556536733452E-2</v>
      </c>
      <c r="F3780" s="21">
        <v>1938148</v>
      </c>
      <c r="G3780" s="4"/>
      <c r="H3780" s="21">
        <v>6545351</v>
      </c>
      <c r="I3780" s="4"/>
      <c r="J3780" s="12">
        <f t="shared" si="774"/>
        <v>0.29687834922833017</v>
      </c>
      <c r="K3780" s="21">
        <v>6302744</v>
      </c>
      <c r="L3780" s="4"/>
      <c r="M3780" s="4"/>
      <c r="N3780" s="21">
        <v>92234</v>
      </c>
      <c r="O3780" s="21">
        <v>139146</v>
      </c>
      <c r="P3780" s="12">
        <f t="shared" si="768"/>
        <v>2.2077050884503638E-2</v>
      </c>
      <c r="Q3780" s="4"/>
      <c r="R3780" s="4"/>
      <c r="U3780" s="30">
        <v>625.66499999999996</v>
      </c>
      <c r="V3780">
        <f t="shared" si="773"/>
        <v>625665</v>
      </c>
      <c r="X3780" s="16">
        <v>1979</v>
      </c>
      <c r="Z3780" s="16">
        <v>1979</v>
      </c>
      <c r="AA3780" s="16">
        <v>1979</v>
      </c>
    </row>
    <row r="3781" spans="2:28">
      <c r="B3781" t="s">
        <v>197</v>
      </c>
      <c r="C3781">
        <v>2015</v>
      </c>
      <c r="D3781" s="10">
        <v>2107303</v>
      </c>
      <c r="E3781" s="12">
        <f t="shared" si="775"/>
        <v>8.4464944706415745E-2</v>
      </c>
      <c r="F3781" s="3"/>
      <c r="G3781" s="3"/>
      <c r="H3781" s="10">
        <v>6325712</v>
      </c>
      <c r="I3781" s="3"/>
      <c r="J3781" s="12">
        <f t="shared" si="774"/>
        <v>0.33313293428470975</v>
      </c>
      <c r="K3781" s="10">
        <v>6469338</v>
      </c>
      <c r="L3781" s="3"/>
      <c r="M3781" s="3"/>
      <c r="N3781" s="10">
        <v>103861</v>
      </c>
      <c r="O3781" s="10">
        <v>145536</v>
      </c>
      <c r="P3781" s="12">
        <f t="shared" si="768"/>
        <v>2.2496273961879872E-2</v>
      </c>
      <c r="Q3781" s="3"/>
      <c r="R3781" s="3"/>
      <c r="U3781" s="30">
        <v>624.45500000000004</v>
      </c>
      <c r="V3781">
        <f t="shared" si="773"/>
        <v>624455</v>
      </c>
      <c r="X3781" s="16">
        <v>1750</v>
      </c>
      <c r="Z3781" s="16">
        <v>1750</v>
      </c>
      <c r="AA3781" s="16">
        <v>1750</v>
      </c>
    </row>
    <row r="3782" spans="2:28">
      <c r="B3782" t="s">
        <v>245</v>
      </c>
      <c r="C3782">
        <v>2016</v>
      </c>
      <c r="D3782" s="1">
        <v>2139158</v>
      </c>
      <c r="E3782" s="12">
        <f t="shared" si="775"/>
        <v>1.511647826629583E-2</v>
      </c>
      <c r="F3782" s="3"/>
      <c r="G3782" s="3"/>
      <c r="H3782" s="1">
        <v>6488122</v>
      </c>
      <c r="I3782" s="3"/>
      <c r="J3782" s="12">
        <f t="shared" si="774"/>
        <v>0.32970372628628131</v>
      </c>
      <c r="K3782" s="1">
        <v>6763948</v>
      </c>
      <c r="L3782" s="3"/>
      <c r="M3782" s="3"/>
      <c r="N3782" s="1">
        <v>88203</v>
      </c>
      <c r="O3782" s="1">
        <v>139482</v>
      </c>
      <c r="P3782" s="12">
        <f t="shared" ref="P3782" si="776">(O3782/K3782)</f>
        <v>2.0621388573655502E-2</v>
      </c>
      <c r="Q3782" s="3"/>
      <c r="R3782" s="3"/>
      <c r="U3782" s="30">
        <v>623.35400000000004</v>
      </c>
      <c r="V3782">
        <f t="shared" si="773"/>
        <v>623354</v>
      </c>
      <c r="X3782" s="16">
        <v>1735</v>
      </c>
      <c r="Z3782" s="16">
        <v>1735</v>
      </c>
      <c r="AA3782" s="16">
        <v>1735</v>
      </c>
    </row>
    <row r="3783" spans="2:28"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U3783" s="30"/>
    </row>
    <row r="3784" spans="2:28"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</row>
    <row r="3785" spans="2:28">
      <c r="B3785" t="s">
        <v>246</v>
      </c>
      <c r="C3785">
        <v>1880</v>
      </c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X3785" s="16">
        <v>749</v>
      </c>
      <c r="Z3785" s="16">
        <v>749</v>
      </c>
      <c r="AA3785" s="16">
        <v>749</v>
      </c>
    </row>
    <row r="3786" spans="2:28">
      <c r="B3786" t="s">
        <v>246</v>
      </c>
      <c r="C3786">
        <v>1890</v>
      </c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X3786" s="16">
        <v>1167</v>
      </c>
      <c r="Z3786" s="16">
        <v>1167</v>
      </c>
      <c r="AA3786" s="16">
        <v>1167</v>
      </c>
    </row>
    <row r="3787" spans="2:28">
      <c r="B3787" t="s">
        <v>246</v>
      </c>
      <c r="C3787">
        <v>1904</v>
      </c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U3787" s="30">
        <v>1889</v>
      </c>
      <c r="V3787">
        <f>(U3787*1000)</f>
        <v>1889000</v>
      </c>
      <c r="X3787" s="16">
        <v>1546</v>
      </c>
      <c r="Z3787" s="16">
        <v>1546</v>
      </c>
      <c r="AA3787" s="16">
        <v>1546</v>
      </c>
    </row>
    <row r="3788" spans="2:28">
      <c r="B3788" t="s">
        <v>246</v>
      </c>
      <c r="C3788">
        <v>1910</v>
      </c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U3788" s="30">
        <v>2071</v>
      </c>
      <c r="V3788">
        <f t="shared" ref="V3788:V3856" si="777">(U3788*1000)</f>
        <v>2071000</v>
      </c>
      <c r="X3788" s="16">
        <v>2145</v>
      </c>
      <c r="Z3788" s="16">
        <v>2145</v>
      </c>
      <c r="AA3788" s="16">
        <v>2145</v>
      </c>
    </row>
    <row r="3789" spans="2:28">
      <c r="B3789" t="s">
        <v>246</v>
      </c>
      <c r="C3789">
        <v>1923</v>
      </c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U3789" s="30">
        <v>2423</v>
      </c>
      <c r="V3789">
        <f t="shared" si="777"/>
        <v>2423000</v>
      </c>
      <c r="X3789" s="16">
        <v>1960</v>
      </c>
      <c r="Z3789" s="16">
        <v>1960</v>
      </c>
      <c r="AA3789" s="16">
        <v>1960</v>
      </c>
    </row>
    <row r="3790" spans="2:28">
      <c r="B3790" t="s">
        <v>246</v>
      </c>
      <c r="C3790">
        <v>1930</v>
      </c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U3790" s="30">
        <v>2427</v>
      </c>
      <c r="V3790">
        <f t="shared" si="777"/>
        <v>2427000</v>
      </c>
      <c r="X3790" s="16">
        <v>2664</v>
      </c>
      <c r="Z3790" s="16">
        <v>2664</v>
      </c>
      <c r="AA3790" s="16">
        <v>2664</v>
      </c>
    </row>
    <row r="3791" spans="2:28">
      <c r="B3791" t="s">
        <v>246</v>
      </c>
      <c r="C3791">
        <v>1940</v>
      </c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U3791" s="30">
        <v>2720</v>
      </c>
      <c r="V3791">
        <f t="shared" si="777"/>
        <v>2720000</v>
      </c>
      <c r="X3791" s="16">
        <v>4144</v>
      </c>
      <c r="Z3791" s="16">
        <v>4144</v>
      </c>
      <c r="AA3791" s="16">
        <v>4144</v>
      </c>
      <c r="AB3791">
        <f>(AA3801-AA3791)/5</f>
        <v>907.6</v>
      </c>
    </row>
    <row r="3792" spans="2:28">
      <c r="B3792" t="s">
        <v>246</v>
      </c>
      <c r="C3792">
        <v>1941</v>
      </c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U3792" s="30">
        <v>2855</v>
      </c>
      <c r="V3792">
        <f t="shared" si="777"/>
        <v>2855000</v>
      </c>
      <c r="Z3792" s="16"/>
      <c r="AA3792" s="16">
        <f>AA3791+(AA3793-AA3791)/2</f>
        <v>4597.5</v>
      </c>
    </row>
    <row r="3793" spans="2:28">
      <c r="B3793" t="s">
        <v>246</v>
      </c>
      <c r="C3793">
        <v>1942</v>
      </c>
      <c r="D3793" s="1">
        <v>12790</v>
      </c>
      <c r="E3793" s="1"/>
      <c r="F3793" s="1">
        <v>11899</v>
      </c>
      <c r="G3793" s="1"/>
      <c r="H3793">
        <v>133783</v>
      </c>
      <c r="I3793" s="12">
        <f t="shared" ref="I3793:I3828" si="778">(F3793/H3793)</f>
        <v>8.894254127953477E-2</v>
      </c>
      <c r="J3793" s="12"/>
      <c r="K3793" s="1">
        <v>107999</v>
      </c>
      <c r="L3793">
        <v>2845</v>
      </c>
      <c r="M3793" s="12">
        <f>(L3793/K3793)</f>
        <v>2.6342836507745441E-2</v>
      </c>
      <c r="N3793" s="3"/>
      <c r="O3793" s="3"/>
      <c r="P3793" s="3"/>
      <c r="Q3793" s="3"/>
      <c r="R3793" s="3"/>
      <c r="T3793">
        <v>3038</v>
      </c>
      <c r="U3793" s="30">
        <v>3038</v>
      </c>
      <c r="V3793">
        <f t="shared" si="777"/>
        <v>3038000</v>
      </c>
      <c r="W3793">
        <v>2592</v>
      </c>
      <c r="AA3793" s="1">
        <f>(AA3791+907)</f>
        <v>5051</v>
      </c>
    </row>
    <row r="3794" spans="2:28">
      <c r="B3794" t="s">
        <v>246</v>
      </c>
      <c r="C3794">
        <v>1943</v>
      </c>
      <c r="D3794" s="1"/>
      <c r="E3794" s="1"/>
      <c r="F3794" s="1"/>
      <c r="G3794" s="1"/>
      <c r="I3794" s="12"/>
      <c r="J3794" s="12"/>
      <c r="K3794" s="1"/>
      <c r="M3794" s="12"/>
      <c r="N3794" s="3"/>
      <c r="O3794" s="3"/>
      <c r="P3794" s="3"/>
      <c r="Q3794" s="3"/>
      <c r="R3794" s="3"/>
      <c r="U3794" s="30">
        <v>3130</v>
      </c>
      <c r="V3794">
        <f t="shared" si="777"/>
        <v>3130000</v>
      </c>
      <c r="AA3794" s="1">
        <f>AA3793+(AA3795-AA3793)/2</f>
        <v>5504.5</v>
      </c>
    </row>
    <row r="3795" spans="2:28">
      <c r="B3795" t="s">
        <v>246</v>
      </c>
      <c r="C3795">
        <v>1944</v>
      </c>
      <c r="D3795" s="1">
        <v>12340</v>
      </c>
      <c r="E3795" s="12">
        <f>(D3795-D3793)/(D3793)</f>
        <v>-3.5183737294761534E-2</v>
      </c>
      <c r="F3795" s="1">
        <v>11230</v>
      </c>
      <c r="G3795" s="11">
        <f>(F3795-F3793)/(F3793)</f>
        <v>-5.6223212034624756E-2</v>
      </c>
      <c r="H3795">
        <v>142100</v>
      </c>
      <c r="I3795" s="12">
        <f t="shared" si="778"/>
        <v>7.9028852920478537E-2</v>
      </c>
      <c r="J3795" s="12"/>
      <c r="K3795" s="1">
        <v>109282</v>
      </c>
      <c r="L3795">
        <v>3024</v>
      </c>
      <c r="M3795" s="12">
        <f t="shared" ref="M3795:M3859" si="779">(L3795/K3795)</f>
        <v>2.7671528705550778E-2</v>
      </c>
      <c r="N3795" s="3"/>
      <c r="O3795" s="3"/>
      <c r="P3795" s="3"/>
      <c r="Q3795" s="3"/>
      <c r="R3795" s="3"/>
      <c r="T3795">
        <v>3248</v>
      </c>
      <c r="U3795" s="30">
        <v>3248</v>
      </c>
      <c r="V3795">
        <f t="shared" si="777"/>
        <v>3248000</v>
      </c>
      <c r="W3795">
        <v>3271</v>
      </c>
      <c r="AA3795" s="1">
        <f>(AA3793+907)</f>
        <v>5958</v>
      </c>
    </row>
    <row r="3796" spans="2:28">
      <c r="B3796" t="s">
        <v>246</v>
      </c>
      <c r="C3796">
        <v>1945</v>
      </c>
      <c r="D3796" s="1"/>
      <c r="E3796" s="12"/>
      <c r="F3796" s="1"/>
      <c r="G3796" s="11"/>
      <c r="I3796" s="12"/>
      <c r="J3796" s="12"/>
      <c r="K3796" s="1"/>
      <c r="M3796" s="12"/>
      <c r="N3796" s="3"/>
      <c r="O3796" s="3"/>
      <c r="P3796" s="3"/>
      <c r="Q3796" s="3"/>
      <c r="R3796" s="3"/>
      <c r="U3796" s="30">
        <v>3193</v>
      </c>
      <c r="V3796">
        <f t="shared" si="777"/>
        <v>3193000</v>
      </c>
      <c r="AA3796" s="1">
        <f>AA3795+(AA3797-AA3795)/2</f>
        <v>6411.5</v>
      </c>
    </row>
    <row r="3797" spans="2:28">
      <c r="B3797" t="s">
        <v>246</v>
      </c>
      <c r="C3797">
        <v>1946</v>
      </c>
      <c r="D3797" s="1">
        <v>9874</v>
      </c>
      <c r="E3797" s="12">
        <f>(D3797-D3795)/(D3795)</f>
        <v>-0.19983792544570503</v>
      </c>
      <c r="F3797" s="1">
        <v>8876</v>
      </c>
      <c r="G3797" s="11">
        <f>(F3797-F3795)/(F3795)</f>
        <v>-0.20961709706144258</v>
      </c>
      <c r="H3797">
        <v>190577</v>
      </c>
      <c r="I3797" s="12">
        <f t="shared" si="778"/>
        <v>4.6574350524984653E-2</v>
      </c>
      <c r="J3797" s="12"/>
      <c r="K3797" s="1">
        <v>170565</v>
      </c>
      <c r="L3797">
        <v>4396</v>
      </c>
      <c r="M3797" s="12">
        <f t="shared" si="779"/>
        <v>2.577316565532202E-2</v>
      </c>
      <c r="N3797" s="3"/>
      <c r="O3797" s="3"/>
      <c r="P3797" s="3"/>
      <c r="Q3797" s="3"/>
      <c r="R3797" s="3"/>
      <c r="T3797">
        <v>3212</v>
      </c>
      <c r="U3797" s="30">
        <v>3212</v>
      </c>
      <c r="V3797">
        <f t="shared" si="777"/>
        <v>3212000</v>
      </c>
      <c r="W3797">
        <v>3362</v>
      </c>
      <c r="AA3797" s="1">
        <f>(AA3795+907)</f>
        <v>6865</v>
      </c>
    </row>
    <row r="3798" spans="2:28">
      <c r="B3798" t="s">
        <v>246</v>
      </c>
      <c r="C3798">
        <v>1947</v>
      </c>
      <c r="D3798" s="1"/>
      <c r="E3798" s="12"/>
      <c r="F3798" s="1"/>
      <c r="G3798" s="11"/>
      <c r="I3798" s="12"/>
      <c r="J3798" s="12"/>
      <c r="K3798" s="1"/>
      <c r="M3798" s="12"/>
      <c r="N3798" s="3"/>
      <c r="O3798" s="3"/>
      <c r="P3798" s="3"/>
      <c r="Q3798" s="3"/>
      <c r="R3798" s="3"/>
      <c r="U3798" s="30">
        <v>3201</v>
      </c>
      <c r="V3798">
        <f t="shared" si="777"/>
        <v>3201000</v>
      </c>
      <c r="AA3798" s="1">
        <f>AA3797+(AA3799-AA3797)/2</f>
        <v>7318.5</v>
      </c>
    </row>
    <row r="3799" spans="2:28">
      <c r="B3799" t="s">
        <v>246</v>
      </c>
      <c r="C3799">
        <v>1948</v>
      </c>
      <c r="D3799" s="1">
        <v>24324</v>
      </c>
      <c r="E3799" s="12">
        <f>(D3799-D3797)/(D3797)</f>
        <v>1.4634393356289244</v>
      </c>
      <c r="F3799" s="1">
        <v>22689</v>
      </c>
      <c r="G3799" s="11">
        <f>(F3799-F3797)/(F3797)</f>
        <v>1.5562190175754844</v>
      </c>
      <c r="H3799">
        <v>261252</v>
      </c>
      <c r="I3799" s="12">
        <f t="shared" si="778"/>
        <v>8.6847182031142348E-2</v>
      </c>
      <c r="J3799" s="12"/>
      <c r="K3799" s="1">
        <v>248305</v>
      </c>
      <c r="L3799">
        <v>6387</v>
      </c>
      <c r="M3799" s="12">
        <f t="shared" si="779"/>
        <v>2.5722397857473673E-2</v>
      </c>
      <c r="N3799" s="3"/>
      <c r="O3799" s="3"/>
      <c r="P3799" s="3"/>
      <c r="Q3799" s="3"/>
      <c r="R3799" s="3"/>
      <c r="T3799">
        <v>3207</v>
      </c>
      <c r="U3799" s="30">
        <v>3207</v>
      </c>
      <c r="V3799">
        <f t="shared" si="777"/>
        <v>3207000</v>
      </c>
      <c r="W3799">
        <v>3658</v>
      </c>
      <c r="AA3799" s="1">
        <f t="shared" ref="AA3799" si="780">(AA3797+907)</f>
        <v>7772</v>
      </c>
    </row>
    <row r="3800" spans="2:28">
      <c r="B3800" t="s">
        <v>246</v>
      </c>
      <c r="C3800">
        <v>1949</v>
      </c>
      <c r="D3800" s="1"/>
      <c r="E3800" s="12"/>
      <c r="F3800" s="1"/>
      <c r="G3800" s="11"/>
      <c r="I3800" s="12"/>
      <c r="J3800" s="12"/>
      <c r="K3800" s="1"/>
      <c r="M3800" s="12"/>
      <c r="N3800" s="3"/>
      <c r="O3800" s="3"/>
      <c r="P3800" s="3"/>
      <c r="Q3800" s="3"/>
      <c r="R3800" s="3"/>
      <c r="U3800" s="30">
        <v>3292</v>
      </c>
      <c r="V3800">
        <f t="shared" si="777"/>
        <v>3292000</v>
      </c>
      <c r="AA3800" s="1">
        <f>AA3799+(AA3801-AA3799)/2</f>
        <v>8227</v>
      </c>
    </row>
    <row r="3801" spans="2:28">
      <c r="B3801" t="s">
        <v>246</v>
      </c>
      <c r="C3801">
        <v>1950</v>
      </c>
      <c r="D3801" s="1">
        <v>27373</v>
      </c>
      <c r="E3801" s="12">
        <f>(D3801-D3799)/(D3799)</f>
        <v>0.12534944910376583</v>
      </c>
      <c r="F3801" s="1">
        <v>25834</v>
      </c>
      <c r="G3801" s="11">
        <f>(F3801-F3799)/(F3799)</f>
        <v>0.13861342500771298</v>
      </c>
      <c r="H3801">
        <v>301635</v>
      </c>
      <c r="I3801" s="12">
        <f t="shared" si="778"/>
        <v>8.5646559583602705E-2</v>
      </c>
      <c r="J3801" s="12"/>
      <c r="K3801" s="1">
        <v>304729</v>
      </c>
      <c r="L3801">
        <v>9182</v>
      </c>
      <c r="M3801" s="12">
        <f t="shared" si="779"/>
        <v>3.0131690780989009E-2</v>
      </c>
      <c r="N3801" s="3"/>
      <c r="O3801" s="3"/>
      <c r="P3801" s="3"/>
      <c r="Q3801" s="3"/>
      <c r="R3801" s="3"/>
      <c r="T3801">
        <v>3315</v>
      </c>
      <c r="U3801" s="30">
        <v>3315</v>
      </c>
      <c r="V3801">
        <f t="shared" si="777"/>
        <v>3315000</v>
      </c>
      <c r="W3801">
        <v>4136</v>
      </c>
      <c r="X3801" s="16">
        <v>8682</v>
      </c>
      <c r="Z3801" s="16">
        <v>8682</v>
      </c>
      <c r="AA3801" s="16">
        <v>8682</v>
      </c>
      <c r="AB3801">
        <f>(AA3811-AA3801)/10</f>
        <v>273.7</v>
      </c>
    </row>
    <row r="3802" spans="2:28">
      <c r="B3802" t="s">
        <v>246</v>
      </c>
      <c r="C3802">
        <v>1951</v>
      </c>
      <c r="D3802" s="1">
        <v>30834</v>
      </c>
      <c r="E3802" s="12">
        <f t="shared" ref="E3802:E3862" si="781">(D3802-D3801)/(D3801)</f>
        <v>0.12643846125744346</v>
      </c>
      <c r="F3802" s="1">
        <v>29093</v>
      </c>
      <c r="G3802" s="11">
        <f t="shared" ref="G3802:G3859" si="782">(F3802-F3801)/(F3801)</f>
        <v>0.12615158318495007</v>
      </c>
      <c r="H3802">
        <v>335158</v>
      </c>
      <c r="I3802" s="12">
        <f t="shared" si="778"/>
        <v>8.6803835802815393E-2</v>
      </c>
      <c r="J3802" s="12"/>
      <c r="K3802" s="1">
        <v>316107</v>
      </c>
      <c r="L3802">
        <v>9817</v>
      </c>
      <c r="M3802" s="12">
        <f t="shared" si="779"/>
        <v>3.1055939919078034E-2</v>
      </c>
      <c r="N3802">
        <v>4217</v>
      </c>
      <c r="O3802">
        <v>5408</v>
      </c>
      <c r="P3802" s="12">
        <f>(O3802/K3802)</f>
        <v>1.7108131107504736E-2</v>
      </c>
      <c r="Q3802" s="12">
        <f>(O3802/L3802)</f>
        <v>0.55088112457981053</v>
      </c>
      <c r="R3802" s="2">
        <v>2261</v>
      </c>
      <c r="S3802" s="2">
        <v>88</v>
      </c>
      <c r="T3802">
        <v>3434</v>
      </c>
      <c r="U3802" s="30">
        <v>3434</v>
      </c>
      <c r="V3802">
        <f t="shared" si="777"/>
        <v>3434000</v>
      </c>
      <c r="W3802">
        <v>4846</v>
      </c>
      <c r="AA3802" s="1">
        <f>(AA3801+273)</f>
        <v>8955</v>
      </c>
    </row>
    <row r="3803" spans="2:28">
      <c r="B3803" t="s">
        <v>246</v>
      </c>
      <c r="C3803">
        <v>1952</v>
      </c>
      <c r="D3803" s="1">
        <v>31276</v>
      </c>
      <c r="E3803" s="12">
        <f t="shared" si="781"/>
        <v>1.4334825192968801E-2</v>
      </c>
      <c r="F3803" s="1">
        <v>29270</v>
      </c>
      <c r="G3803" s="11">
        <f t="shared" si="782"/>
        <v>6.083937716976592E-3</v>
      </c>
      <c r="H3803">
        <v>351144</v>
      </c>
      <c r="I3803" s="12">
        <f t="shared" si="778"/>
        <v>8.3356116009386458E-2</v>
      </c>
      <c r="J3803" s="12"/>
      <c r="K3803" s="1">
        <v>349341</v>
      </c>
      <c r="L3803">
        <v>10681</v>
      </c>
      <c r="M3803" s="12">
        <f t="shared" si="779"/>
        <v>3.0574710669517748E-2</v>
      </c>
      <c r="N3803">
        <v>4685</v>
      </c>
      <c r="O3803">
        <v>5785</v>
      </c>
      <c r="P3803" s="12">
        <f t="shared" ref="P3803:P3866" si="783">(O3803/K3803)</f>
        <v>1.6559751074165355E-2</v>
      </c>
      <c r="Q3803" s="12">
        <f t="shared" ref="Q3803:Q3859" si="784">(O3803/L3803)</f>
        <v>0.54161595356240055</v>
      </c>
      <c r="R3803" s="2">
        <v>2271</v>
      </c>
      <c r="S3803" s="2">
        <v>370</v>
      </c>
      <c r="T3803">
        <v>3504</v>
      </c>
      <c r="U3803" s="30">
        <v>3504</v>
      </c>
      <c r="V3803">
        <f t="shared" si="777"/>
        <v>3504000</v>
      </c>
      <c r="W3803">
        <v>5255</v>
      </c>
      <c r="AA3803" s="1">
        <f t="shared" ref="AA3803:AA3810" si="785">(AA3802+273)</f>
        <v>9228</v>
      </c>
    </row>
    <row r="3804" spans="2:28">
      <c r="B3804" t="s">
        <v>246</v>
      </c>
      <c r="C3804">
        <v>1953</v>
      </c>
      <c r="D3804" s="1">
        <v>34622</v>
      </c>
      <c r="E3804" s="12">
        <f t="shared" si="781"/>
        <v>0.10698299015219337</v>
      </c>
      <c r="F3804" s="1">
        <v>32701</v>
      </c>
      <c r="G3804" s="11">
        <f t="shared" si="782"/>
        <v>0.11721899555859241</v>
      </c>
      <c r="H3804">
        <v>381506</v>
      </c>
      <c r="I3804" s="12">
        <f t="shared" si="778"/>
        <v>8.5715558864080776E-2</v>
      </c>
      <c r="J3804" s="12"/>
      <c r="K3804" s="1">
        <v>374268</v>
      </c>
      <c r="L3804">
        <v>11510</v>
      </c>
      <c r="M3804" s="12">
        <f t="shared" si="779"/>
        <v>3.075336389966548E-2</v>
      </c>
      <c r="N3804">
        <v>6072</v>
      </c>
      <c r="O3804">
        <v>5151</v>
      </c>
      <c r="P3804" s="12">
        <f t="shared" si="783"/>
        <v>1.3762865112699991E-2</v>
      </c>
      <c r="Q3804" s="12">
        <f t="shared" si="784"/>
        <v>0.44752389226759337</v>
      </c>
      <c r="R3804">
        <v>2534</v>
      </c>
      <c r="S3804">
        <v>186</v>
      </c>
      <c r="T3804">
        <v>3557</v>
      </c>
      <c r="U3804" s="30">
        <v>3557</v>
      </c>
      <c r="V3804">
        <f t="shared" si="777"/>
        <v>3557000</v>
      </c>
      <c r="W3804">
        <v>5416</v>
      </c>
      <c r="AA3804" s="1">
        <f t="shared" si="785"/>
        <v>9501</v>
      </c>
    </row>
    <row r="3805" spans="2:28">
      <c r="B3805" t="s">
        <v>246</v>
      </c>
      <c r="C3805">
        <v>1954</v>
      </c>
      <c r="D3805" s="1">
        <v>38171</v>
      </c>
      <c r="E3805" s="12">
        <f t="shared" si="781"/>
        <v>0.10250707642539426</v>
      </c>
      <c r="F3805" s="1">
        <v>36769</v>
      </c>
      <c r="G3805" s="11">
        <f t="shared" si="782"/>
        <v>0.12439986544753984</v>
      </c>
      <c r="H3805">
        <v>389690</v>
      </c>
      <c r="I3805" s="12">
        <f t="shared" si="778"/>
        <v>9.4354486899843465E-2</v>
      </c>
      <c r="J3805" s="12"/>
      <c r="K3805" s="1">
        <v>393610</v>
      </c>
      <c r="L3805">
        <v>13230</v>
      </c>
      <c r="M3805" s="12">
        <f t="shared" si="779"/>
        <v>3.3611950915881199E-2</v>
      </c>
      <c r="N3805">
        <v>6842</v>
      </c>
      <c r="O3805">
        <v>5612</v>
      </c>
      <c r="P3805" s="12">
        <f t="shared" si="783"/>
        <v>1.4257767841264195E-2</v>
      </c>
      <c r="Q3805" s="12">
        <f t="shared" si="784"/>
        <v>0.42418745275888131</v>
      </c>
      <c r="R3805" s="2">
        <v>2670</v>
      </c>
      <c r="S3805" s="2">
        <v>408</v>
      </c>
      <c r="T3805">
        <v>3555</v>
      </c>
      <c r="U3805" s="30">
        <v>3555</v>
      </c>
      <c r="V3805">
        <f t="shared" si="777"/>
        <v>3555000</v>
      </c>
      <c r="W3805">
        <v>5490</v>
      </c>
      <c r="AA3805" s="1">
        <f t="shared" si="785"/>
        <v>9774</v>
      </c>
    </row>
    <row r="3806" spans="2:28">
      <c r="B3806" t="s">
        <v>246</v>
      </c>
      <c r="C3806">
        <v>1955</v>
      </c>
      <c r="D3806" s="1">
        <v>37090</v>
      </c>
      <c r="E3806" s="12">
        <f t="shared" si="781"/>
        <v>-2.8319928741714913E-2</v>
      </c>
      <c r="F3806" s="1">
        <v>33169</v>
      </c>
      <c r="G3806" s="11">
        <f t="shared" si="782"/>
        <v>-9.7908564279692134E-2</v>
      </c>
      <c r="H3806">
        <v>400134</v>
      </c>
      <c r="I3806" s="12">
        <f t="shared" si="778"/>
        <v>8.2894730265361108E-2</v>
      </c>
      <c r="J3806" s="12"/>
      <c r="K3806" s="1">
        <v>407181</v>
      </c>
      <c r="L3806">
        <v>13237</v>
      </c>
      <c r="M3806" s="12">
        <f t="shared" si="779"/>
        <v>3.2508884255404845E-2</v>
      </c>
      <c r="N3806">
        <v>7284</v>
      </c>
      <c r="O3806">
        <v>5517</v>
      </c>
      <c r="P3806" s="12">
        <f t="shared" si="783"/>
        <v>1.3549256964347551E-2</v>
      </c>
      <c r="Q3806" s="12">
        <f t="shared" si="784"/>
        <v>0.41678628087935332</v>
      </c>
      <c r="R3806" s="2">
        <v>2865</v>
      </c>
      <c r="S3806" s="2">
        <v>103</v>
      </c>
      <c r="T3806">
        <v>3588</v>
      </c>
      <c r="U3806" s="30">
        <v>3588</v>
      </c>
      <c r="V3806">
        <f t="shared" si="777"/>
        <v>3588000</v>
      </c>
      <c r="W3806">
        <v>5835</v>
      </c>
      <c r="AA3806" s="1">
        <f t="shared" si="785"/>
        <v>10047</v>
      </c>
    </row>
    <row r="3807" spans="2:28">
      <c r="B3807" t="s">
        <v>246</v>
      </c>
      <c r="C3807">
        <v>1956</v>
      </c>
      <c r="D3807" s="1">
        <v>42470</v>
      </c>
      <c r="E3807" s="12">
        <f t="shared" si="781"/>
        <v>0.14505257481801023</v>
      </c>
      <c r="F3807" s="1">
        <v>39399</v>
      </c>
      <c r="G3807" s="11">
        <f t="shared" si="782"/>
        <v>0.18782598209171214</v>
      </c>
      <c r="H3807">
        <v>435250</v>
      </c>
      <c r="I3807" s="12">
        <f t="shared" si="778"/>
        <v>9.052039058012637E-2</v>
      </c>
      <c r="J3807" s="12"/>
      <c r="K3807" s="1">
        <v>435673</v>
      </c>
      <c r="L3807">
        <v>14614</v>
      </c>
      <c r="M3807" s="12">
        <f t="shared" si="779"/>
        <v>3.3543506253543368E-2</v>
      </c>
      <c r="N3807">
        <v>7858</v>
      </c>
      <c r="O3807">
        <v>6096</v>
      </c>
      <c r="P3807" s="12">
        <f t="shared" si="783"/>
        <v>1.3992145485260735E-2</v>
      </c>
      <c r="Q3807" s="12">
        <f t="shared" si="784"/>
        <v>0.41713425482414124</v>
      </c>
      <c r="R3807" s="2">
        <v>2986</v>
      </c>
      <c r="S3807" s="2">
        <v>526</v>
      </c>
      <c r="T3807">
        <v>3722</v>
      </c>
      <c r="U3807" s="30">
        <v>3722</v>
      </c>
      <c r="V3807">
        <f t="shared" si="777"/>
        <v>3722000</v>
      </c>
      <c r="W3807">
        <v>6335</v>
      </c>
      <c r="AA3807" s="1">
        <f t="shared" si="785"/>
        <v>10320</v>
      </c>
    </row>
    <row r="3808" spans="2:28">
      <c r="B3808" t="s">
        <v>246</v>
      </c>
      <c r="C3808">
        <v>1957</v>
      </c>
      <c r="D3808" s="1">
        <v>50928</v>
      </c>
      <c r="E3808" s="12">
        <f t="shared" si="781"/>
        <v>0.19915234283023311</v>
      </c>
      <c r="F3808" s="1">
        <v>47407</v>
      </c>
      <c r="G3808" s="11">
        <f t="shared" si="782"/>
        <v>0.20325388969263181</v>
      </c>
      <c r="H3808">
        <v>547842</v>
      </c>
      <c r="I3808" s="12">
        <f t="shared" si="778"/>
        <v>8.6534073692780031E-2</v>
      </c>
      <c r="J3808" s="12"/>
      <c r="K3808" s="1">
        <v>501071</v>
      </c>
      <c r="L3808">
        <v>15230</v>
      </c>
      <c r="M3808" s="12">
        <f t="shared" si="779"/>
        <v>3.0394894136759061E-2</v>
      </c>
      <c r="N3808">
        <v>8190</v>
      </c>
      <c r="O3808" s="2">
        <v>6611</v>
      </c>
      <c r="P3808" s="12">
        <f t="shared" si="783"/>
        <v>1.3193739011038355E-2</v>
      </c>
      <c r="Q3808" s="12">
        <f t="shared" si="784"/>
        <v>0.43407747866053842</v>
      </c>
      <c r="R3808" s="2">
        <v>3394</v>
      </c>
      <c r="S3808" s="2">
        <v>305</v>
      </c>
      <c r="T3808">
        <v>3844</v>
      </c>
      <c r="U3808" s="30">
        <v>3844</v>
      </c>
      <c r="V3808">
        <f t="shared" si="777"/>
        <v>3844000</v>
      </c>
      <c r="W3808">
        <v>6642</v>
      </c>
      <c r="AA3808" s="1">
        <f t="shared" si="785"/>
        <v>10593</v>
      </c>
    </row>
    <row r="3809" spans="2:28">
      <c r="B3809" t="s">
        <v>246</v>
      </c>
      <c r="C3809">
        <v>1958</v>
      </c>
      <c r="D3809" s="1">
        <v>54956</v>
      </c>
      <c r="E3809" s="12">
        <f t="shared" si="781"/>
        <v>7.9092051523719759E-2</v>
      </c>
      <c r="F3809" s="1">
        <v>51711</v>
      </c>
      <c r="G3809" s="11">
        <f t="shared" si="782"/>
        <v>9.0788280211783076E-2</v>
      </c>
      <c r="H3809">
        <v>500667</v>
      </c>
      <c r="I3809" s="12">
        <f t="shared" si="778"/>
        <v>0.10328421885205136</v>
      </c>
      <c r="J3809" s="12"/>
      <c r="K3809" s="1">
        <v>573481</v>
      </c>
      <c r="L3809">
        <v>18663</v>
      </c>
      <c r="M3809" s="12">
        <f t="shared" si="779"/>
        <v>3.2543362378178176E-2</v>
      </c>
      <c r="N3809">
        <v>9334</v>
      </c>
      <c r="O3809">
        <v>8723</v>
      </c>
      <c r="P3809" s="12">
        <f t="shared" si="783"/>
        <v>1.5210617265436868E-2</v>
      </c>
      <c r="Q3809" s="12">
        <f t="shared" si="784"/>
        <v>0.46739538123559987</v>
      </c>
      <c r="R3809">
        <v>3657</v>
      </c>
      <c r="S3809">
        <v>543</v>
      </c>
      <c r="T3809">
        <v>3914</v>
      </c>
      <c r="U3809" s="30">
        <v>3914</v>
      </c>
      <c r="V3809">
        <f t="shared" si="777"/>
        <v>3914000</v>
      </c>
      <c r="W3809">
        <v>6871</v>
      </c>
      <c r="AA3809" s="1">
        <f t="shared" si="785"/>
        <v>10866</v>
      </c>
    </row>
    <row r="3810" spans="2:28">
      <c r="B3810" t="s">
        <v>246</v>
      </c>
      <c r="C3810">
        <v>1959</v>
      </c>
      <c r="D3810" s="1">
        <v>83344</v>
      </c>
      <c r="E3810" s="12">
        <f t="shared" si="781"/>
        <v>0.51655870150665983</v>
      </c>
      <c r="F3810" s="1">
        <v>79868</v>
      </c>
      <c r="G3810" s="11">
        <f t="shared" si="782"/>
        <v>0.54450697143741178</v>
      </c>
      <c r="H3810">
        <v>552863</v>
      </c>
      <c r="I3810" s="12">
        <f t="shared" si="778"/>
        <v>0.14446255220551926</v>
      </c>
      <c r="J3810" s="12"/>
      <c r="K3810" s="1">
        <v>575327</v>
      </c>
      <c r="L3810">
        <v>18836</v>
      </c>
      <c r="M3810" s="12">
        <f t="shared" si="779"/>
        <v>3.2739641977518871E-2</v>
      </c>
      <c r="N3810">
        <v>10267</v>
      </c>
      <c r="O3810">
        <v>7890</v>
      </c>
      <c r="P3810" s="12">
        <f t="shared" si="783"/>
        <v>1.3713940072341469E-2</v>
      </c>
      <c r="Q3810" s="12">
        <f t="shared" si="784"/>
        <v>0.41887874283287324</v>
      </c>
      <c r="R3810">
        <v>4341</v>
      </c>
      <c r="S3810">
        <v>304</v>
      </c>
      <c r="T3810">
        <v>3951</v>
      </c>
      <c r="U3810" s="30">
        <v>3951</v>
      </c>
      <c r="V3810">
        <f t="shared" si="777"/>
        <v>3951000</v>
      </c>
      <c r="W3810">
        <v>7322</v>
      </c>
      <c r="AA3810" s="1">
        <f t="shared" si="785"/>
        <v>11139</v>
      </c>
    </row>
    <row r="3811" spans="2:28">
      <c r="B3811" t="s">
        <v>246</v>
      </c>
      <c r="C3811">
        <v>1960</v>
      </c>
      <c r="D3811" s="1">
        <v>104939</v>
      </c>
      <c r="E3811" s="12">
        <f t="shared" si="781"/>
        <v>0.25910683432520637</v>
      </c>
      <c r="F3811" s="1">
        <v>100144</v>
      </c>
      <c r="G3811" s="11">
        <f t="shared" si="782"/>
        <v>0.25386888365803578</v>
      </c>
      <c r="H3811">
        <v>622126</v>
      </c>
      <c r="I3811" s="12">
        <f t="shared" si="778"/>
        <v>0.16097060724033396</v>
      </c>
      <c r="J3811" s="12"/>
      <c r="K3811" s="1">
        <v>576246</v>
      </c>
      <c r="L3811">
        <v>19680</v>
      </c>
      <c r="M3811" s="12">
        <f t="shared" si="779"/>
        <v>3.4152080882123258E-2</v>
      </c>
      <c r="N3811">
        <v>11064</v>
      </c>
      <c r="O3811">
        <v>8616</v>
      </c>
      <c r="P3811" s="12">
        <f t="shared" si="783"/>
        <v>1.4951947605710062E-2</v>
      </c>
      <c r="Q3811" s="12">
        <f t="shared" si="784"/>
        <v>0.43780487804878049</v>
      </c>
      <c r="R3811">
        <v>4339</v>
      </c>
      <c r="S3811">
        <v>646</v>
      </c>
      <c r="T3811">
        <v>3986</v>
      </c>
      <c r="U3811" s="30">
        <v>3986</v>
      </c>
      <c r="V3811">
        <f t="shared" si="777"/>
        <v>3986000</v>
      </c>
      <c r="W3811">
        <v>7597</v>
      </c>
      <c r="X3811" s="16">
        <v>11419</v>
      </c>
      <c r="Z3811" s="16">
        <v>11419</v>
      </c>
      <c r="AA3811" s="16">
        <v>11419</v>
      </c>
      <c r="AB3811">
        <f>(AA3811-AA3821)/10</f>
        <v>489.8</v>
      </c>
    </row>
    <row r="3812" spans="2:28">
      <c r="B3812" t="s">
        <v>246</v>
      </c>
      <c r="C3812">
        <v>1961</v>
      </c>
      <c r="D3812" s="1">
        <v>106016</v>
      </c>
      <c r="E3812" s="12">
        <f t="shared" si="781"/>
        <v>1.026310523256368E-2</v>
      </c>
      <c r="F3812" s="1">
        <v>101945</v>
      </c>
      <c r="G3812" s="11">
        <f t="shared" si="782"/>
        <v>1.7984102891835756E-2</v>
      </c>
      <c r="H3812">
        <v>666599</v>
      </c>
      <c r="I3812" s="12">
        <f t="shared" si="778"/>
        <v>0.15293302270180423</v>
      </c>
      <c r="J3812" s="12"/>
      <c r="K3812" s="1">
        <v>617028</v>
      </c>
      <c r="L3812">
        <v>20742</v>
      </c>
      <c r="M3812" s="12">
        <f t="shared" si="779"/>
        <v>3.3615978529337405E-2</v>
      </c>
      <c r="N3812">
        <v>11826</v>
      </c>
      <c r="O3812">
        <v>8916</v>
      </c>
      <c r="P3812" s="12">
        <f t="shared" si="783"/>
        <v>1.444991151130905E-2</v>
      </c>
      <c r="Q3812" s="12">
        <f t="shared" si="784"/>
        <v>0.42985247324269599</v>
      </c>
      <c r="R3812">
        <v>5009</v>
      </c>
      <c r="S3812">
        <v>204</v>
      </c>
      <c r="T3812">
        <v>4095</v>
      </c>
      <c r="U3812" s="30">
        <v>4095</v>
      </c>
      <c r="V3812">
        <f t="shared" si="777"/>
        <v>4095000</v>
      </c>
      <c r="W3812">
        <v>8089</v>
      </c>
      <c r="AA3812" s="1">
        <f>AA3811-489</f>
        <v>10930</v>
      </c>
    </row>
    <row r="3813" spans="2:28">
      <c r="B3813" t="s">
        <v>246</v>
      </c>
      <c r="C3813">
        <v>1962</v>
      </c>
      <c r="D3813" s="1">
        <v>131199</v>
      </c>
      <c r="E3813" s="12">
        <f t="shared" si="781"/>
        <v>0.23753961666163598</v>
      </c>
      <c r="F3813" s="1">
        <v>126234</v>
      </c>
      <c r="G3813" s="11">
        <f t="shared" si="782"/>
        <v>0.23825592231105008</v>
      </c>
      <c r="H3813">
        <v>721805</v>
      </c>
      <c r="I3813" s="12">
        <f t="shared" si="778"/>
        <v>0.17488656908721883</v>
      </c>
      <c r="J3813" s="12"/>
      <c r="K3813" s="1">
        <v>703172</v>
      </c>
      <c r="L3813">
        <v>22789</v>
      </c>
      <c r="M3813" s="12">
        <f t="shared" si="779"/>
        <v>3.2408855870256492E-2</v>
      </c>
      <c r="N3813">
        <v>12506</v>
      </c>
      <c r="O3813">
        <v>10283</v>
      </c>
      <c r="P3813" s="12">
        <f t="shared" si="783"/>
        <v>1.4623733595763199E-2</v>
      </c>
      <c r="Q3813" s="12">
        <f t="shared" si="784"/>
        <v>0.45122646891043927</v>
      </c>
      <c r="R3813">
        <v>4761</v>
      </c>
      <c r="S3813">
        <v>842</v>
      </c>
      <c r="T3813">
        <v>4180</v>
      </c>
      <c r="U3813" s="30">
        <v>4180</v>
      </c>
      <c r="V3813">
        <f t="shared" si="777"/>
        <v>4180000</v>
      </c>
      <c r="W3813">
        <v>8740</v>
      </c>
      <c r="AA3813" s="1">
        <f t="shared" ref="AA3813:AA3820" si="786">AA3812-489</f>
        <v>10441</v>
      </c>
    </row>
    <row r="3814" spans="2:28">
      <c r="B3814" t="s">
        <v>246</v>
      </c>
      <c r="C3814">
        <v>1963</v>
      </c>
      <c r="D3814" s="1">
        <v>151318</v>
      </c>
      <c r="E3814" s="12">
        <f t="shared" si="781"/>
        <v>0.15334720539028499</v>
      </c>
      <c r="F3814" s="1">
        <v>145704</v>
      </c>
      <c r="G3814" s="11">
        <f t="shared" si="782"/>
        <v>0.15423736869623081</v>
      </c>
      <c r="H3814">
        <v>810226</v>
      </c>
      <c r="I3814" s="12">
        <f t="shared" si="778"/>
        <v>0.17983130632687669</v>
      </c>
      <c r="J3814" s="12"/>
      <c r="K3814" s="1">
        <v>757632</v>
      </c>
      <c r="L3814">
        <v>22637</v>
      </c>
      <c r="M3814" s="12">
        <f t="shared" si="779"/>
        <v>2.9878621811116744E-2</v>
      </c>
      <c r="N3814">
        <v>12525</v>
      </c>
      <c r="O3814">
        <v>10112</v>
      </c>
      <c r="P3814" s="12">
        <f t="shared" si="783"/>
        <v>1.3346849129920594E-2</v>
      </c>
      <c r="Q3814" s="12">
        <f t="shared" si="784"/>
        <v>0.44670230154172375</v>
      </c>
      <c r="R3814">
        <v>4927</v>
      </c>
      <c r="S3814">
        <v>266</v>
      </c>
      <c r="T3814">
        <v>4276</v>
      </c>
      <c r="U3814" s="30">
        <v>4276</v>
      </c>
      <c r="V3814">
        <f t="shared" si="777"/>
        <v>4276000</v>
      </c>
      <c r="W3814">
        <v>9354</v>
      </c>
      <c r="AA3814" s="1">
        <f t="shared" si="786"/>
        <v>9952</v>
      </c>
    </row>
    <row r="3815" spans="2:28">
      <c r="B3815" t="s">
        <v>246</v>
      </c>
      <c r="C3815">
        <v>1964</v>
      </c>
      <c r="D3815" s="1">
        <v>186751</v>
      </c>
      <c r="E3815" s="12">
        <f t="shared" si="781"/>
        <v>0.23416249223489605</v>
      </c>
      <c r="F3815" s="1">
        <v>180671</v>
      </c>
      <c r="G3815" s="11">
        <f t="shared" si="782"/>
        <v>0.23998654807005984</v>
      </c>
      <c r="H3815">
        <v>888149</v>
      </c>
      <c r="I3815" s="12">
        <f t="shared" si="778"/>
        <v>0.20342420021865701</v>
      </c>
      <c r="J3815" s="12"/>
      <c r="K3815" s="1">
        <v>838288</v>
      </c>
      <c r="L3815">
        <v>25037</v>
      </c>
      <c r="M3815" s="12">
        <f t="shared" si="779"/>
        <v>2.9866823812341344E-2</v>
      </c>
      <c r="N3815">
        <v>14173</v>
      </c>
      <c r="O3815">
        <v>10864</v>
      </c>
      <c r="P3815" s="12">
        <f t="shared" si="783"/>
        <v>1.2959746531025136E-2</v>
      </c>
      <c r="Q3815" s="12">
        <f t="shared" si="784"/>
        <v>0.43391780165355276</v>
      </c>
      <c r="R3815">
        <v>5063</v>
      </c>
      <c r="S3815">
        <v>913</v>
      </c>
      <c r="T3815">
        <v>4357</v>
      </c>
      <c r="U3815" s="30">
        <v>4357</v>
      </c>
      <c r="V3815">
        <f t="shared" si="777"/>
        <v>4357000</v>
      </c>
      <c r="W3815">
        <v>10339</v>
      </c>
      <c r="AA3815" s="1">
        <f t="shared" si="786"/>
        <v>9463</v>
      </c>
    </row>
    <row r="3816" spans="2:28">
      <c r="B3816" t="s">
        <v>246</v>
      </c>
      <c r="C3816">
        <v>1965</v>
      </c>
      <c r="D3816" s="1">
        <v>241205</v>
      </c>
      <c r="E3816" s="12">
        <f t="shared" si="781"/>
        <v>0.29158612269813816</v>
      </c>
      <c r="F3816" s="1">
        <v>232737</v>
      </c>
      <c r="G3816" s="11">
        <f t="shared" si="782"/>
        <v>0.28818127978480224</v>
      </c>
      <c r="H3816">
        <v>997788</v>
      </c>
      <c r="I3816" s="12">
        <f t="shared" si="778"/>
        <v>0.23325295553764927</v>
      </c>
      <c r="J3816" s="12"/>
      <c r="K3816" s="1">
        <v>929684</v>
      </c>
      <c r="L3816">
        <v>26143</v>
      </c>
      <c r="M3816" s="12">
        <f t="shared" si="779"/>
        <v>2.8120307545359498E-2</v>
      </c>
      <c r="N3816">
        <v>15097</v>
      </c>
      <c r="O3816">
        <v>11046</v>
      </c>
      <c r="P3816" s="12">
        <f t="shared" si="783"/>
        <v>1.188145649489504E-2</v>
      </c>
      <c r="Q3816" s="12">
        <f t="shared" si="784"/>
        <v>0.42252228129900932</v>
      </c>
      <c r="R3816">
        <v>5130</v>
      </c>
      <c r="S3816">
        <v>391</v>
      </c>
      <c r="T3816">
        <v>4411</v>
      </c>
      <c r="U3816" s="30">
        <v>4411</v>
      </c>
      <c r="V3816">
        <f t="shared" si="777"/>
        <v>4411000</v>
      </c>
      <c r="W3816">
        <v>11159</v>
      </c>
      <c r="AA3816" s="1">
        <f t="shared" si="786"/>
        <v>8974</v>
      </c>
    </row>
    <row r="3817" spans="2:28">
      <c r="B3817" t="s">
        <v>246</v>
      </c>
      <c r="C3817">
        <v>1966</v>
      </c>
      <c r="D3817" s="1">
        <v>249856</v>
      </c>
      <c r="E3817" s="12">
        <f t="shared" si="781"/>
        <v>3.5865757343338654E-2</v>
      </c>
      <c r="F3817" s="1">
        <v>242350</v>
      </c>
      <c r="G3817" s="11">
        <f t="shared" si="782"/>
        <v>4.1304132991316377E-2</v>
      </c>
      <c r="H3817">
        <v>1085410</v>
      </c>
      <c r="I3817" s="12">
        <f t="shared" si="778"/>
        <v>0.223279682332022</v>
      </c>
      <c r="J3817" s="12"/>
      <c r="K3817" s="1">
        <v>1037238</v>
      </c>
      <c r="L3817">
        <v>28165</v>
      </c>
      <c r="M3817" s="12">
        <f t="shared" si="779"/>
        <v>2.7153845115585815E-2</v>
      </c>
      <c r="N3817">
        <v>16153</v>
      </c>
      <c r="O3817">
        <v>12012</v>
      </c>
      <c r="P3817" s="12">
        <f t="shared" si="783"/>
        <v>1.1580755814962429E-2</v>
      </c>
      <c r="Q3817" s="12">
        <f t="shared" si="784"/>
        <v>0.42648677436534704</v>
      </c>
      <c r="R3817">
        <v>5414</v>
      </c>
      <c r="S3817">
        <v>1062</v>
      </c>
      <c r="T3817">
        <v>4456</v>
      </c>
      <c r="U3817" s="30">
        <v>4456</v>
      </c>
      <c r="V3817">
        <f t="shared" si="777"/>
        <v>4456000</v>
      </c>
      <c r="W3817">
        <v>12082</v>
      </c>
      <c r="AA3817" s="1">
        <f t="shared" si="786"/>
        <v>8485</v>
      </c>
    </row>
    <row r="3818" spans="2:28">
      <c r="B3818" t="s">
        <v>246</v>
      </c>
      <c r="C3818">
        <v>1967</v>
      </c>
      <c r="D3818" s="1">
        <v>263642</v>
      </c>
      <c r="E3818" s="12">
        <f t="shared" si="781"/>
        <v>5.517578125E-2</v>
      </c>
      <c r="F3818" s="1">
        <v>254254</v>
      </c>
      <c r="G3818" s="11">
        <f t="shared" si="782"/>
        <v>4.9119042706828965E-2</v>
      </c>
      <c r="H3818">
        <v>1227169</v>
      </c>
      <c r="I3818" s="12">
        <f t="shared" si="778"/>
        <v>0.20718743710116536</v>
      </c>
      <c r="J3818" s="12"/>
      <c r="K3818" s="1">
        <v>1202064</v>
      </c>
      <c r="L3818">
        <v>31106</v>
      </c>
      <c r="M3818" s="12">
        <f t="shared" si="779"/>
        <v>2.5877157954984093E-2</v>
      </c>
      <c r="N3818">
        <v>17842</v>
      </c>
      <c r="O3818">
        <v>13264</v>
      </c>
      <c r="P3818" s="12">
        <f t="shared" si="783"/>
        <v>1.1034354244033595E-2</v>
      </c>
      <c r="Q3818" s="12">
        <f t="shared" si="784"/>
        <v>0.42641291069247089</v>
      </c>
      <c r="R3818">
        <v>6824</v>
      </c>
      <c r="S3818">
        <v>403</v>
      </c>
      <c r="T3818">
        <v>4508</v>
      </c>
      <c r="U3818" s="30">
        <v>4508</v>
      </c>
      <c r="V3818">
        <f t="shared" si="777"/>
        <v>4508000</v>
      </c>
      <c r="W3818">
        <v>13234</v>
      </c>
      <c r="AA3818" s="1">
        <f t="shared" si="786"/>
        <v>7996</v>
      </c>
    </row>
    <row r="3819" spans="2:28">
      <c r="B3819" t="s">
        <v>246</v>
      </c>
      <c r="C3819">
        <v>1968</v>
      </c>
      <c r="D3819" s="1">
        <v>282310</v>
      </c>
      <c r="E3819" s="12">
        <f t="shared" si="781"/>
        <v>7.0808141343185083E-2</v>
      </c>
      <c r="F3819" s="1">
        <v>270127</v>
      </c>
      <c r="G3819" s="11">
        <f t="shared" si="782"/>
        <v>6.2429696287964007E-2</v>
      </c>
      <c r="H3819">
        <v>1378883</v>
      </c>
      <c r="I3819" s="12">
        <f t="shared" si="778"/>
        <v>0.19590277057589367</v>
      </c>
      <c r="J3819" s="12"/>
      <c r="K3819" s="1">
        <v>1340235</v>
      </c>
      <c r="L3819">
        <v>34869</v>
      </c>
      <c r="M3819" s="12">
        <f t="shared" si="779"/>
        <v>2.6017079094337932E-2</v>
      </c>
      <c r="N3819">
        <v>20103</v>
      </c>
      <c r="O3819">
        <v>14766</v>
      </c>
      <c r="P3819" s="12">
        <f t="shared" si="783"/>
        <v>1.1017470816685134E-2</v>
      </c>
      <c r="Q3819" s="12">
        <f t="shared" si="784"/>
        <v>0.42347070463735698</v>
      </c>
      <c r="R3819">
        <v>7066</v>
      </c>
      <c r="S3819">
        <v>1231</v>
      </c>
      <c r="T3819">
        <v>4558</v>
      </c>
      <c r="U3819" s="30">
        <v>4558</v>
      </c>
      <c r="V3819">
        <f t="shared" si="777"/>
        <v>4558000</v>
      </c>
      <c r="W3819">
        <v>14686</v>
      </c>
      <c r="AA3819" s="1">
        <f t="shared" si="786"/>
        <v>7507</v>
      </c>
    </row>
    <row r="3820" spans="2:28">
      <c r="B3820" t="s">
        <v>246</v>
      </c>
      <c r="C3820">
        <v>1969</v>
      </c>
      <c r="D3820" s="1">
        <v>313692</v>
      </c>
      <c r="E3820" s="12">
        <f t="shared" si="781"/>
        <v>0.11116148914314052</v>
      </c>
      <c r="F3820" s="1">
        <v>296772</v>
      </c>
      <c r="G3820" s="11">
        <f t="shared" si="782"/>
        <v>9.8638788421742368E-2</v>
      </c>
      <c r="H3820">
        <v>1649760</v>
      </c>
      <c r="I3820" s="12">
        <f t="shared" si="778"/>
        <v>0.17988798370672099</v>
      </c>
      <c r="J3820" s="12"/>
      <c r="K3820" s="1">
        <v>1484863</v>
      </c>
      <c r="L3820">
        <v>37545</v>
      </c>
      <c r="M3820" s="12">
        <f t="shared" si="779"/>
        <v>2.5285160987916055E-2</v>
      </c>
      <c r="N3820">
        <v>20540</v>
      </c>
      <c r="O3820">
        <v>17005</v>
      </c>
      <c r="P3820" s="12">
        <f t="shared" si="783"/>
        <v>1.1452234987335531E-2</v>
      </c>
      <c r="Q3820" s="12">
        <f t="shared" si="784"/>
        <v>0.45292315887601547</v>
      </c>
      <c r="R3820">
        <v>5600</v>
      </c>
      <c r="S3820">
        <v>1179</v>
      </c>
      <c r="T3820">
        <v>4614</v>
      </c>
      <c r="U3820" s="30">
        <v>4614</v>
      </c>
      <c r="V3820">
        <f t="shared" si="777"/>
        <v>4614000</v>
      </c>
      <c r="W3820">
        <v>16428</v>
      </c>
      <c r="AA3820" s="1">
        <f t="shared" si="786"/>
        <v>7018</v>
      </c>
    </row>
    <row r="3821" spans="2:28">
      <c r="B3821" t="s">
        <v>246</v>
      </c>
      <c r="C3821">
        <v>1970</v>
      </c>
      <c r="D3821" s="1">
        <v>345772</v>
      </c>
      <c r="E3821" s="12">
        <f t="shared" si="781"/>
        <v>0.10226591688662764</v>
      </c>
      <c r="F3821" s="1">
        <v>327927</v>
      </c>
      <c r="G3821" s="11">
        <f t="shared" si="782"/>
        <v>0.10497958028385428</v>
      </c>
      <c r="H3821">
        <v>1768415</v>
      </c>
      <c r="I3821" s="12">
        <f t="shared" si="778"/>
        <v>0.18543554538951548</v>
      </c>
      <c r="J3821" s="12"/>
      <c r="K3821" s="1">
        <v>1681245</v>
      </c>
      <c r="L3821">
        <v>43703</v>
      </c>
      <c r="M3821" s="12">
        <f t="shared" si="779"/>
        <v>2.5994426749224534E-2</v>
      </c>
      <c r="N3821">
        <v>23474</v>
      </c>
      <c r="O3821">
        <v>20229</v>
      </c>
      <c r="P3821" s="12">
        <f t="shared" si="783"/>
        <v>1.2032154742467636E-2</v>
      </c>
      <c r="Q3821" s="12">
        <f t="shared" si="784"/>
        <v>0.46287440221495091</v>
      </c>
      <c r="R3821">
        <v>7208</v>
      </c>
      <c r="S3821">
        <v>1867</v>
      </c>
      <c r="T3821">
        <v>4651</v>
      </c>
      <c r="U3821" s="30">
        <v>4651.4480000000003</v>
      </c>
      <c r="V3821">
        <f t="shared" si="777"/>
        <v>4651448</v>
      </c>
      <c r="W3821">
        <v>17669</v>
      </c>
      <c r="X3821" s="16">
        <v>6521</v>
      </c>
      <c r="Z3821" s="16">
        <v>6521</v>
      </c>
      <c r="AA3821" s="16">
        <v>6521</v>
      </c>
      <c r="AB3821">
        <f>(AA3828-AA3821)/7</f>
        <v>162.57142857142858</v>
      </c>
    </row>
    <row r="3822" spans="2:28">
      <c r="B3822" t="s">
        <v>246</v>
      </c>
      <c r="C3822">
        <v>1971</v>
      </c>
      <c r="D3822" s="1">
        <v>450623</v>
      </c>
      <c r="E3822" s="12">
        <f t="shared" si="781"/>
        <v>0.30323739342688244</v>
      </c>
      <c r="F3822" s="1">
        <v>431954</v>
      </c>
      <c r="G3822" s="11">
        <f t="shared" si="782"/>
        <v>0.31722608995294682</v>
      </c>
      <c r="H3822">
        <v>1998536</v>
      </c>
      <c r="I3822" s="12">
        <f t="shared" si="778"/>
        <v>0.21613521097443328</v>
      </c>
      <c r="J3822" s="12"/>
      <c r="K3822" s="1">
        <v>1918575</v>
      </c>
      <c r="L3822">
        <v>52794</v>
      </c>
      <c r="M3822" s="12">
        <f t="shared" si="779"/>
        <v>2.751729799460537E-2</v>
      </c>
      <c r="N3822">
        <v>25248</v>
      </c>
      <c r="O3822">
        <v>27546</v>
      </c>
      <c r="P3822" s="12">
        <f t="shared" si="783"/>
        <v>1.4357530980024237E-2</v>
      </c>
      <c r="Q3822" s="12">
        <f t="shared" si="784"/>
        <v>0.52176383679963634</v>
      </c>
      <c r="R3822">
        <v>10633</v>
      </c>
      <c r="S3822">
        <v>2126</v>
      </c>
      <c r="T3822">
        <v>4751</v>
      </c>
      <c r="U3822" s="30">
        <v>4750.8379999999997</v>
      </c>
      <c r="V3822">
        <f t="shared" si="777"/>
        <v>4750838</v>
      </c>
      <c r="W3822">
        <v>19443</v>
      </c>
      <c r="AA3822" s="1">
        <f>AA3821+162</f>
        <v>6683</v>
      </c>
    </row>
    <row r="3823" spans="2:28">
      <c r="B3823" t="s">
        <v>246</v>
      </c>
      <c r="C3823">
        <v>1972</v>
      </c>
      <c r="D3823" s="1">
        <v>503546</v>
      </c>
      <c r="E3823" s="12">
        <f t="shared" si="781"/>
        <v>0.11744407187382801</v>
      </c>
      <c r="F3823" s="1">
        <v>481412</v>
      </c>
      <c r="G3823" s="11">
        <f t="shared" si="782"/>
        <v>0.11449830306004806</v>
      </c>
      <c r="H3823">
        <v>2246134</v>
      </c>
      <c r="I3823" s="12">
        <f t="shared" si="778"/>
        <v>0.21432915400416894</v>
      </c>
      <c r="J3823" s="12"/>
      <c r="K3823" s="1">
        <v>2112579</v>
      </c>
      <c r="L3823">
        <v>56983</v>
      </c>
      <c r="M3823" s="12">
        <f t="shared" si="779"/>
        <v>2.6973192481795947E-2</v>
      </c>
      <c r="N3823">
        <v>27648</v>
      </c>
      <c r="O3823">
        <v>29335</v>
      </c>
      <c r="P3823" s="12">
        <f t="shared" si="783"/>
        <v>1.388587125025857E-2</v>
      </c>
      <c r="Q3823" s="12">
        <f t="shared" si="784"/>
        <v>0.51480266044258816</v>
      </c>
      <c r="R3823">
        <v>9852</v>
      </c>
      <c r="S3823">
        <v>2703</v>
      </c>
      <c r="T3823">
        <v>4824</v>
      </c>
      <c r="U3823" s="30">
        <v>4824.4719999999998</v>
      </c>
      <c r="V3823">
        <f t="shared" si="777"/>
        <v>4824472</v>
      </c>
      <c r="W3823">
        <v>21661</v>
      </c>
      <c r="AA3823" s="1">
        <f t="shared" ref="AA3823:AA3827" si="787">AA3822+162</f>
        <v>6845</v>
      </c>
    </row>
    <row r="3824" spans="2:28">
      <c r="B3824" t="s">
        <v>246</v>
      </c>
      <c r="C3824">
        <v>1973</v>
      </c>
      <c r="D3824" s="1">
        <v>592848</v>
      </c>
      <c r="E3824" s="12">
        <f t="shared" si="781"/>
        <v>0.17734626032179782</v>
      </c>
      <c r="F3824" s="1">
        <v>567092</v>
      </c>
      <c r="G3824" s="11">
        <f t="shared" si="782"/>
        <v>0.17797645260192932</v>
      </c>
      <c r="H3824">
        <v>2619679</v>
      </c>
      <c r="I3824" s="12">
        <f t="shared" si="778"/>
        <v>0.21647385042213188</v>
      </c>
      <c r="J3824" s="12"/>
      <c r="K3824" s="1">
        <v>2446379</v>
      </c>
      <c r="L3824">
        <v>64863</v>
      </c>
      <c r="M3824" s="12">
        <f t="shared" si="779"/>
        <v>2.6513880310450669E-2</v>
      </c>
      <c r="N3824">
        <v>31459</v>
      </c>
      <c r="O3824">
        <v>33404</v>
      </c>
      <c r="P3824" s="12">
        <f t="shared" si="783"/>
        <v>1.3654466458386047E-2</v>
      </c>
      <c r="Q3824" s="12">
        <f t="shared" si="784"/>
        <v>0.5149931393860907</v>
      </c>
      <c r="R3824">
        <v>10740</v>
      </c>
      <c r="S3824">
        <v>3375</v>
      </c>
      <c r="T3824">
        <v>4901</v>
      </c>
      <c r="U3824" s="30">
        <v>4901.2920000000004</v>
      </c>
      <c r="V3824">
        <f t="shared" si="777"/>
        <v>4901292</v>
      </c>
      <c r="W3824">
        <v>24393</v>
      </c>
      <c r="AA3824" s="1">
        <f t="shared" si="787"/>
        <v>7007</v>
      </c>
    </row>
    <row r="3825" spans="2:27">
      <c r="B3825" t="s">
        <v>246</v>
      </c>
      <c r="C3825">
        <v>1974</v>
      </c>
      <c r="D3825" s="1">
        <v>643425</v>
      </c>
      <c r="E3825" s="12">
        <f t="shared" si="781"/>
        <v>8.5311918063314715E-2</v>
      </c>
      <c r="F3825" s="1">
        <v>607419</v>
      </c>
      <c r="G3825" s="11">
        <f t="shared" si="782"/>
        <v>7.1111918348345599E-2</v>
      </c>
      <c r="H3825">
        <v>2860088</v>
      </c>
      <c r="I3825" s="12">
        <f t="shared" si="778"/>
        <v>0.21237773103484928</v>
      </c>
      <c r="J3825" s="12"/>
      <c r="K3825" s="1">
        <v>2849198</v>
      </c>
      <c r="L3825">
        <v>78979</v>
      </c>
      <c r="M3825" s="12">
        <f t="shared" si="779"/>
        <v>2.7719730253917066E-2</v>
      </c>
      <c r="N3825">
        <v>36993</v>
      </c>
      <c r="O3825">
        <v>41986</v>
      </c>
      <c r="P3825" s="12">
        <f t="shared" si="783"/>
        <v>1.4736076608224491E-2</v>
      </c>
      <c r="Q3825" s="12">
        <f t="shared" si="784"/>
        <v>0.53160966839286394</v>
      </c>
      <c r="R3825">
        <v>13930</v>
      </c>
      <c r="S3825">
        <v>4952</v>
      </c>
      <c r="T3825">
        <v>4971</v>
      </c>
      <c r="U3825" s="30">
        <v>4971.0690000000004</v>
      </c>
      <c r="V3825">
        <f t="shared" si="777"/>
        <v>4971069</v>
      </c>
      <c r="W3825">
        <v>27306</v>
      </c>
      <c r="AA3825" s="1">
        <f t="shared" si="787"/>
        <v>7169</v>
      </c>
    </row>
    <row r="3826" spans="2:27">
      <c r="B3826" t="s">
        <v>246</v>
      </c>
      <c r="C3826">
        <v>1975</v>
      </c>
      <c r="D3826" s="1">
        <v>779623</v>
      </c>
      <c r="E3826" s="12">
        <f t="shared" si="781"/>
        <v>0.21167657458134204</v>
      </c>
      <c r="F3826" s="1">
        <v>743143</v>
      </c>
      <c r="G3826" s="11">
        <f t="shared" si="782"/>
        <v>0.22344378427411721</v>
      </c>
      <c r="H3826">
        <v>3281811</v>
      </c>
      <c r="I3826" s="12">
        <f t="shared" si="778"/>
        <v>0.2264429609139588</v>
      </c>
      <c r="J3826" s="12"/>
      <c r="K3826" s="1">
        <v>3374150</v>
      </c>
      <c r="L3826">
        <v>107860</v>
      </c>
      <c r="M3826" s="12">
        <f t="shared" si="779"/>
        <v>3.1966569358208734E-2</v>
      </c>
      <c r="N3826">
        <v>44285</v>
      </c>
      <c r="O3826">
        <v>63575</v>
      </c>
      <c r="P3826" s="12">
        <f t="shared" si="783"/>
        <v>1.8841782374820325E-2</v>
      </c>
      <c r="Q3826" s="12">
        <f t="shared" si="784"/>
        <v>0.58942147227887998</v>
      </c>
      <c r="R3826">
        <v>14571</v>
      </c>
      <c r="S3826">
        <v>5181</v>
      </c>
      <c r="T3826">
        <v>5047</v>
      </c>
      <c r="U3826" s="30">
        <v>5047.3950000000004</v>
      </c>
      <c r="V3826">
        <f t="shared" si="777"/>
        <v>5047395</v>
      </c>
      <c r="W3826">
        <v>30136</v>
      </c>
      <c r="AA3826" s="1">
        <f t="shared" si="787"/>
        <v>7331</v>
      </c>
    </row>
    <row r="3827" spans="2:27">
      <c r="B3827" t="s">
        <v>246</v>
      </c>
      <c r="C3827">
        <v>1976</v>
      </c>
      <c r="D3827" s="1">
        <v>855843</v>
      </c>
      <c r="E3827" s="12">
        <f t="shared" si="781"/>
        <v>9.7765201898866505E-2</v>
      </c>
      <c r="F3827" s="1">
        <v>825334</v>
      </c>
      <c r="G3827" s="11">
        <f t="shared" si="782"/>
        <v>0.11059917135732961</v>
      </c>
      <c r="H3827">
        <v>3648728</v>
      </c>
      <c r="I3827" s="12">
        <f t="shared" si="778"/>
        <v>0.22619773247005531</v>
      </c>
      <c r="J3827" s="12"/>
      <c r="K3827" s="1">
        <v>3551768</v>
      </c>
      <c r="L3827">
        <v>121667</v>
      </c>
      <c r="M3827" s="12">
        <f t="shared" si="779"/>
        <v>3.4255334244804279E-2</v>
      </c>
      <c r="N3827">
        <v>47937</v>
      </c>
      <c r="O3827">
        <v>73730</v>
      </c>
      <c r="P3827" s="12">
        <f t="shared" si="783"/>
        <v>2.0758675679267341E-2</v>
      </c>
      <c r="Q3827" s="12">
        <f t="shared" si="784"/>
        <v>0.60599833973057604</v>
      </c>
      <c r="R3827">
        <v>18208</v>
      </c>
      <c r="S3827">
        <v>6184</v>
      </c>
      <c r="T3827">
        <v>5122</v>
      </c>
      <c r="U3827" s="30">
        <v>5121.8630000000003</v>
      </c>
      <c r="V3827">
        <f t="shared" si="777"/>
        <v>5121863</v>
      </c>
      <c r="W3827">
        <v>33614</v>
      </c>
      <c r="AA3827" s="1">
        <f t="shared" si="787"/>
        <v>7493</v>
      </c>
    </row>
    <row r="3828" spans="2:27">
      <c r="B3828" t="s">
        <v>246</v>
      </c>
      <c r="C3828">
        <v>1977</v>
      </c>
      <c r="D3828" s="1">
        <v>964624</v>
      </c>
      <c r="E3828" s="12">
        <f t="shared" si="781"/>
        <v>0.1271039197609842</v>
      </c>
      <c r="F3828" s="1">
        <v>927264</v>
      </c>
      <c r="G3828" s="11">
        <f t="shared" si="782"/>
        <v>0.12350151574998727</v>
      </c>
      <c r="H3828">
        <v>4098080</v>
      </c>
      <c r="I3828" s="12">
        <f t="shared" si="778"/>
        <v>0.22626791082653341</v>
      </c>
      <c r="J3828" s="12"/>
      <c r="K3828" s="1">
        <v>3926729</v>
      </c>
      <c r="L3828">
        <v>146299</v>
      </c>
      <c r="M3828" s="12">
        <f t="shared" si="779"/>
        <v>3.7257218412576981E-2</v>
      </c>
      <c r="N3828">
        <v>54960</v>
      </c>
      <c r="O3828">
        <v>91339</v>
      </c>
      <c r="P3828" s="12">
        <f t="shared" si="783"/>
        <v>2.3260836181972323E-2</v>
      </c>
      <c r="Q3828" s="12">
        <f t="shared" si="784"/>
        <v>0.62433099337657816</v>
      </c>
      <c r="R3828">
        <v>24059</v>
      </c>
      <c r="S3828">
        <v>6765</v>
      </c>
      <c r="T3828">
        <v>5193</v>
      </c>
      <c r="U3828" s="30">
        <v>5193.1120000000001</v>
      </c>
      <c r="V3828">
        <f t="shared" si="777"/>
        <v>5193112</v>
      </c>
      <c r="W3828">
        <v>37443</v>
      </c>
      <c r="X3828" s="16">
        <v>7659</v>
      </c>
      <c r="Z3828" s="16">
        <v>7659</v>
      </c>
      <c r="AA3828" s="16">
        <v>7659</v>
      </c>
    </row>
    <row r="3829" spans="2:27">
      <c r="B3829" t="s">
        <v>246</v>
      </c>
      <c r="C3829">
        <v>1978</v>
      </c>
      <c r="D3829" s="1">
        <v>1160491</v>
      </c>
      <c r="E3829" s="12">
        <f t="shared" si="781"/>
        <v>0.20305010034998092</v>
      </c>
      <c r="F3829" s="1">
        <v>1122081</v>
      </c>
      <c r="G3829" s="11">
        <f t="shared" si="782"/>
        <v>0.21009874210580806</v>
      </c>
      <c r="H3829">
        <v>4706668</v>
      </c>
      <c r="I3829" s="12">
        <f t="shared" ref="I3829:I3859" si="788">(F3829/H3829)</f>
        <v>0.23840241121744724</v>
      </c>
      <c r="J3829" s="12"/>
      <c r="K3829" s="1">
        <v>4321663</v>
      </c>
      <c r="L3829">
        <v>179448</v>
      </c>
      <c r="M3829" s="12">
        <f t="shared" si="779"/>
        <v>4.1522904493015766E-2</v>
      </c>
      <c r="N3829">
        <v>61899</v>
      </c>
      <c r="O3829">
        <v>117549</v>
      </c>
      <c r="P3829" s="12">
        <f t="shared" si="783"/>
        <v>2.7199945946733931E-2</v>
      </c>
      <c r="Q3829" s="12">
        <f t="shared" si="784"/>
        <v>0.65505884713120233</v>
      </c>
      <c r="R3829">
        <v>25342</v>
      </c>
      <c r="S3829">
        <v>7781</v>
      </c>
      <c r="T3829">
        <v>5270</v>
      </c>
      <c r="U3829" s="30">
        <v>5270.24</v>
      </c>
      <c r="V3829">
        <f t="shared" si="777"/>
        <v>5270240</v>
      </c>
      <c r="W3829">
        <v>42408</v>
      </c>
      <c r="X3829" s="16">
        <v>8051</v>
      </c>
      <c r="Z3829" s="16">
        <v>8051</v>
      </c>
      <c r="AA3829" s="16">
        <v>8051</v>
      </c>
    </row>
    <row r="3830" spans="2:27">
      <c r="B3830" t="s">
        <v>246</v>
      </c>
      <c r="C3830">
        <v>1979</v>
      </c>
      <c r="D3830" s="1">
        <v>1237525</v>
      </c>
      <c r="E3830" s="12">
        <f t="shared" si="781"/>
        <v>6.6380523416381509E-2</v>
      </c>
      <c r="F3830" s="1">
        <v>1188801</v>
      </c>
      <c r="G3830" s="11">
        <f t="shared" si="782"/>
        <v>5.9460948006427344E-2</v>
      </c>
      <c r="H3830">
        <v>5135929</v>
      </c>
      <c r="I3830" s="12">
        <f t="shared" si="788"/>
        <v>0.23146756896366752</v>
      </c>
      <c r="J3830" s="12"/>
      <c r="K3830" s="1">
        <v>4875996</v>
      </c>
      <c r="L3830">
        <v>210082</v>
      </c>
      <c r="M3830" s="12">
        <f t="shared" si="779"/>
        <v>4.3084941004873673E-2</v>
      </c>
      <c r="N3830">
        <v>74855</v>
      </c>
      <c r="O3830">
        <v>135227</v>
      </c>
      <c r="P3830" s="12">
        <f t="shared" si="783"/>
        <v>2.7733205687617463E-2</v>
      </c>
      <c r="Q3830" s="12">
        <f t="shared" si="784"/>
        <v>0.64368675088774863</v>
      </c>
      <c r="R3830">
        <v>30171</v>
      </c>
      <c r="S3830">
        <v>8253</v>
      </c>
      <c r="T3830">
        <v>5308</v>
      </c>
      <c r="U3830" s="30">
        <v>5307.9449999999997</v>
      </c>
      <c r="V3830">
        <f t="shared" si="777"/>
        <v>5307945</v>
      </c>
      <c r="W3830">
        <v>47654</v>
      </c>
      <c r="X3830" s="16">
        <v>8114</v>
      </c>
      <c r="Z3830" s="16">
        <v>8114</v>
      </c>
      <c r="AA3830" s="16">
        <v>8114</v>
      </c>
    </row>
    <row r="3831" spans="2:27">
      <c r="B3831" t="s">
        <v>246</v>
      </c>
      <c r="C3831">
        <v>1980</v>
      </c>
      <c r="D3831" s="1">
        <v>1391394</v>
      </c>
      <c r="E3831" s="12">
        <f t="shared" si="781"/>
        <v>0.12433607401870669</v>
      </c>
      <c r="F3831" s="1">
        <v>1333222</v>
      </c>
      <c r="G3831" s="11">
        <f t="shared" si="782"/>
        <v>0.12148458825320638</v>
      </c>
      <c r="H3831">
        <v>5655917</v>
      </c>
      <c r="I3831" s="12">
        <f t="shared" si="788"/>
        <v>0.23572163452893669</v>
      </c>
      <c r="J3831" s="12"/>
      <c r="K3831" s="1">
        <v>5393220</v>
      </c>
      <c r="L3831">
        <v>244690</v>
      </c>
      <c r="M3831" s="12">
        <f t="shared" si="779"/>
        <v>4.5369927427399585E-2</v>
      </c>
      <c r="N3831">
        <v>84464</v>
      </c>
      <c r="O3831">
        <v>160226</v>
      </c>
      <c r="P3831" s="12">
        <f t="shared" si="783"/>
        <v>2.9708782508408707E-2</v>
      </c>
      <c r="Q3831" s="12">
        <f t="shared" si="784"/>
        <v>0.65481221136948797</v>
      </c>
      <c r="R3831">
        <v>33041</v>
      </c>
      <c r="S3831">
        <v>10064</v>
      </c>
      <c r="T3831">
        <v>5347</v>
      </c>
      <c r="U3831" s="30">
        <v>5368.3339999999998</v>
      </c>
      <c r="V3831">
        <f t="shared" si="777"/>
        <v>5368334</v>
      </c>
      <c r="W3831">
        <v>54258</v>
      </c>
      <c r="X3831" s="16">
        <v>8357</v>
      </c>
      <c r="Y3831">
        <v>8618</v>
      </c>
      <c r="Z3831" s="1">
        <f>(Y3831+X3831)/2</f>
        <v>8487.5</v>
      </c>
      <c r="AA3831" s="16">
        <v>8488</v>
      </c>
    </row>
    <row r="3832" spans="2:27">
      <c r="B3832" t="s">
        <v>246</v>
      </c>
      <c r="C3832">
        <v>1981</v>
      </c>
      <c r="D3832" s="1">
        <v>1580640</v>
      </c>
      <c r="E3832" s="12">
        <f t="shared" si="781"/>
        <v>0.13601179823975093</v>
      </c>
      <c r="F3832" s="1">
        <v>1522956</v>
      </c>
      <c r="G3832" s="11">
        <f t="shared" si="782"/>
        <v>0.14231238308398753</v>
      </c>
      <c r="H3832">
        <v>6484377</v>
      </c>
      <c r="I3832" s="12">
        <f t="shared" si="788"/>
        <v>0.23486543117403569</v>
      </c>
      <c r="J3832" s="12"/>
      <c r="K3832" s="1">
        <v>6091781</v>
      </c>
      <c r="L3832">
        <v>348270</v>
      </c>
      <c r="M3832" s="12">
        <f t="shared" si="779"/>
        <v>5.7170472805900277E-2</v>
      </c>
      <c r="N3832">
        <v>158603</v>
      </c>
      <c r="O3832">
        <v>189667</v>
      </c>
      <c r="P3832" s="12">
        <f t="shared" si="783"/>
        <v>3.1134901271073271E-2</v>
      </c>
      <c r="Q3832" s="12">
        <f t="shared" si="784"/>
        <v>0.54459758233554423</v>
      </c>
      <c r="R3832">
        <v>49273</v>
      </c>
      <c r="S3832">
        <v>10426</v>
      </c>
      <c r="T3832">
        <v>5444</v>
      </c>
      <c r="U3832" s="30">
        <v>5444.0969999999998</v>
      </c>
      <c r="V3832">
        <f t="shared" si="777"/>
        <v>5444097</v>
      </c>
      <c r="W3832">
        <v>61121</v>
      </c>
      <c r="X3832" s="16">
        <v>8514</v>
      </c>
      <c r="Z3832" s="16">
        <v>8514</v>
      </c>
      <c r="AA3832" s="16">
        <v>8514</v>
      </c>
    </row>
    <row r="3833" spans="2:27">
      <c r="B3833" t="s">
        <v>246</v>
      </c>
      <c r="C3833">
        <v>1982</v>
      </c>
      <c r="D3833" s="1">
        <v>1371167</v>
      </c>
      <c r="E3833" s="12">
        <f t="shared" si="781"/>
        <v>-0.13252416742585282</v>
      </c>
      <c r="F3833" s="1">
        <v>1305141</v>
      </c>
      <c r="G3833" s="11">
        <f t="shared" si="782"/>
        <v>-0.14302120350161135</v>
      </c>
      <c r="H3833">
        <v>6614492</v>
      </c>
      <c r="I3833" s="12">
        <f t="shared" si="788"/>
        <v>0.19731537962401346</v>
      </c>
      <c r="J3833" s="12"/>
      <c r="K3833" s="1">
        <v>6298334</v>
      </c>
      <c r="L3833">
        <v>403768</v>
      </c>
      <c r="M3833" s="12">
        <f t="shared" si="779"/>
        <v>6.4107111499644195E-2</v>
      </c>
      <c r="N3833">
        <v>177008</v>
      </c>
      <c r="O3833">
        <v>226760</v>
      </c>
      <c r="P3833" s="12">
        <f t="shared" si="783"/>
        <v>3.6003171632371357E-2</v>
      </c>
      <c r="Q3833" s="12">
        <f t="shared" si="784"/>
        <v>0.56160963721741197</v>
      </c>
      <c r="R3833">
        <v>56597</v>
      </c>
      <c r="S3833">
        <v>11701</v>
      </c>
      <c r="T3833">
        <v>5493</v>
      </c>
      <c r="U3833" s="30">
        <v>5492.7830000000004</v>
      </c>
      <c r="V3833">
        <f t="shared" si="777"/>
        <v>5492783</v>
      </c>
      <c r="W3833">
        <v>66437</v>
      </c>
      <c r="X3833" s="16">
        <v>9229</v>
      </c>
      <c r="Z3833" s="16">
        <v>9229</v>
      </c>
      <c r="AA3833" s="16">
        <v>9229</v>
      </c>
    </row>
    <row r="3834" spans="2:27">
      <c r="B3834" t="s">
        <v>246</v>
      </c>
      <c r="C3834">
        <v>1983</v>
      </c>
      <c r="D3834" s="1">
        <v>1423863</v>
      </c>
      <c r="E3834" s="12">
        <f t="shared" si="781"/>
        <v>3.8431496674001052E-2</v>
      </c>
      <c r="F3834" s="1">
        <v>1350368</v>
      </c>
      <c r="G3834" s="11">
        <f t="shared" si="782"/>
        <v>3.4652960867829603E-2</v>
      </c>
      <c r="H3834">
        <v>7539780</v>
      </c>
      <c r="I3834" s="12">
        <f t="shared" si="788"/>
        <v>0.17909912490815383</v>
      </c>
      <c r="J3834" s="12"/>
      <c r="K3834" s="1">
        <v>6746574</v>
      </c>
      <c r="L3834">
        <v>442924</v>
      </c>
      <c r="M3834" s="12">
        <f t="shared" si="779"/>
        <v>6.5651692251504246E-2</v>
      </c>
      <c r="N3834">
        <v>196479</v>
      </c>
      <c r="O3834">
        <v>246445</v>
      </c>
      <c r="P3834" s="12">
        <f t="shared" si="783"/>
        <v>3.6528910821996469E-2</v>
      </c>
      <c r="Q3834" s="12">
        <f t="shared" si="784"/>
        <v>0.55640471051467066</v>
      </c>
      <c r="R3834">
        <v>82395</v>
      </c>
      <c r="S3834">
        <v>10340</v>
      </c>
      <c r="T3834">
        <v>5565</v>
      </c>
      <c r="U3834" s="30">
        <v>5564.6570000000002</v>
      </c>
      <c r="V3834">
        <f t="shared" si="777"/>
        <v>5564657</v>
      </c>
      <c r="W3834">
        <v>72304</v>
      </c>
      <c r="X3834" s="16">
        <v>9222</v>
      </c>
      <c r="Z3834" s="16">
        <v>9222</v>
      </c>
      <c r="AA3834" s="16">
        <v>9222</v>
      </c>
    </row>
    <row r="3835" spans="2:27">
      <c r="B3835" t="s">
        <v>246</v>
      </c>
      <c r="C3835">
        <v>1984</v>
      </c>
      <c r="D3835" s="1">
        <v>1529943</v>
      </c>
      <c r="E3835" s="12">
        <f t="shared" si="781"/>
        <v>7.4501549657516208E-2</v>
      </c>
      <c r="F3835" s="1">
        <v>1450996</v>
      </c>
      <c r="G3835" s="11">
        <f t="shared" si="782"/>
        <v>7.451894594658641E-2</v>
      </c>
      <c r="H3835">
        <v>8170554</v>
      </c>
      <c r="I3835" s="12">
        <f t="shared" si="788"/>
        <v>0.17758844749083111</v>
      </c>
      <c r="J3835" s="12"/>
      <c r="K3835" s="1">
        <v>7095656</v>
      </c>
      <c r="L3835">
        <v>463271</v>
      </c>
      <c r="M3835" s="12">
        <f t="shared" si="779"/>
        <v>6.5289382687097566E-2</v>
      </c>
      <c r="N3835">
        <v>117581</v>
      </c>
      <c r="O3835">
        <v>345690</v>
      </c>
      <c r="P3835" s="12">
        <f t="shared" si="783"/>
        <v>4.8718539906669661E-2</v>
      </c>
      <c r="Q3835" s="12">
        <f t="shared" si="784"/>
        <v>0.74619391241843325</v>
      </c>
      <c r="R3835">
        <v>83430</v>
      </c>
      <c r="S3835">
        <v>13588</v>
      </c>
      <c r="T3835">
        <v>5644</v>
      </c>
      <c r="U3835" s="30">
        <v>5643.87</v>
      </c>
      <c r="V3835">
        <f t="shared" si="777"/>
        <v>5643870</v>
      </c>
      <c r="W3835">
        <v>80697</v>
      </c>
      <c r="X3835" s="16">
        <v>9786</v>
      </c>
      <c r="Z3835" s="16">
        <v>9786</v>
      </c>
      <c r="AA3835" s="16">
        <v>9786</v>
      </c>
    </row>
    <row r="3836" spans="2:27">
      <c r="B3836" t="s">
        <v>246</v>
      </c>
      <c r="C3836">
        <v>1985</v>
      </c>
      <c r="D3836" s="1">
        <v>1630212</v>
      </c>
      <c r="E3836" s="12">
        <f t="shared" si="781"/>
        <v>6.5537735719566018E-2</v>
      </c>
      <c r="F3836" s="1">
        <v>1536460</v>
      </c>
      <c r="G3836" s="11">
        <f t="shared" si="782"/>
        <v>5.890023128940397E-2</v>
      </c>
      <c r="H3836">
        <v>8916267</v>
      </c>
      <c r="I3836" s="12">
        <f t="shared" si="788"/>
        <v>0.17232099487375155</v>
      </c>
      <c r="J3836" s="12"/>
      <c r="K3836" s="1">
        <v>7800178</v>
      </c>
      <c r="L3836">
        <v>495071</v>
      </c>
      <c r="M3836" s="12">
        <f t="shared" si="779"/>
        <v>6.3469192626116999E-2</v>
      </c>
      <c r="N3836">
        <v>134165</v>
      </c>
      <c r="O3836">
        <v>360906</v>
      </c>
      <c r="P3836" s="12">
        <f t="shared" si="783"/>
        <v>4.6268944118967543E-2</v>
      </c>
      <c r="Q3836" s="12">
        <f t="shared" si="784"/>
        <v>0.72899846688656778</v>
      </c>
      <c r="R3836">
        <v>92620</v>
      </c>
      <c r="S3836">
        <v>13536</v>
      </c>
      <c r="T3836">
        <v>5715</v>
      </c>
      <c r="U3836" s="30">
        <v>5715.1530000000002</v>
      </c>
      <c r="V3836">
        <f t="shared" si="777"/>
        <v>5715153</v>
      </c>
      <c r="W3836">
        <v>87350</v>
      </c>
      <c r="X3836" s="16">
        <v>10782</v>
      </c>
      <c r="Z3836" s="16">
        <v>10782</v>
      </c>
      <c r="AA3836" s="16">
        <v>10782</v>
      </c>
    </row>
    <row r="3837" spans="2:27">
      <c r="B3837" t="s">
        <v>246</v>
      </c>
      <c r="C3837">
        <v>1986</v>
      </c>
      <c r="D3837" s="1">
        <v>2052707</v>
      </c>
      <c r="E3837" s="12">
        <f t="shared" si="781"/>
        <v>0.25916567906505411</v>
      </c>
      <c r="F3837" s="1">
        <v>1948917</v>
      </c>
      <c r="G3837" s="11">
        <f t="shared" si="782"/>
        <v>0.26844629863452352</v>
      </c>
      <c r="H3837">
        <v>9963660</v>
      </c>
      <c r="I3837" s="12">
        <f t="shared" si="788"/>
        <v>0.19560251955606675</v>
      </c>
      <c r="J3837" s="12"/>
      <c r="K3837" s="1">
        <v>8872739</v>
      </c>
      <c r="L3837">
        <v>486263</v>
      </c>
      <c r="M3837" s="12">
        <f t="shared" si="779"/>
        <v>5.4804159121551982E-2</v>
      </c>
      <c r="N3837">
        <v>80492</v>
      </c>
      <c r="O3837">
        <v>405771</v>
      </c>
      <c r="P3837" s="12">
        <f t="shared" si="783"/>
        <v>4.5732326849690946E-2</v>
      </c>
      <c r="Q3837" s="12">
        <f t="shared" si="784"/>
        <v>0.83446817874277912</v>
      </c>
      <c r="R3837">
        <v>107995</v>
      </c>
      <c r="S3837">
        <v>15846</v>
      </c>
      <c r="T3837">
        <v>5812</v>
      </c>
      <c r="U3837" s="30">
        <v>5811.7</v>
      </c>
      <c r="V3837">
        <f t="shared" si="777"/>
        <v>5811700</v>
      </c>
      <c r="W3837">
        <v>94082</v>
      </c>
      <c r="X3837" s="16">
        <v>11168</v>
      </c>
      <c r="Z3837" s="16">
        <v>11168</v>
      </c>
      <c r="AA3837" s="16">
        <v>11168</v>
      </c>
    </row>
    <row r="3838" spans="2:27">
      <c r="B3838" t="s">
        <v>246</v>
      </c>
      <c r="C3838">
        <v>1987</v>
      </c>
      <c r="D3838" s="1">
        <v>2085530</v>
      </c>
      <c r="E3838" s="12">
        <f t="shared" si="781"/>
        <v>1.599010477384254E-2</v>
      </c>
      <c r="F3838" s="1">
        <v>1948921</v>
      </c>
      <c r="G3838" s="11">
        <f t="shared" si="782"/>
        <v>2.0524219348489445E-6</v>
      </c>
      <c r="H3838">
        <v>11182018</v>
      </c>
      <c r="I3838" s="12">
        <f t="shared" si="788"/>
        <v>0.17429063340803064</v>
      </c>
      <c r="J3838" s="12"/>
      <c r="K3838" s="1">
        <v>9692887</v>
      </c>
      <c r="L3838">
        <v>541023</v>
      </c>
      <c r="M3838" s="12">
        <f t="shared" si="779"/>
        <v>5.5816497190156036E-2</v>
      </c>
      <c r="N3838">
        <v>91413</v>
      </c>
      <c r="O3838">
        <v>449610</v>
      </c>
      <c r="P3838" s="12">
        <f t="shared" si="783"/>
        <v>4.6385560875722577E-2</v>
      </c>
      <c r="Q3838" s="12">
        <f t="shared" si="784"/>
        <v>0.83103675814152078</v>
      </c>
      <c r="R3838">
        <v>118685</v>
      </c>
      <c r="S3838">
        <v>16244</v>
      </c>
      <c r="T3838">
        <v>5932</v>
      </c>
      <c r="U3838" s="30">
        <v>5932.268</v>
      </c>
      <c r="V3838">
        <f t="shared" si="777"/>
        <v>5932268</v>
      </c>
      <c r="W3838">
        <v>101980</v>
      </c>
      <c r="X3838" s="16">
        <v>11522</v>
      </c>
      <c r="Z3838" s="16">
        <v>11522</v>
      </c>
      <c r="AA3838" s="16">
        <v>11522</v>
      </c>
    </row>
    <row r="3839" spans="2:27">
      <c r="B3839" t="s">
        <v>246</v>
      </c>
      <c r="C3839">
        <v>1988</v>
      </c>
      <c r="D3839" s="1">
        <v>2151078</v>
      </c>
      <c r="E3839" s="12">
        <f t="shared" si="781"/>
        <v>3.1429900313109854E-2</v>
      </c>
      <c r="F3839" s="1">
        <v>2018713</v>
      </c>
      <c r="G3839" s="11">
        <f t="shared" si="782"/>
        <v>3.5810584420815417E-2</v>
      </c>
      <c r="H3839">
        <v>11832640</v>
      </c>
      <c r="I3839" s="12">
        <f t="shared" si="788"/>
        <v>0.17060546082700057</v>
      </c>
      <c r="J3839" s="12"/>
      <c r="K3839" s="1">
        <v>10682501</v>
      </c>
      <c r="L3839">
        <v>655130</v>
      </c>
      <c r="M3839" s="12">
        <f t="shared" si="779"/>
        <v>6.1327398892824819E-2</v>
      </c>
      <c r="N3839">
        <v>219565</v>
      </c>
      <c r="O3839">
        <v>435565</v>
      </c>
      <c r="P3839" s="12">
        <f t="shared" si="783"/>
        <v>4.0773691479177018E-2</v>
      </c>
      <c r="Q3839" s="12">
        <f t="shared" si="784"/>
        <v>0.66485277731137327</v>
      </c>
      <c r="R3839">
        <v>150120</v>
      </c>
      <c r="S3839">
        <v>18515</v>
      </c>
      <c r="T3839">
        <v>6037</v>
      </c>
      <c r="U3839" s="30">
        <v>6036.9089999999997</v>
      </c>
      <c r="V3839">
        <f t="shared" si="777"/>
        <v>6036909</v>
      </c>
      <c r="W3839">
        <v>111336</v>
      </c>
      <c r="X3839" s="16">
        <v>12787</v>
      </c>
      <c r="Z3839" s="16">
        <v>12787</v>
      </c>
      <c r="AA3839" s="16">
        <v>12787</v>
      </c>
    </row>
    <row r="3840" spans="2:27">
      <c r="B3840" t="s">
        <v>246</v>
      </c>
      <c r="C3840">
        <v>1989</v>
      </c>
      <c r="D3840" s="1">
        <v>2224392</v>
      </c>
      <c r="E3840" s="12">
        <f t="shared" si="781"/>
        <v>3.4082446103767504E-2</v>
      </c>
      <c r="F3840" s="1">
        <v>2061218</v>
      </c>
      <c r="G3840" s="11">
        <f t="shared" si="782"/>
        <v>2.1055494267882557E-2</v>
      </c>
      <c r="H3840">
        <v>13095567</v>
      </c>
      <c r="I3840" s="12">
        <f t="shared" si="788"/>
        <v>0.15739814854904716</v>
      </c>
      <c r="J3840" s="12"/>
      <c r="K3840" s="1">
        <v>11723700</v>
      </c>
      <c r="L3840">
        <v>732378</v>
      </c>
      <c r="M3840" s="12">
        <f t="shared" si="779"/>
        <v>6.2469868727449522E-2</v>
      </c>
      <c r="N3840">
        <v>243230</v>
      </c>
      <c r="O3840">
        <v>489148</v>
      </c>
      <c r="P3840" s="12">
        <f t="shared" si="783"/>
        <v>4.1723005535795013E-2</v>
      </c>
      <c r="Q3840" s="12">
        <f t="shared" si="784"/>
        <v>0.66789007862060301</v>
      </c>
      <c r="R3840">
        <v>166054</v>
      </c>
      <c r="S3840">
        <v>20301</v>
      </c>
      <c r="T3840">
        <v>6120</v>
      </c>
      <c r="U3840" s="30">
        <v>6120.2460000000001</v>
      </c>
      <c r="V3840">
        <f t="shared" si="777"/>
        <v>6120246</v>
      </c>
      <c r="W3840">
        <v>120041</v>
      </c>
      <c r="X3840" s="16">
        <v>14415</v>
      </c>
      <c r="Z3840" s="16">
        <v>14415</v>
      </c>
      <c r="AA3840" s="16">
        <v>14415</v>
      </c>
    </row>
    <row r="3841" spans="2:27">
      <c r="B3841" t="s">
        <v>246</v>
      </c>
      <c r="C3841">
        <v>1990</v>
      </c>
      <c r="D3841" s="1">
        <v>2290478</v>
      </c>
      <c r="E3841" s="12">
        <f t="shared" si="781"/>
        <v>2.9709691457261132E-2</v>
      </c>
      <c r="F3841" s="1">
        <v>2105108</v>
      </c>
      <c r="G3841" s="11">
        <f t="shared" si="782"/>
        <v>2.1293235358899446E-2</v>
      </c>
      <c r="H3841">
        <v>13608679</v>
      </c>
      <c r="I3841" s="12">
        <f t="shared" si="788"/>
        <v>0.15468863656788437</v>
      </c>
      <c r="J3841" s="12"/>
      <c r="K3841" s="1">
        <v>12631664</v>
      </c>
      <c r="L3841">
        <v>843326</v>
      </c>
      <c r="M3841" s="12">
        <f t="shared" si="779"/>
        <v>6.6762858796750771E-2</v>
      </c>
      <c r="N3841">
        <v>286039</v>
      </c>
      <c r="O3841">
        <v>557287</v>
      </c>
      <c r="P3841" s="12">
        <f t="shared" si="783"/>
        <v>4.41182571037355E-2</v>
      </c>
      <c r="Q3841" s="12">
        <f t="shared" si="784"/>
        <v>0.66082037077002254</v>
      </c>
      <c r="R3841">
        <v>183143</v>
      </c>
      <c r="S3841">
        <v>22524</v>
      </c>
      <c r="T3841">
        <v>6189</v>
      </c>
      <c r="U3841" s="30">
        <v>6213.5259999999998</v>
      </c>
      <c r="V3841">
        <f t="shared" si="777"/>
        <v>6213526</v>
      </c>
      <c r="W3841">
        <v>126278</v>
      </c>
      <c r="X3841" s="16">
        <v>14624</v>
      </c>
      <c r="Z3841" s="16">
        <v>14624</v>
      </c>
      <c r="AA3841" s="16">
        <v>14624</v>
      </c>
    </row>
    <row r="3842" spans="2:27">
      <c r="B3842" t="s">
        <v>246</v>
      </c>
      <c r="C3842">
        <v>1991</v>
      </c>
      <c r="D3842" s="1">
        <v>2520128</v>
      </c>
      <c r="E3842" s="12">
        <f t="shared" si="781"/>
        <v>0.10026291455320679</v>
      </c>
      <c r="F3842" s="1">
        <v>2356812</v>
      </c>
      <c r="G3842" s="11">
        <f t="shared" si="782"/>
        <v>0.11956821217723747</v>
      </c>
      <c r="H3842">
        <v>14522813</v>
      </c>
      <c r="I3842" s="12">
        <f t="shared" si="788"/>
        <v>0.16228343641138945</v>
      </c>
      <c r="J3842" s="12"/>
      <c r="K3842" s="1">
        <v>13351971</v>
      </c>
      <c r="L3842">
        <v>841966</v>
      </c>
      <c r="M3842" s="12">
        <f t="shared" si="779"/>
        <v>6.3059304128206983E-2</v>
      </c>
      <c r="N3842">
        <v>274623</v>
      </c>
      <c r="O3842">
        <v>567343</v>
      </c>
      <c r="P3842" s="12">
        <f t="shared" si="783"/>
        <v>4.249132955726162E-2</v>
      </c>
      <c r="Q3842" s="12">
        <f t="shared" si="784"/>
        <v>0.6738312473425293</v>
      </c>
      <c r="R3842">
        <v>191802</v>
      </c>
      <c r="S3842">
        <v>22323</v>
      </c>
      <c r="T3842">
        <v>6284</v>
      </c>
      <c r="U3842" s="30">
        <v>6283.8530000000001</v>
      </c>
      <c r="V3842">
        <f t="shared" si="777"/>
        <v>6283853</v>
      </c>
      <c r="W3842">
        <v>132030</v>
      </c>
      <c r="X3842" s="16">
        <v>16928</v>
      </c>
      <c r="Z3842" s="16">
        <v>16928</v>
      </c>
      <c r="AA3842" s="16">
        <v>16928</v>
      </c>
    </row>
    <row r="3843" spans="2:27">
      <c r="B3843" t="s">
        <v>246</v>
      </c>
      <c r="C3843">
        <v>1992</v>
      </c>
      <c r="D3843" s="1">
        <v>2725900</v>
      </c>
      <c r="E3843" s="12">
        <f t="shared" si="781"/>
        <v>8.1651408182441529E-2</v>
      </c>
      <c r="F3843" s="1">
        <v>2563170</v>
      </c>
      <c r="G3843" s="11">
        <f t="shared" si="782"/>
        <v>8.7558108156272116E-2</v>
      </c>
      <c r="H3843">
        <v>15291517</v>
      </c>
      <c r="I3843" s="12">
        <f t="shared" si="788"/>
        <v>0.16762038717283576</v>
      </c>
      <c r="J3843" s="12"/>
      <c r="K3843" s="1">
        <v>13920647</v>
      </c>
      <c r="L3843">
        <v>838262</v>
      </c>
      <c r="M3843" s="12">
        <f t="shared" si="779"/>
        <v>6.021717237711724E-2</v>
      </c>
      <c r="N3843">
        <v>258671</v>
      </c>
      <c r="O3843">
        <v>579591</v>
      </c>
      <c r="P3843" s="12">
        <f t="shared" si="783"/>
        <v>4.1635349276509921E-2</v>
      </c>
      <c r="Q3843" s="12">
        <f t="shared" si="784"/>
        <v>0.69141986634250385</v>
      </c>
      <c r="R3843">
        <v>197301</v>
      </c>
      <c r="S3843">
        <v>23400</v>
      </c>
      <c r="T3843">
        <v>6383</v>
      </c>
      <c r="U3843" s="30">
        <v>6383.3149999999996</v>
      </c>
      <c r="V3843">
        <f t="shared" si="777"/>
        <v>6383315</v>
      </c>
      <c r="W3843">
        <v>140101</v>
      </c>
      <c r="X3843" s="16">
        <v>16934</v>
      </c>
      <c r="Z3843" s="16">
        <v>16934</v>
      </c>
      <c r="AA3843" s="16">
        <v>16934</v>
      </c>
    </row>
    <row r="3844" spans="2:27">
      <c r="B3844" t="s">
        <v>246</v>
      </c>
      <c r="C3844">
        <v>1993</v>
      </c>
      <c r="D3844" s="1">
        <v>2883041</v>
      </c>
      <c r="E3844" s="12">
        <f t="shared" si="781"/>
        <v>5.7647382515866319E-2</v>
      </c>
      <c r="F3844" s="1">
        <v>2728820</v>
      </c>
      <c r="G3844" s="11">
        <f t="shared" si="782"/>
        <v>6.4627004841660909E-2</v>
      </c>
      <c r="H3844">
        <v>16307099</v>
      </c>
      <c r="I3844" s="12">
        <f t="shared" si="788"/>
        <v>0.16733939004111031</v>
      </c>
      <c r="J3844" s="12"/>
      <c r="K3844" s="1">
        <v>14721062</v>
      </c>
      <c r="L3844">
        <v>907531</v>
      </c>
      <c r="M3844" s="12">
        <f t="shared" si="779"/>
        <v>6.1648473459319716E-2</v>
      </c>
      <c r="N3844">
        <v>265394</v>
      </c>
      <c r="O3844">
        <v>642137</v>
      </c>
      <c r="P3844" s="12">
        <f t="shared" si="783"/>
        <v>4.3620290438284956E-2</v>
      </c>
      <c r="Q3844" s="12">
        <f t="shared" si="784"/>
        <v>0.70756481045826536</v>
      </c>
      <c r="R3844">
        <v>227020</v>
      </c>
      <c r="S3844">
        <v>24638</v>
      </c>
      <c r="T3844">
        <v>6465</v>
      </c>
      <c r="U3844" s="30">
        <v>6464.7950000000001</v>
      </c>
      <c r="V3844">
        <f t="shared" si="777"/>
        <v>6464795</v>
      </c>
      <c r="W3844">
        <v>147091</v>
      </c>
      <c r="X3844" s="16">
        <v>18258</v>
      </c>
      <c r="Z3844" s="16">
        <v>18258</v>
      </c>
      <c r="AA3844" s="16">
        <v>18258</v>
      </c>
    </row>
    <row r="3845" spans="2:27">
      <c r="B3845" t="s">
        <v>246</v>
      </c>
      <c r="C3845">
        <v>1994</v>
      </c>
      <c r="D3845" s="1">
        <v>3091748</v>
      </c>
      <c r="E3845" s="12">
        <f t="shared" si="781"/>
        <v>7.2391270190052801E-2</v>
      </c>
      <c r="F3845" s="1">
        <v>2926225</v>
      </c>
      <c r="G3845" s="11">
        <f t="shared" si="782"/>
        <v>7.2340791990677292E-2</v>
      </c>
      <c r="H3845">
        <v>17295379</v>
      </c>
      <c r="I3845" s="12">
        <f t="shared" si="788"/>
        <v>0.16919114637499416</v>
      </c>
      <c r="J3845" s="12"/>
      <c r="K3845" s="1">
        <v>15522755</v>
      </c>
      <c r="L3845">
        <v>964852</v>
      </c>
      <c r="M3845" s="12">
        <f t="shared" si="779"/>
        <v>6.2157265253493986E-2</v>
      </c>
      <c r="N3845">
        <v>280759</v>
      </c>
      <c r="O3845">
        <v>684093</v>
      </c>
      <c r="P3845" s="12">
        <f t="shared" si="783"/>
        <v>4.4070334164264008E-2</v>
      </c>
      <c r="Q3845" s="12">
        <f t="shared" si="784"/>
        <v>0.70901340309187311</v>
      </c>
      <c r="R3845">
        <v>240598</v>
      </c>
      <c r="S3845">
        <v>28295</v>
      </c>
      <c r="T3845">
        <v>6537</v>
      </c>
      <c r="U3845" s="30">
        <v>6536.7709999999997</v>
      </c>
      <c r="V3845">
        <f t="shared" si="777"/>
        <v>6536771</v>
      </c>
      <c r="W3845">
        <v>155163</v>
      </c>
      <c r="X3845" s="16">
        <v>26968</v>
      </c>
      <c r="Y3845">
        <v>21108</v>
      </c>
      <c r="Z3845" s="1">
        <f>(Y3845+X3845)/2</f>
        <v>24038</v>
      </c>
      <c r="AA3845" s="16">
        <v>24038</v>
      </c>
    </row>
    <row r="3846" spans="2:27">
      <c r="B3846" t="s">
        <v>246</v>
      </c>
      <c r="C3846">
        <v>1995</v>
      </c>
      <c r="D3846" s="1">
        <v>3474279</v>
      </c>
      <c r="E3846" s="12">
        <f t="shared" si="781"/>
        <v>0.12372644859800992</v>
      </c>
      <c r="F3846" s="1">
        <v>3295701</v>
      </c>
      <c r="G3846" s="11">
        <f t="shared" si="782"/>
        <v>0.12626370152671104</v>
      </c>
      <c r="H3846">
        <v>18992594</v>
      </c>
      <c r="I3846" s="12">
        <f t="shared" si="788"/>
        <v>0.17352558581518671</v>
      </c>
      <c r="J3846" s="12"/>
      <c r="K3846" s="1">
        <v>17040384</v>
      </c>
      <c r="L3846">
        <v>1067594</v>
      </c>
      <c r="M3846" s="12">
        <f t="shared" si="779"/>
        <v>6.2650818197524188E-2</v>
      </c>
      <c r="N3846">
        <v>289108</v>
      </c>
      <c r="O3846">
        <v>778486</v>
      </c>
      <c r="P3846" s="12">
        <f t="shared" si="783"/>
        <v>4.5684768606153475E-2</v>
      </c>
      <c r="Q3846" s="12">
        <f t="shared" si="784"/>
        <v>0.72919667963664092</v>
      </c>
      <c r="R3846">
        <v>261537</v>
      </c>
      <c r="S3846">
        <v>27452</v>
      </c>
      <c r="T3846">
        <v>6601</v>
      </c>
      <c r="U3846" s="30">
        <v>6601.3919999999998</v>
      </c>
      <c r="V3846">
        <f t="shared" si="777"/>
        <v>6601392</v>
      </c>
      <c r="W3846">
        <v>162498</v>
      </c>
      <c r="X3846" s="17">
        <v>27415</v>
      </c>
      <c r="Y3846">
        <v>23890</v>
      </c>
      <c r="Z3846" s="1">
        <f t="shared" ref="Z3846:Z3849" si="789">(Y3846+X3846)/2</f>
        <v>25652.5</v>
      </c>
      <c r="AA3846" s="16">
        <v>25653</v>
      </c>
    </row>
    <row r="3847" spans="2:27">
      <c r="B3847" t="s">
        <v>246</v>
      </c>
      <c r="C3847">
        <v>1996</v>
      </c>
      <c r="D3847" s="1">
        <v>3514798</v>
      </c>
      <c r="E3847" s="12">
        <f t="shared" si="781"/>
        <v>1.1662563657092595E-2</v>
      </c>
      <c r="F3847" s="1">
        <v>3377115</v>
      </c>
      <c r="G3847" s="11">
        <f t="shared" si="782"/>
        <v>2.4703090480598818E-2</v>
      </c>
      <c r="H3847">
        <v>20186626</v>
      </c>
      <c r="I3847" s="12">
        <f t="shared" si="788"/>
        <v>0.1672946732158212</v>
      </c>
      <c r="J3847" s="12"/>
      <c r="K3847" s="1">
        <v>17832931</v>
      </c>
      <c r="L3847">
        <v>1121832</v>
      </c>
      <c r="M3847" s="12">
        <f t="shared" si="779"/>
        <v>6.2907886538673866E-2</v>
      </c>
      <c r="N3847">
        <v>312921</v>
      </c>
      <c r="O3847">
        <v>808911</v>
      </c>
      <c r="P3847" s="12">
        <f t="shared" si="783"/>
        <v>4.5360518694318952E-2</v>
      </c>
      <c r="Q3847" s="12">
        <f t="shared" si="784"/>
        <v>0.72106251203388738</v>
      </c>
      <c r="R3847">
        <v>261743</v>
      </c>
      <c r="S3847">
        <v>26317</v>
      </c>
      <c r="T3847">
        <v>6665</v>
      </c>
      <c r="U3847" s="30">
        <v>6665.491</v>
      </c>
      <c r="V3847">
        <f t="shared" si="777"/>
        <v>6665491</v>
      </c>
      <c r="W3847">
        <v>171165</v>
      </c>
      <c r="X3847" s="17">
        <v>27655</v>
      </c>
      <c r="Y3847">
        <v>25149</v>
      </c>
      <c r="Z3847" s="1">
        <f t="shared" si="789"/>
        <v>26402</v>
      </c>
      <c r="AA3847" s="16">
        <v>26402</v>
      </c>
    </row>
    <row r="3848" spans="2:27">
      <c r="B3848" t="s">
        <v>246</v>
      </c>
      <c r="C3848">
        <v>1997</v>
      </c>
      <c r="D3848" s="1">
        <v>3544685</v>
      </c>
      <c r="E3848" s="12">
        <f t="shared" si="781"/>
        <v>8.5031913640556296E-3</v>
      </c>
      <c r="F3848" s="1">
        <v>3392753</v>
      </c>
      <c r="G3848" s="11">
        <f t="shared" si="782"/>
        <v>4.6305796515664997E-3</v>
      </c>
      <c r="H3848">
        <v>24322031</v>
      </c>
      <c r="I3848" s="12">
        <f t="shared" si="788"/>
        <v>0.13949299711031535</v>
      </c>
      <c r="J3848" s="12"/>
      <c r="K3848" s="1">
        <v>19286506</v>
      </c>
      <c r="L3848">
        <v>1149999</v>
      </c>
      <c r="M3848" s="12">
        <f t="shared" si="779"/>
        <v>5.9627129973671748E-2</v>
      </c>
      <c r="N3848">
        <v>326050</v>
      </c>
      <c r="O3848">
        <v>823949</v>
      </c>
      <c r="P3848" s="12">
        <f t="shared" si="783"/>
        <v>4.2721527683656127E-2</v>
      </c>
      <c r="Q3848" s="12">
        <f t="shared" si="784"/>
        <v>0.71647801432870806</v>
      </c>
      <c r="R3848">
        <v>273708</v>
      </c>
      <c r="S3848">
        <v>26420</v>
      </c>
      <c r="T3848">
        <v>6733</v>
      </c>
      <c r="U3848" s="30">
        <v>6732.8779999999997</v>
      </c>
      <c r="V3848">
        <f t="shared" si="777"/>
        <v>6732878</v>
      </c>
      <c r="W3848">
        <v>182303</v>
      </c>
      <c r="X3848" s="16">
        <v>28385</v>
      </c>
      <c r="Y3848">
        <v>24632</v>
      </c>
      <c r="Z3848" s="1">
        <f t="shared" si="789"/>
        <v>26508.5</v>
      </c>
      <c r="AA3848" s="16">
        <v>26509</v>
      </c>
    </row>
    <row r="3849" spans="2:27">
      <c r="B3849" t="s">
        <v>246</v>
      </c>
      <c r="C3849">
        <v>1998</v>
      </c>
      <c r="D3849" s="1">
        <v>3780977</v>
      </c>
      <c r="E3849" s="12">
        <f t="shared" si="781"/>
        <v>6.6660930378863004E-2</v>
      </c>
      <c r="F3849" s="1">
        <v>3622599</v>
      </c>
      <c r="G3849" s="11">
        <f t="shared" si="782"/>
        <v>6.774616366119196E-2</v>
      </c>
      <c r="H3849">
        <v>25918315</v>
      </c>
      <c r="I3849" s="12">
        <f t="shared" si="788"/>
        <v>0.13976985000761044</v>
      </c>
      <c r="J3849" s="12"/>
      <c r="K3849" s="1">
        <v>20529276</v>
      </c>
      <c r="L3849">
        <v>1281408</v>
      </c>
      <c r="M3849" s="12">
        <f t="shared" si="779"/>
        <v>6.2418567513048195E-2</v>
      </c>
      <c r="N3849">
        <v>348330</v>
      </c>
      <c r="O3849">
        <v>933078</v>
      </c>
      <c r="P3849" s="12">
        <f t="shared" si="783"/>
        <v>4.5451091407217675E-2</v>
      </c>
      <c r="Q3849" s="12">
        <f t="shared" si="784"/>
        <v>0.72816620467485771</v>
      </c>
      <c r="R3849">
        <v>306898</v>
      </c>
      <c r="S3849">
        <v>30404</v>
      </c>
      <c r="T3849">
        <v>6789</v>
      </c>
      <c r="U3849" s="30">
        <v>6789.2250000000004</v>
      </c>
      <c r="V3849">
        <f t="shared" si="777"/>
        <v>6789225</v>
      </c>
      <c r="W3849">
        <v>194597</v>
      </c>
      <c r="X3849" s="16">
        <v>30276</v>
      </c>
      <c r="Y3849">
        <v>26417</v>
      </c>
      <c r="Z3849" s="1">
        <f t="shared" si="789"/>
        <v>28346.5</v>
      </c>
      <c r="AA3849" s="16">
        <v>28347</v>
      </c>
    </row>
    <row r="3850" spans="2:27">
      <c r="B3850" t="s">
        <v>62</v>
      </c>
      <c r="C3850">
        <v>1999</v>
      </c>
      <c r="D3850" s="1">
        <v>4046733</v>
      </c>
      <c r="E3850" s="12">
        <f t="shared" si="781"/>
        <v>7.0287653164777253E-2</v>
      </c>
      <c r="F3850" s="1">
        <v>3928512</v>
      </c>
      <c r="G3850" s="11">
        <f t="shared" si="782"/>
        <v>8.4445725292807736E-2</v>
      </c>
      <c r="H3850">
        <v>26138391</v>
      </c>
      <c r="I3850" s="12">
        <f t="shared" si="788"/>
        <v>0.15029662690408144</v>
      </c>
      <c r="J3850" s="12"/>
      <c r="K3850" s="1">
        <v>22739177</v>
      </c>
      <c r="L3850">
        <v>1426176</v>
      </c>
      <c r="M3850" s="12">
        <f t="shared" si="779"/>
        <v>6.2718892596684561E-2</v>
      </c>
      <c r="N3850">
        <v>379935</v>
      </c>
      <c r="O3850">
        <v>1046241</v>
      </c>
      <c r="P3850" s="12">
        <f t="shared" si="783"/>
        <v>4.6010504249999903E-2</v>
      </c>
      <c r="Q3850" s="12">
        <f t="shared" si="784"/>
        <v>0.73359879846526654</v>
      </c>
      <c r="R3850">
        <v>327197</v>
      </c>
      <c r="S3850">
        <v>30425</v>
      </c>
      <c r="T3850">
        <v>6873</v>
      </c>
      <c r="U3850" s="30">
        <v>6872.9120000000003</v>
      </c>
      <c r="V3850">
        <f t="shared" si="777"/>
        <v>6872912</v>
      </c>
      <c r="W3850">
        <v>207326</v>
      </c>
      <c r="X3850" s="16">
        <v>29789</v>
      </c>
      <c r="Z3850" s="16">
        <v>29789</v>
      </c>
      <c r="AA3850" s="16">
        <v>29789</v>
      </c>
    </row>
    <row r="3851" spans="2:27">
      <c r="B3851" t="s">
        <v>90</v>
      </c>
      <c r="C3851">
        <v>2000</v>
      </c>
      <c r="D3851" s="1">
        <v>4466096</v>
      </c>
      <c r="E3851" s="12">
        <f t="shared" si="781"/>
        <v>0.10363001463155587</v>
      </c>
      <c r="F3851" s="1">
        <v>4314015</v>
      </c>
      <c r="G3851" s="11">
        <f t="shared" si="782"/>
        <v>9.8129520795660036E-2</v>
      </c>
      <c r="H3851">
        <v>29408963</v>
      </c>
      <c r="I3851" s="12">
        <f t="shared" si="788"/>
        <v>0.14669048344207172</v>
      </c>
      <c r="J3851" s="12"/>
      <c r="K3851" s="1">
        <v>24313963</v>
      </c>
      <c r="L3851">
        <v>1635019</v>
      </c>
      <c r="M3851" s="12">
        <f t="shared" si="779"/>
        <v>6.7246092296841947E-2</v>
      </c>
      <c r="N3851">
        <v>511285</v>
      </c>
      <c r="O3851">
        <v>1123734</v>
      </c>
      <c r="P3851" s="12">
        <f t="shared" si="783"/>
        <v>4.6217640456226734E-2</v>
      </c>
      <c r="Q3851" s="12">
        <f t="shared" si="784"/>
        <v>0.68729109569980529</v>
      </c>
      <c r="R3851">
        <v>357243</v>
      </c>
      <c r="S3851">
        <v>35340</v>
      </c>
      <c r="T3851">
        <v>7079</v>
      </c>
      <c r="U3851" s="30">
        <v>7105.817</v>
      </c>
      <c r="V3851">
        <f t="shared" si="777"/>
        <v>7105817</v>
      </c>
      <c r="W3851">
        <v>224788</v>
      </c>
      <c r="X3851" s="16">
        <v>30168</v>
      </c>
      <c r="Z3851" s="16">
        <v>30168</v>
      </c>
      <c r="AA3851" s="16">
        <v>30168</v>
      </c>
    </row>
    <row r="3852" spans="2:27">
      <c r="B3852" t="s">
        <v>301</v>
      </c>
      <c r="C3852">
        <v>2001</v>
      </c>
      <c r="D3852" s="1">
        <v>4857443</v>
      </c>
      <c r="E3852" s="12">
        <f t="shared" si="781"/>
        <v>8.7626195227330533E-2</v>
      </c>
      <c r="F3852" s="1">
        <v>4718471</v>
      </c>
      <c r="G3852" s="11">
        <f t="shared" si="782"/>
        <v>9.3753962376115982E-2</v>
      </c>
      <c r="H3852">
        <v>22760130</v>
      </c>
      <c r="I3852" s="12">
        <f t="shared" si="788"/>
        <v>0.20731300743888545</v>
      </c>
      <c r="J3852" s="12"/>
      <c r="K3852" s="1">
        <v>26786593</v>
      </c>
      <c r="L3852">
        <v>1792002</v>
      </c>
      <c r="M3852" s="12">
        <f t="shared" si="779"/>
        <v>6.6899213349006351E-2</v>
      </c>
      <c r="N3852">
        <v>544706</v>
      </c>
      <c r="O3852">
        <v>1247296</v>
      </c>
      <c r="P3852" s="12">
        <f t="shared" si="783"/>
        <v>4.6564189779566216E-2</v>
      </c>
      <c r="Q3852" s="12">
        <f t="shared" si="784"/>
        <v>0.69603493746100731</v>
      </c>
      <c r="R3852">
        <v>387916</v>
      </c>
      <c r="S3852">
        <v>36162</v>
      </c>
      <c r="T3852">
        <v>7191</v>
      </c>
      <c r="U3852" s="30">
        <v>7198.3620000000001</v>
      </c>
      <c r="V3852">
        <f t="shared" si="777"/>
        <v>7198362</v>
      </c>
      <c r="W3852">
        <v>239103</v>
      </c>
      <c r="X3852" s="16">
        <v>31662</v>
      </c>
      <c r="Z3852" s="16">
        <v>31662</v>
      </c>
      <c r="AA3852" s="16">
        <v>31662</v>
      </c>
    </row>
    <row r="3853" spans="2:27">
      <c r="B3853" t="s">
        <v>90</v>
      </c>
      <c r="C3853" s="1">
        <v>2002</v>
      </c>
      <c r="D3853" s="1">
        <v>5531423</v>
      </c>
      <c r="E3853" s="12">
        <f t="shared" si="781"/>
        <v>0.13875201417700631</v>
      </c>
      <c r="F3853" s="1">
        <v>5377424</v>
      </c>
      <c r="G3853" s="11">
        <f t="shared" si="782"/>
        <v>0.13965392602815616</v>
      </c>
      <c r="H3853">
        <v>23576891</v>
      </c>
      <c r="I3853" s="12">
        <f t="shared" si="788"/>
        <v>0.22808028420710771</v>
      </c>
      <c r="J3853" s="12"/>
      <c r="K3853" s="1">
        <v>28044327</v>
      </c>
      <c r="L3853">
        <v>1790296</v>
      </c>
      <c r="M3853" s="12">
        <f t="shared" si="779"/>
        <v>6.383808033617637E-2</v>
      </c>
      <c r="N3853">
        <v>547206</v>
      </c>
      <c r="O3853">
        <v>1243090</v>
      </c>
      <c r="P3853" s="12">
        <f t="shared" si="783"/>
        <v>4.432589878159672E-2</v>
      </c>
      <c r="Q3853" s="12">
        <f t="shared" si="784"/>
        <v>0.69434886744985191</v>
      </c>
      <c r="R3853">
        <v>470783</v>
      </c>
      <c r="S3853">
        <v>35163</v>
      </c>
      <c r="T3853">
        <v>7284</v>
      </c>
      <c r="U3853" s="30">
        <v>7286.8729999999996</v>
      </c>
      <c r="V3853">
        <f t="shared" si="777"/>
        <v>7286873</v>
      </c>
      <c r="W3853">
        <v>245782</v>
      </c>
      <c r="X3853" s="16">
        <v>34973</v>
      </c>
      <c r="Z3853" s="16">
        <v>34973</v>
      </c>
      <c r="AA3853" s="16">
        <v>34973</v>
      </c>
    </row>
    <row r="3854" spans="2:27">
      <c r="B3854" t="s">
        <v>301</v>
      </c>
      <c r="C3854">
        <v>2003</v>
      </c>
      <c r="D3854" s="1">
        <v>5679471</v>
      </c>
      <c r="E3854" s="12">
        <f t="shared" si="781"/>
        <v>2.6764902991508695E-2</v>
      </c>
      <c r="F3854" s="1">
        <v>5553879</v>
      </c>
      <c r="G3854" s="11">
        <f t="shared" si="782"/>
        <v>3.2814038840902261E-2</v>
      </c>
      <c r="H3854">
        <v>28185448</v>
      </c>
      <c r="I3854" s="12">
        <f t="shared" si="788"/>
        <v>0.19704774605675951</v>
      </c>
      <c r="J3854" s="12"/>
      <c r="K3854" s="1">
        <v>29129136</v>
      </c>
      <c r="L3854">
        <v>1746305</v>
      </c>
      <c r="M3854" s="12">
        <f t="shared" si="779"/>
        <v>5.9950456477665524E-2</v>
      </c>
      <c r="N3854">
        <v>552064</v>
      </c>
      <c r="O3854">
        <v>1194241</v>
      </c>
      <c r="P3854" s="12">
        <f t="shared" si="783"/>
        <v>4.0998160741877135E-2</v>
      </c>
      <c r="Q3854" s="12">
        <f t="shared" si="784"/>
        <v>0.68386736566636408</v>
      </c>
      <c r="R3854">
        <v>405361</v>
      </c>
      <c r="S3854">
        <v>33227</v>
      </c>
      <c r="T3854">
        <v>7374</v>
      </c>
      <c r="U3854" s="30">
        <v>7366.9769999999999</v>
      </c>
      <c r="V3854">
        <f t="shared" si="777"/>
        <v>7366977</v>
      </c>
      <c r="W3854">
        <v>257927</v>
      </c>
      <c r="X3854" s="16">
        <v>35067</v>
      </c>
      <c r="Z3854" s="16">
        <v>35067</v>
      </c>
      <c r="AA3854" s="16">
        <v>35067</v>
      </c>
    </row>
    <row r="3855" spans="2:27">
      <c r="B3855" t="s">
        <v>246</v>
      </c>
      <c r="C3855">
        <v>2004</v>
      </c>
      <c r="D3855" s="1">
        <v>6237933</v>
      </c>
      <c r="E3855" s="12">
        <f t="shared" si="781"/>
        <v>9.8329932488430707E-2</v>
      </c>
      <c r="F3855" s="1">
        <v>6091016</v>
      </c>
      <c r="G3855" s="11">
        <f t="shared" si="782"/>
        <v>9.671384630453779E-2</v>
      </c>
      <c r="H3855">
        <v>35656138</v>
      </c>
      <c r="I3855" s="12">
        <f t="shared" si="788"/>
        <v>0.17082657689960701</v>
      </c>
      <c r="J3855" s="12"/>
      <c r="K3855" s="1">
        <v>30352413</v>
      </c>
      <c r="L3855">
        <v>1765387</v>
      </c>
      <c r="M3855" s="12">
        <f t="shared" si="779"/>
        <v>5.8162986909805162E-2</v>
      </c>
      <c r="N3855">
        <v>549489</v>
      </c>
      <c r="O3855">
        <v>1215898</v>
      </c>
      <c r="P3855" s="12">
        <f t="shared" si="783"/>
        <v>4.0059352118067187E-2</v>
      </c>
      <c r="Q3855" s="12">
        <f t="shared" si="784"/>
        <v>0.68874303481332988</v>
      </c>
      <c r="R3855">
        <v>408070</v>
      </c>
      <c r="S3855">
        <v>33134</v>
      </c>
      <c r="T3855">
        <v>7469</v>
      </c>
      <c r="U3855" s="30">
        <v>7475.5749999999998</v>
      </c>
      <c r="V3855">
        <f t="shared" si="777"/>
        <v>7475575</v>
      </c>
      <c r="W3855">
        <v>275167</v>
      </c>
      <c r="X3855" s="16">
        <v>35564</v>
      </c>
      <c r="Z3855" s="16">
        <v>35564</v>
      </c>
      <c r="AA3855" s="16">
        <v>35564</v>
      </c>
    </row>
    <row r="3856" spans="2:27">
      <c r="B3856" t="s">
        <v>246</v>
      </c>
      <c r="C3856">
        <v>2005</v>
      </c>
      <c r="D3856" s="1">
        <v>6303650</v>
      </c>
      <c r="E3856" s="12">
        <f t="shared" si="781"/>
        <v>1.0535060251528831E-2</v>
      </c>
      <c r="F3856" s="1">
        <v>5850534</v>
      </c>
      <c r="G3856" s="11">
        <f t="shared" si="782"/>
        <v>-3.9481426415560225E-2</v>
      </c>
      <c r="H3856">
        <v>37036660</v>
      </c>
      <c r="I3856" s="12">
        <f t="shared" si="788"/>
        <v>0.15796602609414565</v>
      </c>
      <c r="J3856" s="12"/>
      <c r="K3856" s="1">
        <v>32708720</v>
      </c>
      <c r="L3856">
        <v>1873482</v>
      </c>
      <c r="M3856" s="12">
        <f t="shared" si="779"/>
        <v>5.7277753455347684E-2</v>
      </c>
      <c r="N3856">
        <v>587557</v>
      </c>
      <c r="O3856">
        <v>1285925</v>
      </c>
      <c r="P3856" s="12">
        <f t="shared" si="783"/>
        <v>3.9314439696814793E-2</v>
      </c>
      <c r="Q3856" s="12">
        <f t="shared" si="784"/>
        <v>0.68638236182680168</v>
      </c>
      <c r="R3856">
        <v>437043</v>
      </c>
      <c r="S3856">
        <v>34147</v>
      </c>
      <c r="T3856">
        <v>7558</v>
      </c>
      <c r="U3856" s="30">
        <v>7577.1049999999996</v>
      </c>
      <c r="V3856">
        <f t="shared" si="777"/>
        <v>7577105</v>
      </c>
      <c r="W3856">
        <v>286947</v>
      </c>
      <c r="X3856" s="16">
        <v>35344</v>
      </c>
      <c r="Z3856" s="16">
        <v>35344</v>
      </c>
      <c r="AA3856" s="16">
        <v>35344</v>
      </c>
    </row>
    <row r="3857" spans="1:27">
      <c r="B3857" t="s">
        <v>246</v>
      </c>
      <c r="C3857">
        <v>2006</v>
      </c>
      <c r="D3857" s="1">
        <v>6673248</v>
      </c>
      <c r="E3857" s="12">
        <f t="shared" si="781"/>
        <v>5.8632379653058148E-2</v>
      </c>
      <c r="F3857" s="1">
        <v>6196362</v>
      </c>
      <c r="G3857" s="11">
        <f t="shared" si="782"/>
        <v>5.9110501708049212E-2</v>
      </c>
      <c r="H3857">
        <v>40369112</v>
      </c>
      <c r="I3857" s="12">
        <f t="shared" si="788"/>
        <v>0.15349265051953584</v>
      </c>
      <c r="J3857" s="12"/>
      <c r="K3857" s="1">
        <v>34776228</v>
      </c>
      <c r="L3857">
        <v>2013162</v>
      </c>
      <c r="M3857" s="12">
        <f t="shared" si="779"/>
        <v>5.7889026952549313E-2</v>
      </c>
      <c r="N3857">
        <v>638206</v>
      </c>
      <c r="O3857">
        <v>1374956</v>
      </c>
      <c r="P3857" s="12">
        <f t="shared" si="783"/>
        <v>3.9537237908608143E-2</v>
      </c>
      <c r="Q3857" s="12">
        <f t="shared" si="784"/>
        <v>0.68298328698832977</v>
      </c>
      <c r="R3857">
        <v>478932</v>
      </c>
      <c r="S3857">
        <v>38819</v>
      </c>
      <c r="T3857">
        <v>7647</v>
      </c>
      <c r="U3857" s="30">
        <v>7673.7250000000004</v>
      </c>
      <c r="V3857">
        <f t="shared" ref="V3857:V3867" si="790">(U3857*1000)</f>
        <v>7673725</v>
      </c>
      <c r="W3857">
        <v>315565</v>
      </c>
      <c r="X3857" s="16">
        <v>36688</v>
      </c>
      <c r="Z3857" s="16">
        <v>36688</v>
      </c>
      <c r="AA3857" s="16">
        <v>36688</v>
      </c>
    </row>
    <row r="3858" spans="1:27">
      <c r="B3858" t="s">
        <v>246</v>
      </c>
      <c r="C3858">
        <v>2007</v>
      </c>
      <c r="D3858" s="1">
        <v>6865143</v>
      </c>
      <c r="E3858" s="12">
        <f t="shared" si="781"/>
        <v>2.8755862212823502E-2</v>
      </c>
      <c r="F3858" s="1">
        <v>6389595</v>
      </c>
      <c r="G3858" s="11">
        <f t="shared" si="782"/>
        <v>3.118491140446604E-2</v>
      </c>
      <c r="H3858">
        <v>47232597</v>
      </c>
      <c r="I3858" s="12">
        <f t="shared" si="788"/>
        <v>0.13527934955598567</v>
      </c>
      <c r="J3858" s="12"/>
      <c r="K3858" s="1">
        <v>36774042</v>
      </c>
      <c r="L3858">
        <v>2086593</v>
      </c>
      <c r="M3858" s="12">
        <f t="shared" si="779"/>
        <v>5.6740920674425724E-2</v>
      </c>
      <c r="N3858">
        <v>661221</v>
      </c>
      <c r="O3858">
        <v>1425372</v>
      </c>
      <c r="P3858" s="12">
        <f t="shared" si="783"/>
        <v>3.8760275522609126E-2</v>
      </c>
      <c r="Q3858" s="12">
        <f t="shared" si="784"/>
        <v>0.68310973917769302</v>
      </c>
      <c r="R3858">
        <v>511925</v>
      </c>
      <c r="S3858">
        <v>37989</v>
      </c>
      <c r="T3858">
        <v>7720</v>
      </c>
      <c r="U3858" s="30">
        <v>7751</v>
      </c>
      <c r="V3858">
        <f t="shared" si="790"/>
        <v>7751000</v>
      </c>
      <c r="W3858">
        <v>333167</v>
      </c>
      <c r="X3858" s="16">
        <v>38069</v>
      </c>
      <c r="Z3858" s="16">
        <v>38069</v>
      </c>
      <c r="AA3858" s="16">
        <v>38069</v>
      </c>
    </row>
    <row r="3859" spans="1:27">
      <c r="B3859" t="s">
        <v>128</v>
      </c>
      <c r="C3859">
        <v>2008</v>
      </c>
      <c r="D3859" s="1">
        <v>7403481</v>
      </c>
      <c r="E3859" s="12">
        <f t="shared" si="781"/>
        <v>7.8416137872146296E-2</v>
      </c>
      <c r="F3859" s="1">
        <v>6859440</v>
      </c>
      <c r="G3859" s="11">
        <f t="shared" si="782"/>
        <v>7.353282954553457E-2</v>
      </c>
      <c r="H3859">
        <v>36232142</v>
      </c>
      <c r="I3859" s="12">
        <f t="shared" si="788"/>
        <v>0.18931919619877843</v>
      </c>
      <c r="J3859" s="12"/>
      <c r="K3859" s="1">
        <v>39765229</v>
      </c>
      <c r="L3859">
        <v>2237560</v>
      </c>
      <c r="M3859" s="12">
        <f t="shared" si="779"/>
        <v>5.6269259759575384E-2</v>
      </c>
      <c r="N3859">
        <v>689989</v>
      </c>
      <c r="O3859">
        <v>1547571</v>
      </c>
      <c r="P3859" s="12">
        <f t="shared" si="783"/>
        <v>3.8917693646376338E-2</v>
      </c>
      <c r="Q3859" s="12">
        <f t="shared" si="784"/>
        <v>0.69163329698421494</v>
      </c>
      <c r="R3859">
        <v>558960</v>
      </c>
      <c r="S3859">
        <v>43263</v>
      </c>
      <c r="T3859">
        <v>7795</v>
      </c>
      <c r="U3859" s="30">
        <v>7833.4960000000001</v>
      </c>
      <c r="V3859">
        <f t="shared" si="790"/>
        <v>7833496</v>
      </c>
      <c r="W3859">
        <v>343580</v>
      </c>
      <c r="X3859" s="16">
        <v>38276</v>
      </c>
      <c r="Z3859" s="16">
        <v>38276</v>
      </c>
      <c r="AA3859" s="16">
        <v>38276</v>
      </c>
    </row>
    <row r="3860" spans="1:27">
      <c r="A3860">
        <v>46</v>
      </c>
      <c r="B3860" t="s">
        <v>0</v>
      </c>
      <c r="C3860">
        <v>2009</v>
      </c>
      <c r="D3860" s="10">
        <v>8015001</v>
      </c>
      <c r="E3860" s="12">
        <f t="shared" si="781"/>
        <v>8.2598982829833689E-2</v>
      </c>
      <c r="F3860" s="4"/>
      <c r="G3860" s="4"/>
      <c r="H3860" s="10">
        <v>26194045</v>
      </c>
      <c r="I3860" s="3"/>
      <c r="J3860" s="3"/>
      <c r="K3860" s="10">
        <v>42204081</v>
      </c>
      <c r="L3860" s="3"/>
      <c r="M3860" s="3"/>
      <c r="N3860" s="10">
        <v>671407</v>
      </c>
      <c r="O3860" s="10">
        <v>1547595</v>
      </c>
      <c r="P3860" s="12">
        <f t="shared" si="783"/>
        <v>3.6669321149298335E-2</v>
      </c>
      <c r="Q3860" s="3"/>
      <c r="R3860" s="3"/>
      <c r="U3860" s="30">
        <v>7925.9369999999999</v>
      </c>
      <c r="V3860">
        <f t="shared" si="790"/>
        <v>7925937</v>
      </c>
      <c r="X3860" s="16">
        <v>38059</v>
      </c>
      <c r="Z3860" s="16">
        <v>38059</v>
      </c>
      <c r="AA3860" s="16">
        <v>38059</v>
      </c>
    </row>
    <row r="3861" spans="1:27">
      <c r="B3861" t="s">
        <v>0</v>
      </c>
      <c r="C3861">
        <v>2010</v>
      </c>
      <c r="D3861" s="10">
        <v>9779654</v>
      </c>
      <c r="E3861" s="12">
        <f t="shared" si="781"/>
        <v>0.22016878101450019</v>
      </c>
      <c r="F3861" s="4"/>
      <c r="G3861" s="4"/>
      <c r="H3861" s="10">
        <v>46356567</v>
      </c>
      <c r="I3861" s="3"/>
      <c r="J3861" s="3"/>
      <c r="K3861" s="10">
        <v>43297502</v>
      </c>
      <c r="L3861" s="3"/>
      <c r="M3861" s="3"/>
      <c r="N3861" s="10">
        <v>645815</v>
      </c>
      <c r="O3861" s="10">
        <v>1496231</v>
      </c>
      <c r="P3861" s="12">
        <f t="shared" si="783"/>
        <v>3.4556982063307026E-2</v>
      </c>
      <c r="Q3861" s="3"/>
      <c r="R3861" s="3"/>
      <c r="U3861" s="30">
        <v>8025.2060000000001</v>
      </c>
      <c r="V3861">
        <f t="shared" si="790"/>
        <v>8025206</v>
      </c>
      <c r="X3861" s="16">
        <v>37638</v>
      </c>
      <c r="Z3861" s="16">
        <v>37638</v>
      </c>
      <c r="AA3861" s="16">
        <v>37638</v>
      </c>
    </row>
    <row r="3862" spans="1:27">
      <c r="B3862" t="s">
        <v>0</v>
      </c>
      <c r="C3862">
        <v>2011</v>
      </c>
      <c r="D3862" s="10">
        <v>10512522</v>
      </c>
      <c r="E3862" s="12">
        <f t="shared" si="781"/>
        <v>7.493802950492931E-2</v>
      </c>
      <c r="F3862" s="4"/>
      <c r="G3862" s="4"/>
      <c r="H3862" s="10">
        <v>50781571</v>
      </c>
      <c r="I3862" s="3"/>
      <c r="J3862" s="3"/>
      <c r="K3862" s="10">
        <v>45549347</v>
      </c>
      <c r="L3862" s="3"/>
      <c r="M3862" s="3"/>
      <c r="N3862" s="10">
        <v>531978</v>
      </c>
      <c r="O3862" s="10">
        <v>1679294</v>
      </c>
      <c r="P3862" s="12">
        <f t="shared" si="783"/>
        <v>3.6867575730558773E-2</v>
      </c>
      <c r="Q3862" s="3"/>
      <c r="R3862" s="3"/>
      <c r="U3862" s="30">
        <v>8107.5479999999998</v>
      </c>
      <c r="V3862">
        <f t="shared" si="790"/>
        <v>8107548</v>
      </c>
      <c r="X3862" s="16">
        <v>38130</v>
      </c>
      <c r="Z3862" s="16">
        <v>38130</v>
      </c>
      <c r="AA3862" s="16">
        <v>38130</v>
      </c>
    </row>
    <row r="3863" spans="1:27">
      <c r="B3863" t="s">
        <v>0</v>
      </c>
      <c r="C3863">
        <v>2012</v>
      </c>
      <c r="D3863" s="21"/>
      <c r="E3863" s="12"/>
      <c r="F3863" s="4"/>
      <c r="G3863" s="4"/>
      <c r="H3863" s="21"/>
      <c r="I3863" s="4"/>
      <c r="J3863" s="4"/>
      <c r="K3863" s="21"/>
      <c r="L3863" s="4"/>
      <c r="M3863" s="4"/>
      <c r="N3863" s="21"/>
      <c r="O3863" s="21"/>
      <c r="P3863" s="12"/>
      <c r="Q3863" s="4"/>
      <c r="R3863" s="4"/>
      <c r="U3863" s="30">
        <v>8188.6559999999999</v>
      </c>
      <c r="V3863">
        <f t="shared" si="790"/>
        <v>8188656</v>
      </c>
      <c r="X3863" s="16">
        <v>37044</v>
      </c>
      <c r="Z3863" s="16">
        <v>37044</v>
      </c>
      <c r="AA3863" s="16">
        <v>37044</v>
      </c>
    </row>
    <row r="3864" spans="1:27">
      <c r="B3864" t="s">
        <v>0</v>
      </c>
      <c r="C3864">
        <v>2013</v>
      </c>
      <c r="D3864" s="22">
        <v>9959041</v>
      </c>
      <c r="E3864" s="12"/>
      <c r="F3864" s="21">
        <v>9412343</v>
      </c>
      <c r="G3864" s="4"/>
      <c r="H3864" s="21">
        <v>50851769</v>
      </c>
      <c r="I3864" s="4"/>
      <c r="J3864" s="4"/>
      <c r="K3864" s="21">
        <v>47614065</v>
      </c>
      <c r="L3864" s="4"/>
      <c r="M3864" s="4"/>
      <c r="N3864" s="21">
        <v>559409</v>
      </c>
      <c r="O3864" s="21">
        <v>1706864</v>
      </c>
      <c r="P3864" s="12">
        <f t="shared" si="783"/>
        <v>3.5847894944487514E-2</v>
      </c>
      <c r="Q3864" s="4"/>
      <c r="R3864" s="4"/>
      <c r="U3864" s="30">
        <v>8261.6890000000003</v>
      </c>
      <c r="V3864">
        <f t="shared" si="790"/>
        <v>8261689</v>
      </c>
      <c r="X3864" s="16">
        <v>36982</v>
      </c>
      <c r="Z3864" s="16">
        <v>36982</v>
      </c>
      <c r="AA3864" s="16">
        <v>36982</v>
      </c>
    </row>
    <row r="3865" spans="1:27">
      <c r="B3865" t="s">
        <v>0</v>
      </c>
      <c r="C3865">
        <v>2014</v>
      </c>
      <c r="D3865" s="21">
        <v>10027820</v>
      </c>
      <c r="E3865" s="12">
        <f t="shared" ref="E3865:E3867" si="791">(D3865-D3864)/(D3864)</f>
        <v>6.9061870515444209E-3</v>
      </c>
      <c r="F3865" s="21">
        <v>9461178</v>
      </c>
      <c r="G3865" s="4"/>
      <c r="H3865" s="21">
        <v>53731192</v>
      </c>
      <c r="I3865" s="4"/>
      <c r="J3865" s="4"/>
      <c r="K3865" s="21">
        <v>48187730</v>
      </c>
      <c r="L3865" s="4"/>
      <c r="M3865" s="4"/>
      <c r="N3865" s="21">
        <v>549728</v>
      </c>
      <c r="O3865" s="21">
        <v>1724383</v>
      </c>
      <c r="P3865" s="12">
        <f t="shared" si="783"/>
        <v>3.5784690418079454E-2</v>
      </c>
      <c r="Q3865" s="4"/>
      <c r="R3865" s="4"/>
      <c r="U3865" s="30">
        <v>8316.902</v>
      </c>
      <c r="V3865">
        <f t="shared" si="790"/>
        <v>8316902</v>
      </c>
      <c r="X3865" s="16">
        <v>37544</v>
      </c>
      <c r="Z3865" s="16">
        <v>37544</v>
      </c>
      <c r="AA3865" s="16">
        <v>37544</v>
      </c>
    </row>
    <row r="3866" spans="1:27">
      <c r="B3866" t="s">
        <v>0</v>
      </c>
      <c r="C3866">
        <v>2015</v>
      </c>
      <c r="D3866" s="10">
        <v>10177643</v>
      </c>
      <c r="E3866" s="12">
        <f t="shared" si="791"/>
        <v>1.4940734875576147E-2</v>
      </c>
      <c r="F3866" s="10"/>
      <c r="G3866" s="3"/>
      <c r="H3866" s="10">
        <v>51920942</v>
      </c>
      <c r="I3866" s="3"/>
      <c r="J3866" s="3"/>
      <c r="K3866" s="10">
        <v>53184660</v>
      </c>
      <c r="L3866" s="3"/>
      <c r="M3866" s="3"/>
      <c r="N3866" s="10">
        <v>586570</v>
      </c>
      <c r="O3866" s="10">
        <v>1806022</v>
      </c>
      <c r="P3866" s="12">
        <f t="shared" si="783"/>
        <v>3.3957573480774342E-2</v>
      </c>
      <c r="Q3866" s="3"/>
      <c r="R3866" s="3"/>
      <c r="U3866" s="30">
        <v>8366.7669999999998</v>
      </c>
      <c r="V3866">
        <f t="shared" si="790"/>
        <v>8366767</v>
      </c>
      <c r="X3866" s="16">
        <v>38403</v>
      </c>
      <c r="Z3866" s="16">
        <v>38403</v>
      </c>
      <c r="AA3866" s="16">
        <v>38403</v>
      </c>
    </row>
    <row r="3867" spans="1:27">
      <c r="B3867" t="s">
        <v>246</v>
      </c>
      <c r="C3867">
        <v>2016</v>
      </c>
      <c r="D3867" s="26">
        <v>10227735</v>
      </c>
      <c r="E3867" s="12">
        <f t="shared" si="791"/>
        <v>4.921768232585875E-3</v>
      </c>
      <c r="F3867" s="3"/>
      <c r="G3867" s="3"/>
      <c r="H3867" s="1">
        <v>51655912</v>
      </c>
      <c r="I3867" s="3"/>
      <c r="J3867" s="3"/>
      <c r="K3867" s="1">
        <v>53747025</v>
      </c>
      <c r="L3867" s="3"/>
      <c r="M3867" s="3"/>
      <c r="N3867" s="1">
        <v>577499</v>
      </c>
      <c r="O3867" s="1">
        <v>1806022</v>
      </c>
      <c r="P3867" s="12">
        <f t="shared" ref="P3867" si="792">(O3867/K3867)</f>
        <v>3.3602269148850561E-2</v>
      </c>
      <c r="Q3867" s="3"/>
      <c r="R3867" s="3"/>
      <c r="U3867" s="30">
        <v>8414.3799999999992</v>
      </c>
      <c r="V3867">
        <f t="shared" si="790"/>
        <v>8414380</v>
      </c>
      <c r="X3867" s="16">
        <v>37813</v>
      </c>
      <c r="Z3867" s="16">
        <v>37813</v>
      </c>
      <c r="AA3867" s="16">
        <v>37813</v>
      </c>
    </row>
    <row r="3868" spans="1:27"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U3868" s="30"/>
    </row>
    <row r="3869" spans="1:27"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</row>
    <row r="3870" spans="1:27">
      <c r="B3870" t="s">
        <v>247</v>
      </c>
      <c r="C3870">
        <v>1880</v>
      </c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X3870" s="16">
        <v>54</v>
      </c>
      <c r="Z3870" s="16">
        <v>54</v>
      </c>
      <c r="AA3870" s="16">
        <v>54</v>
      </c>
    </row>
    <row r="3871" spans="1:27">
      <c r="B3871" t="s">
        <v>247</v>
      </c>
      <c r="C3871">
        <v>1890</v>
      </c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X3871" s="16">
        <v>251</v>
      </c>
      <c r="Z3871" s="16">
        <v>251</v>
      </c>
      <c r="AA3871" s="16">
        <v>251</v>
      </c>
    </row>
    <row r="3872" spans="1:27">
      <c r="B3872" t="s">
        <v>247</v>
      </c>
      <c r="C3872">
        <v>1904</v>
      </c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U3872" s="30">
        <v>782</v>
      </c>
      <c r="V3872">
        <f>(U3872*1000)</f>
        <v>782000</v>
      </c>
      <c r="X3872" s="16">
        <v>694</v>
      </c>
      <c r="Z3872" s="16">
        <v>694</v>
      </c>
      <c r="AA3872" s="16">
        <v>694</v>
      </c>
    </row>
    <row r="3873" spans="2:28">
      <c r="B3873" t="s">
        <v>247</v>
      </c>
      <c r="C3873">
        <v>1910</v>
      </c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U3873" s="30">
        <v>1148</v>
      </c>
      <c r="V3873">
        <f t="shared" ref="V3873:V3941" si="793">(U3873*1000)</f>
        <v>1148000</v>
      </c>
      <c r="X3873" s="16">
        <v>1249</v>
      </c>
      <c r="Z3873" s="16">
        <v>1249</v>
      </c>
      <c r="AA3873" s="16">
        <v>1249</v>
      </c>
    </row>
    <row r="3874" spans="2:28">
      <c r="B3874" t="s">
        <v>247</v>
      </c>
      <c r="C3874">
        <v>1923</v>
      </c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U3874" s="30">
        <v>1433</v>
      </c>
      <c r="V3874">
        <f t="shared" si="793"/>
        <v>1433000</v>
      </c>
      <c r="X3874" s="16">
        <v>1010</v>
      </c>
      <c r="Z3874" s="16">
        <v>1010</v>
      </c>
      <c r="AA3874" s="16">
        <v>1010</v>
      </c>
    </row>
    <row r="3875" spans="2:28">
      <c r="B3875" t="s">
        <v>247</v>
      </c>
      <c r="C3875">
        <v>1930</v>
      </c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U3875" s="30">
        <v>1568</v>
      </c>
      <c r="V3875">
        <f t="shared" si="793"/>
        <v>1568000</v>
      </c>
      <c r="X3875" s="16">
        <v>1741</v>
      </c>
      <c r="Z3875" s="16">
        <v>1741</v>
      </c>
      <c r="AA3875" s="16">
        <v>1741</v>
      </c>
    </row>
    <row r="3876" spans="2:28">
      <c r="B3876" t="s">
        <v>247</v>
      </c>
      <c r="C3876">
        <v>1940</v>
      </c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U3876" s="30">
        <v>1740</v>
      </c>
      <c r="V3876">
        <f t="shared" si="793"/>
        <v>1740000</v>
      </c>
      <c r="X3876" s="16">
        <v>2312</v>
      </c>
      <c r="Z3876" s="16">
        <v>2312</v>
      </c>
      <c r="AA3876" s="16">
        <v>2312</v>
      </c>
      <c r="AB3876">
        <f>(AA3886-AA3876)/5</f>
        <v>254</v>
      </c>
    </row>
    <row r="3877" spans="2:28">
      <c r="B3877" t="s">
        <v>247</v>
      </c>
      <c r="C3877">
        <v>1941</v>
      </c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U3877" s="30">
        <v>1789</v>
      </c>
      <c r="V3877">
        <f t="shared" si="793"/>
        <v>1789000</v>
      </c>
      <c r="Z3877" s="16"/>
      <c r="AA3877" s="16">
        <f>AA3876+(AA3878-AA3876)/2</f>
        <v>2439</v>
      </c>
    </row>
    <row r="3878" spans="2:28">
      <c r="B3878" t="s">
        <v>247</v>
      </c>
      <c r="C3878">
        <v>1942</v>
      </c>
      <c r="D3878" s="1">
        <v>25292</v>
      </c>
      <c r="E3878" s="1"/>
      <c r="F3878" s="1">
        <v>25115</v>
      </c>
      <c r="G3878" s="1"/>
      <c r="H3878">
        <v>167076</v>
      </c>
      <c r="I3878" s="12">
        <f t="shared" ref="I3878:I3913" si="794">(F3878/H3878)</f>
        <v>0.15032081208551798</v>
      </c>
      <c r="J3878" s="12">
        <f>D3878/H3878</f>
        <v>0.15138021020373962</v>
      </c>
      <c r="K3878" s="1">
        <v>127538</v>
      </c>
      <c r="L3878">
        <v>1938</v>
      </c>
      <c r="M3878" s="12">
        <f>(L3878/K3878)</f>
        <v>1.5195471153695369E-2</v>
      </c>
      <c r="N3878" s="3"/>
      <c r="O3878" s="3"/>
      <c r="P3878" s="3"/>
      <c r="Q3878" s="3"/>
      <c r="R3878" s="3"/>
      <c r="T3878">
        <v>1901</v>
      </c>
      <c r="U3878" s="30">
        <v>1901</v>
      </c>
      <c r="V3878">
        <f t="shared" si="793"/>
        <v>1901000</v>
      </c>
      <c r="W3878">
        <v>2271</v>
      </c>
      <c r="AA3878" s="1">
        <f>AA3876+254</f>
        <v>2566</v>
      </c>
    </row>
    <row r="3879" spans="2:28">
      <c r="B3879" t="s">
        <v>247</v>
      </c>
      <c r="C3879">
        <v>1943</v>
      </c>
      <c r="D3879" s="1"/>
      <c r="E3879" s="1"/>
      <c r="F3879" s="1"/>
      <c r="G3879" s="1"/>
      <c r="I3879" s="12"/>
      <c r="J3879" s="12"/>
      <c r="K3879" s="1"/>
      <c r="M3879" s="12"/>
      <c r="N3879" s="3"/>
      <c r="O3879" s="3"/>
      <c r="P3879" s="3"/>
      <c r="Q3879" s="3"/>
      <c r="R3879" s="3"/>
      <c r="U3879" s="30">
        <v>2027</v>
      </c>
      <c r="V3879">
        <f t="shared" si="793"/>
        <v>2027000</v>
      </c>
      <c r="AA3879" s="1">
        <f>AA3878+(AA3880-AA3878)/2</f>
        <v>2693</v>
      </c>
    </row>
    <row r="3880" spans="2:28">
      <c r="B3880" t="s">
        <v>247</v>
      </c>
      <c r="C3880">
        <v>1944</v>
      </c>
      <c r="D3880" s="1">
        <v>27543</v>
      </c>
      <c r="E3880" s="12">
        <f>(D3880-D3878)/(D3878)</f>
        <v>8.9000474458326748E-2</v>
      </c>
      <c r="F3880" s="1">
        <v>27408</v>
      </c>
      <c r="G3880" s="11">
        <f>(F3880-F3878)/(F3878)</f>
        <v>9.1300019908421265E-2</v>
      </c>
      <c r="H3880">
        <v>240476</v>
      </c>
      <c r="I3880" s="12">
        <f t="shared" si="794"/>
        <v>0.11397395166253597</v>
      </c>
      <c r="J3880" s="12">
        <f t="shared" ref="J3880:J3946" si="795">D3880/H3880</f>
        <v>0.11453533824581247</v>
      </c>
      <c r="K3880" s="1">
        <v>169513</v>
      </c>
      <c r="L3880">
        <v>2133</v>
      </c>
      <c r="M3880" s="12">
        <f t="shared" ref="M3880:M3944" si="796">(L3880/K3880)</f>
        <v>1.2583105720505212E-2</v>
      </c>
      <c r="N3880" s="3"/>
      <c r="O3880" s="3"/>
      <c r="P3880" s="3"/>
      <c r="Q3880" s="3"/>
      <c r="R3880" s="3"/>
      <c r="T3880">
        <v>2092</v>
      </c>
      <c r="U3880" s="30">
        <v>2092</v>
      </c>
      <c r="V3880">
        <f t="shared" si="793"/>
        <v>2092000</v>
      </c>
      <c r="W3880">
        <v>3259</v>
      </c>
      <c r="AA3880" s="1">
        <f>AA3878+254</f>
        <v>2820</v>
      </c>
    </row>
    <row r="3881" spans="2:28">
      <c r="B3881" t="s">
        <v>247</v>
      </c>
      <c r="C3881">
        <v>1945</v>
      </c>
      <c r="D3881" s="1"/>
      <c r="E3881" s="12"/>
      <c r="F3881" s="1"/>
      <c r="G3881" s="11"/>
      <c r="I3881" s="12"/>
      <c r="J3881" s="12"/>
      <c r="K3881" s="1"/>
      <c r="M3881" s="12"/>
      <c r="N3881" s="3"/>
      <c r="O3881" s="3"/>
      <c r="P3881" s="3"/>
      <c r="Q3881" s="3"/>
      <c r="R3881" s="3"/>
      <c r="U3881" s="30">
        <v>2206</v>
      </c>
      <c r="V3881">
        <f t="shared" si="793"/>
        <v>2206000</v>
      </c>
      <c r="AA3881" s="1">
        <f>AA3880+(AA3882-AA3880)/2</f>
        <v>2947</v>
      </c>
    </row>
    <row r="3882" spans="2:28">
      <c r="B3882" t="s">
        <v>247</v>
      </c>
      <c r="C3882">
        <v>1946</v>
      </c>
      <c r="D3882" s="1">
        <v>24854</v>
      </c>
      <c r="E3882" s="12">
        <f>(D3882-D3880)/(D3880)</f>
        <v>-9.7629161674472636E-2</v>
      </c>
      <c r="F3882" s="1">
        <v>24650</v>
      </c>
      <c r="G3882" s="11">
        <f>(F3882-F3880)/(F3880)</f>
        <v>-0.10062755399883246</v>
      </c>
      <c r="H3882">
        <v>276224</v>
      </c>
      <c r="I3882" s="12">
        <f t="shared" si="794"/>
        <v>8.9239168211306771E-2</v>
      </c>
      <c r="J3882" s="12">
        <f t="shared" si="795"/>
        <v>8.9977699258572755E-2</v>
      </c>
      <c r="K3882" s="1">
        <v>241772</v>
      </c>
      <c r="L3882">
        <v>2981</v>
      </c>
      <c r="M3882" s="12">
        <f t="shared" si="796"/>
        <v>1.2329798322386381E-2</v>
      </c>
      <c r="N3882" s="3"/>
      <c r="O3882" s="3"/>
      <c r="P3882" s="3"/>
      <c r="Q3882" s="3"/>
      <c r="R3882" s="3"/>
      <c r="T3882">
        <v>2288</v>
      </c>
      <c r="U3882" s="30">
        <v>2288</v>
      </c>
      <c r="V3882">
        <f t="shared" si="793"/>
        <v>2288000</v>
      </c>
      <c r="W3882">
        <v>3203</v>
      </c>
      <c r="AA3882" s="1">
        <f>AA3880+254</f>
        <v>3074</v>
      </c>
    </row>
    <row r="3883" spans="2:28">
      <c r="B3883" t="s">
        <v>247</v>
      </c>
      <c r="C3883">
        <v>1947</v>
      </c>
      <c r="D3883" s="1"/>
      <c r="E3883" s="12"/>
      <c r="F3883" s="1"/>
      <c r="G3883" s="11"/>
      <c r="I3883" s="12"/>
      <c r="J3883" s="12"/>
      <c r="K3883" s="1"/>
      <c r="M3883" s="12"/>
      <c r="N3883" s="3"/>
      <c r="O3883" s="3"/>
      <c r="P3883" s="3"/>
      <c r="Q3883" s="3"/>
      <c r="R3883" s="3"/>
      <c r="U3883" s="30">
        <v>2211</v>
      </c>
      <c r="V3883">
        <f t="shared" si="793"/>
        <v>2211000</v>
      </c>
      <c r="AA3883" s="1">
        <f>AA3882+(AA3884-AA3882)/2</f>
        <v>3201</v>
      </c>
    </row>
    <row r="3884" spans="2:28">
      <c r="B3884" t="s">
        <v>247</v>
      </c>
      <c r="C3884">
        <v>1948</v>
      </c>
      <c r="D3884" s="1">
        <v>43673</v>
      </c>
      <c r="E3884" s="12">
        <f>(D3884-D3882)/(D3882)</f>
        <v>0.7571819425444597</v>
      </c>
      <c r="F3884" s="1">
        <v>43310</v>
      </c>
      <c r="G3884" s="11">
        <f>(F3884-F3882)/(F3882)</f>
        <v>0.75699797160243409</v>
      </c>
      <c r="H3884">
        <v>353618</v>
      </c>
      <c r="I3884" s="12">
        <f t="shared" si="794"/>
        <v>0.12247679699562805</v>
      </c>
      <c r="J3884" s="12">
        <f t="shared" si="795"/>
        <v>0.12350332845047481</v>
      </c>
      <c r="K3884" s="1">
        <v>329160</v>
      </c>
      <c r="L3884">
        <v>4832</v>
      </c>
      <c r="M3884" s="12">
        <f t="shared" si="796"/>
        <v>1.4679790983108518E-2</v>
      </c>
      <c r="N3884" s="3"/>
      <c r="O3884" s="3"/>
      <c r="P3884" s="3"/>
      <c r="Q3884" s="3"/>
      <c r="R3884" s="3"/>
      <c r="T3884">
        <v>2255</v>
      </c>
      <c r="U3884" s="30">
        <v>2255</v>
      </c>
      <c r="V3884">
        <f t="shared" si="793"/>
        <v>2255000</v>
      </c>
      <c r="W3884">
        <v>3638</v>
      </c>
      <c r="AA3884" s="1">
        <f t="shared" ref="AA3884" si="797">AA3882+254</f>
        <v>3328</v>
      </c>
    </row>
    <row r="3885" spans="2:28">
      <c r="B3885" t="s">
        <v>247</v>
      </c>
      <c r="C3885">
        <v>1949</v>
      </c>
      <c r="D3885" s="1"/>
      <c r="E3885" s="12"/>
      <c r="F3885" s="1"/>
      <c r="G3885" s="11"/>
      <c r="I3885" s="12"/>
      <c r="J3885" s="12"/>
      <c r="K3885" s="1"/>
      <c r="M3885" s="12"/>
      <c r="N3885" s="3"/>
      <c r="O3885" s="3"/>
      <c r="P3885" s="3"/>
      <c r="Q3885" s="3"/>
      <c r="R3885" s="3"/>
      <c r="U3885" s="30">
        <v>2294</v>
      </c>
      <c r="V3885">
        <f t="shared" si="793"/>
        <v>2294000</v>
      </c>
      <c r="AA3885" s="1">
        <f>AA3884+(AA3886-AA3884)/2</f>
        <v>3455</v>
      </c>
    </row>
    <row r="3886" spans="2:28">
      <c r="B3886" t="s">
        <v>247</v>
      </c>
      <c r="C3886">
        <v>1950</v>
      </c>
      <c r="D3886" s="1">
        <v>50395</v>
      </c>
      <c r="E3886" s="12">
        <f>(D3886-D3884)/(D3884)</f>
        <v>0.15391660751494057</v>
      </c>
      <c r="F3886" s="1">
        <v>49579</v>
      </c>
      <c r="G3886" s="11">
        <f>(F3886-F3884)/(F3884)</f>
        <v>0.14474717155391364</v>
      </c>
      <c r="H3886">
        <v>390391</v>
      </c>
      <c r="I3886" s="12">
        <f t="shared" si="794"/>
        <v>0.12699831707185871</v>
      </c>
      <c r="J3886" s="12">
        <f t="shared" si="795"/>
        <v>0.1290885291925275</v>
      </c>
      <c r="K3886" s="1">
        <v>438667</v>
      </c>
      <c r="L3886">
        <v>4670</v>
      </c>
      <c r="M3886" s="12">
        <f t="shared" si="796"/>
        <v>1.0645888566953976E-2</v>
      </c>
      <c r="N3886" s="3"/>
      <c r="O3886" s="3"/>
      <c r="P3886" s="3"/>
      <c r="Q3886" s="3"/>
      <c r="R3886" s="3"/>
      <c r="T3886">
        <v>2387</v>
      </c>
      <c r="U3886" s="30">
        <v>2387</v>
      </c>
      <c r="V3886">
        <f t="shared" si="793"/>
        <v>2387000</v>
      </c>
      <c r="W3886">
        <v>4092</v>
      </c>
      <c r="X3886" s="16">
        <v>3582</v>
      </c>
      <c r="Z3886" s="16">
        <v>3582</v>
      </c>
      <c r="AA3886" s="16">
        <v>3582</v>
      </c>
      <c r="AB3886">
        <f>(AA3896-AA3886)/10</f>
        <v>53.8</v>
      </c>
    </row>
    <row r="3887" spans="2:28">
      <c r="B3887" t="s">
        <v>247</v>
      </c>
      <c r="C3887">
        <v>1951</v>
      </c>
      <c r="D3887" s="1">
        <v>62224</v>
      </c>
      <c r="E3887" s="12">
        <f t="shared" ref="E3887:E3947" si="798">(D3887-D3886)/(D3886)</f>
        <v>0.23472566722889177</v>
      </c>
      <c r="F3887" s="1">
        <v>59269</v>
      </c>
      <c r="G3887" s="11">
        <f t="shared" ref="G3887:G3944" si="799">(F3887-F3886)/(F3886)</f>
        <v>0.19544565239315032</v>
      </c>
      <c r="H3887">
        <v>441963</v>
      </c>
      <c r="I3887" s="12">
        <f t="shared" si="794"/>
        <v>0.13410398608028273</v>
      </c>
      <c r="J3887" s="12">
        <f t="shared" si="795"/>
        <v>0.14079006613675804</v>
      </c>
      <c r="K3887" s="1">
        <v>494579</v>
      </c>
      <c r="L3887">
        <v>4855</v>
      </c>
      <c r="M3887" s="12">
        <f t="shared" si="796"/>
        <v>9.8164297311450748E-3</v>
      </c>
      <c r="N3887">
        <v>2470</v>
      </c>
      <c r="O3887">
        <v>2041</v>
      </c>
      <c r="P3887" s="12">
        <f>(O3887/K3887)</f>
        <v>4.1267421382630478E-3</v>
      </c>
      <c r="Q3887" s="12">
        <f>(O3887/L3887)</f>
        <v>0.42039134912461379</v>
      </c>
      <c r="R3887" s="2">
        <v>572</v>
      </c>
      <c r="S3887" s="2">
        <v>817</v>
      </c>
      <c r="T3887">
        <v>2424</v>
      </c>
      <c r="U3887" s="30">
        <v>2424</v>
      </c>
      <c r="V3887">
        <f t="shared" si="793"/>
        <v>2424000</v>
      </c>
      <c r="W3887">
        <v>4527</v>
      </c>
      <c r="AA3887" s="1">
        <f>AA3886+53</f>
        <v>3635</v>
      </c>
    </row>
    <row r="3888" spans="2:28">
      <c r="B3888" t="s">
        <v>247</v>
      </c>
      <c r="C3888">
        <v>1952</v>
      </c>
      <c r="D3888" s="1">
        <v>56315</v>
      </c>
      <c r="E3888" s="12">
        <f t="shared" si="798"/>
        <v>-9.4963358189766006E-2</v>
      </c>
      <c r="F3888" s="1">
        <v>55342</v>
      </c>
      <c r="G3888" s="11">
        <f t="shared" si="799"/>
        <v>-6.6257233967166651E-2</v>
      </c>
      <c r="H3888">
        <v>469186</v>
      </c>
      <c r="I3888" s="12">
        <f t="shared" si="794"/>
        <v>0.11795322111060433</v>
      </c>
      <c r="J3888" s="12">
        <f t="shared" si="795"/>
        <v>0.120027025529321</v>
      </c>
      <c r="K3888" s="1">
        <v>420369</v>
      </c>
      <c r="L3888">
        <v>5195</v>
      </c>
      <c r="M3888" s="12">
        <f t="shared" si="796"/>
        <v>1.2358190066346472E-2</v>
      </c>
      <c r="N3888">
        <v>2344</v>
      </c>
      <c r="O3888">
        <v>2412</v>
      </c>
      <c r="P3888" s="12">
        <f t="shared" ref="P3888:P3951" si="800">(O3888/K3888)</f>
        <v>5.7378160616030202E-3</v>
      </c>
      <c r="Q3888" s="12">
        <f t="shared" ref="Q3888:Q3944" si="801">(O3888/L3888)</f>
        <v>0.46429258902791143</v>
      </c>
      <c r="R3888" s="2">
        <v>552</v>
      </c>
      <c r="S3888" s="2">
        <v>467</v>
      </c>
      <c r="T3888">
        <v>2448</v>
      </c>
      <c r="U3888" s="30">
        <v>2448</v>
      </c>
      <c r="V3888">
        <f t="shared" si="793"/>
        <v>2448000</v>
      </c>
      <c r="W3888">
        <v>4816</v>
      </c>
      <c r="AA3888" s="1">
        <f t="shared" ref="AA3888:AA3895" si="802">AA3887+53</f>
        <v>3688</v>
      </c>
    </row>
    <row r="3889" spans="2:27">
      <c r="B3889" t="s">
        <v>247</v>
      </c>
      <c r="C3889">
        <v>1953</v>
      </c>
      <c r="D3889" s="1">
        <v>57061</v>
      </c>
      <c r="E3889" s="12">
        <f t="shared" si="798"/>
        <v>1.3246914676373968E-2</v>
      </c>
      <c r="F3889" s="1">
        <v>54521</v>
      </c>
      <c r="G3889" s="11">
        <f t="shared" si="799"/>
        <v>-1.4835025839326371E-2</v>
      </c>
      <c r="H3889">
        <v>486235</v>
      </c>
      <c r="I3889" s="12">
        <f t="shared" si="794"/>
        <v>0.11212890886094172</v>
      </c>
      <c r="J3889" s="12">
        <f t="shared" si="795"/>
        <v>0.11735272039240285</v>
      </c>
      <c r="K3889" s="1">
        <v>477234</v>
      </c>
      <c r="L3889">
        <v>8657</v>
      </c>
      <c r="M3889" s="12">
        <f t="shared" si="796"/>
        <v>1.8139948117694885E-2</v>
      </c>
      <c r="N3889">
        <v>2977</v>
      </c>
      <c r="O3889">
        <v>4792</v>
      </c>
      <c r="P3889" s="12">
        <f t="shared" si="800"/>
        <v>1.0041195723691103E-2</v>
      </c>
      <c r="Q3889" s="12">
        <f t="shared" si="801"/>
        <v>0.55354048746678985</v>
      </c>
      <c r="R3889">
        <v>564</v>
      </c>
      <c r="S3889">
        <v>878</v>
      </c>
      <c r="T3889">
        <v>2466</v>
      </c>
      <c r="U3889" s="30">
        <v>2466</v>
      </c>
      <c r="V3889">
        <f t="shared" si="793"/>
        <v>2466000</v>
      </c>
      <c r="W3889">
        <v>5080</v>
      </c>
      <c r="AA3889" s="1">
        <f t="shared" si="802"/>
        <v>3741</v>
      </c>
    </row>
    <row r="3890" spans="2:27">
      <c r="B3890" t="s">
        <v>247</v>
      </c>
      <c r="C3890">
        <v>1954</v>
      </c>
      <c r="D3890" s="1">
        <v>65036</v>
      </c>
      <c r="E3890" s="12">
        <f t="shared" si="798"/>
        <v>0.13976271008219274</v>
      </c>
      <c r="F3890" s="1">
        <v>62394</v>
      </c>
      <c r="G3890" s="11">
        <f t="shared" si="799"/>
        <v>0.14440307404486344</v>
      </c>
      <c r="H3890">
        <v>510232</v>
      </c>
      <c r="I3890" s="12">
        <f t="shared" si="794"/>
        <v>0.12228554853478418</v>
      </c>
      <c r="J3890" s="12">
        <f t="shared" si="795"/>
        <v>0.12746358519261827</v>
      </c>
      <c r="K3890" s="1">
        <v>514520</v>
      </c>
      <c r="L3890">
        <v>8832</v>
      </c>
      <c r="M3890" s="12">
        <f t="shared" si="796"/>
        <v>1.7165513488299776E-2</v>
      </c>
      <c r="N3890">
        <v>3029</v>
      </c>
      <c r="O3890">
        <v>5098</v>
      </c>
      <c r="P3890" s="12">
        <f t="shared" si="800"/>
        <v>9.9082640130607174E-3</v>
      </c>
      <c r="Q3890" s="12">
        <f t="shared" si="801"/>
        <v>0.57721920289855078</v>
      </c>
      <c r="R3890" s="2">
        <v>576</v>
      </c>
      <c r="S3890" s="2">
        <v>374</v>
      </c>
      <c r="T3890">
        <v>2516</v>
      </c>
      <c r="U3890" s="30">
        <v>2516</v>
      </c>
      <c r="V3890">
        <f t="shared" si="793"/>
        <v>2516000</v>
      </c>
      <c r="W3890">
        <v>5210</v>
      </c>
      <c r="AA3890" s="1">
        <f t="shared" si="802"/>
        <v>3794</v>
      </c>
    </row>
    <row r="3891" spans="2:27">
      <c r="B3891" t="s">
        <v>247</v>
      </c>
      <c r="C3891">
        <v>1955</v>
      </c>
      <c r="D3891" s="1">
        <v>60742</v>
      </c>
      <c r="E3891" s="12">
        <f t="shared" si="798"/>
        <v>-6.6024970785411155E-2</v>
      </c>
      <c r="F3891" s="1">
        <v>58996</v>
      </c>
      <c r="G3891" s="11">
        <f t="shared" si="799"/>
        <v>-5.4460364778664616E-2</v>
      </c>
      <c r="H3891">
        <v>532110</v>
      </c>
      <c r="I3891" s="12">
        <f t="shared" si="794"/>
        <v>0.11087181221927797</v>
      </c>
      <c r="J3891" s="12">
        <f t="shared" si="795"/>
        <v>0.11415308864708425</v>
      </c>
      <c r="K3891" s="1">
        <v>520896</v>
      </c>
      <c r="L3891">
        <v>9359</v>
      </c>
      <c r="M3891" s="12">
        <f t="shared" si="796"/>
        <v>1.7967118196338616E-2</v>
      </c>
      <c r="N3891">
        <v>3343</v>
      </c>
      <c r="O3891">
        <v>5199</v>
      </c>
      <c r="P3891" s="12">
        <f t="shared" si="800"/>
        <v>9.9808791006266127E-3</v>
      </c>
      <c r="Q3891" s="12">
        <f t="shared" si="801"/>
        <v>0.55550806710118605</v>
      </c>
      <c r="R3891" s="2">
        <v>607</v>
      </c>
      <c r="S3891" s="2">
        <v>1003</v>
      </c>
      <c r="T3891">
        <v>2604</v>
      </c>
      <c r="U3891" s="30">
        <v>2604</v>
      </c>
      <c r="V3891">
        <f t="shared" si="793"/>
        <v>2604000</v>
      </c>
      <c r="W3891">
        <v>5492</v>
      </c>
      <c r="AA3891" s="1">
        <f t="shared" si="802"/>
        <v>3847</v>
      </c>
    </row>
    <row r="3892" spans="2:27">
      <c r="B3892" t="s">
        <v>247</v>
      </c>
      <c r="C3892">
        <v>1956</v>
      </c>
      <c r="D3892" s="1">
        <v>65602</v>
      </c>
      <c r="E3892" s="12">
        <f t="shared" si="798"/>
        <v>8.001053636692898E-2</v>
      </c>
      <c r="F3892" s="1">
        <v>64653</v>
      </c>
      <c r="G3892" s="11">
        <f t="shared" si="799"/>
        <v>9.5887856803851104E-2</v>
      </c>
      <c r="H3892">
        <v>597475</v>
      </c>
      <c r="I3892" s="12">
        <f t="shared" si="794"/>
        <v>0.10821038537177288</v>
      </c>
      <c r="J3892" s="12">
        <f t="shared" si="795"/>
        <v>0.1097987363488012</v>
      </c>
      <c r="K3892" s="1">
        <v>549071</v>
      </c>
      <c r="L3892">
        <v>9618</v>
      </c>
      <c r="M3892" s="12">
        <f t="shared" si="796"/>
        <v>1.7516860296755792E-2</v>
      </c>
      <c r="N3892">
        <v>3101</v>
      </c>
      <c r="O3892">
        <v>5896</v>
      </c>
      <c r="P3892" s="12">
        <f t="shared" si="800"/>
        <v>1.0738137690754018E-2</v>
      </c>
      <c r="Q3892" s="12">
        <f t="shared" si="801"/>
        <v>0.61301725930546891</v>
      </c>
      <c r="R3892" s="2">
        <v>610</v>
      </c>
      <c r="S3892" s="2">
        <v>455</v>
      </c>
      <c r="T3892">
        <v>2668</v>
      </c>
      <c r="U3892" s="30">
        <v>2668</v>
      </c>
      <c r="V3892">
        <f t="shared" si="793"/>
        <v>2668000</v>
      </c>
      <c r="W3892">
        <v>5781</v>
      </c>
      <c r="AA3892" s="1">
        <f t="shared" si="802"/>
        <v>3900</v>
      </c>
    </row>
    <row r="3893" spans="2:27">
      <c r="B3893" t="s">
        <v>247</v>
      </c>
      <c r="C3893">
        <v>1957</v>
      </c>
      <c r="D3893" s="1">
        <v>73965</v>
      </c>
      <c r="E3893" s="12">
        <f t="shared" si="798"/>
        <v>0.1274808694856864</v>
      </c>
      <c r="F3893" s="1">
        <v>72547</v>
      </c>
      <c r="G3893" s="11">
        <f t="shared" si="799"/>
        <v>0.12209796915843039</v>
      </c>
      <c r="H3893">
        <v>639964</v>
      </c>
      <c r="I3893" s="12">
        <f t="shared" si="794"/>
        <v>0.11336106405985337</v>
      </c>
      <c r="J3893" s="12">
        <f t="shared" si="795"/>
        <v>0.11557681369577039</v>
      </c>
      <c r="K3893" s="1">
        <v>624769</v>
      </c>
      <c r="L3893">
        <v>12095</v>
      </c>
      <c r="M3893" s="12">
        <f t="shared" si="796"/>
        <v>1.9359155143741126E-2</v>
      </c>
      <c r="N3893">
        <v>3539</v>
      </c>
      <c r="O3893" s="2">
        <v>7202</v>
      </c>
      <c r="P3893" s="12">
        <f t="shared" si="800"/>
        <v>1.1527460549419066E-2</v>
      </c>
      <c r="Q3893" s="12">
        <f t="shared" si="801"/>
        <v>0.59545266639107064</v>
      </c>
      <c r="R3893" s="2">
        <v>686</v>
      </c>
      <c r="S3893" s="2">
        <v>1341</v>
      </c>
      <c r="T3893">
        <v>2724</v>
      </c>
      <c r="U3893" s="30">
        <v>2724</v>
      </c>
      <c r="V3893">
        <f t="shared" si="793"/>
        <v>2724000</v>
      </c>
      <c r="W3893">
        <v>6146</v>
      </c>
      <c r="AA3893" s="1">
        <f t="shared" si="802"/>
        <v>3953</v>
      </c>
    </row>
    <row r="3894" spans="2:27">
      <c r="B3894" t="s">
        <v>247</v>
      </c>
      <c r="C3894">
        <v>1958</v>
      </c>
      <c r="D3894" s="1">
        <v>104410</v>
      </c>
      <c r="E3894" s="12">
        <f t="shared" si="798"/>
        <v>0.41161360102751299</v>
      </c>
      <c r="F3894" s="1">
        <v>100041</v>
      </c>
      <c r="G3894" s="11">
        <f t="shared" si="799"/>
        <v>0.37898190138806565</v>
      </c>
      <c r="H3894">
        <v>690359</v>
      </c>
      <c r="I3894" s="12">
        <f t="shared" si="794"/>
        <v>0.14491156050692466</v>
      </c>
      <c r="J3894" s="12">
        <f t="shared" si="795"/>
        <v>0.1512401518630162</v>
      </c>
      <c r="K3894" s="1">
        <v>714660</v>
      </c>
      <c r="L3894">
        <v>12572</v>
      </c>
      <c r="M3894" s="12">
        <f t="shared" si="796"/>
        <v>1.7591582011026223E-2</v>
      </c>
      <c r="N3894">
        <v>4426</v>
      </c>
      <c r="O3894">
        <v>7315</v>
      </c>
      <c r="P3894" s="12">
        <f t="shared" si="800"/>
        <v>1.0235636526460135E-2</v>
      </c>
      <c r="Q3894" s="12">
        <f t="shared" si="801"/>
        <v>0.58184855233853006</v>
      </c>
      <c r="R3894">
        <v>783</v>
      </c>
      <c r="S3894">
        <v>513</v>
      </c>
      <c r="T3894">
        <v>2773</v>
      </c>
      <c r="U3894" s="30">
        <v>2773</v>
      </c>
      <c r="V3894">
        <f t="shared" si="793"/>
        <v>2773000</v>
      </c>
      <c r="W3894">
        <v>6271</v>
      </c>
      <c r="AA3894" s="1">
        <f t="shared" si="802"/>
        <v>4006</v>
      </c>
    </row>
    <row r="3895" spans="2:27">
      <c r="B3895" t="s">
        <v>247</v>
      </c>
      <c r="C3895">
        <v>1959</v>
      </c>
      <c r="D3895" s="1">
        <v>137058</v>
      </c>
      <c r="E3895" s="12">
        <f t="shared" si="798"/>
        <v>0.31269035532994927</v>
      </c>
      <c r="F3895" s="1">
        <v>134131</v>
      </c>
      <c r="G3895" s="11">
        <f t="shared" si="799"/>
        <v>0.34076028828180444</v>
      </c>
      <c r="H3895">
        <v>783551</v>
      </c>
      <c r="I3895" s="12">
        <f t="shared" si="794"/>
        <v>0.17118349667092506</v>
      </c>
      <c r="J3895" s="12">
        <f t="shared" si="795"/>
        <v>0.17491905440743488</v>
      </c>
      <c r="K3895" s="1">
        <v>783265</v>
      </c>
      <c r="L3895">
        <v>17992</v>
      </c>
      <c r="M3895" s="12">
        <f t="shared" si="796"/>
        <v>2.2970514449132798E-2</v>
      </c>
      <c r="N3895">
        <v>5691</v>
      </c>
      <c r="O3895">
        <v>10092</v>
      </c>
      <c r="P3895" s="12">
        <f t="shared" si="800"/>
        <v>1.2884528224802589E-2</v>
      </c>
      <c r="Q3895" s="12">
        <f t="shared" si="801"/>
        <v>0.56091596265006671</v>
      </c>
      <c r="R3895">
        <v>886</v>
      </c>
      <c r="S3895">
        <v>1299</v>
      </c>
      <c r="T3895">
        <v>2821</v>
      </c>
      <c r="U3895" s="30">
        <v>2821</v>
      </c>
      <c r="V3895">
        <f t="shared" si="793"/>
        <v>2821000</v>
      </c>
      <c r="W3895">
        <v>6662</v>
      </c>
      <c r="AA3895" s="1">
        <f t="shared" si="802"/>
        <v>4059</v>
      </c>
    </row>
    <row r="3896" spans="2:27">
      <c r="B3896" t="s">
        <v>247</v>
      </c>
      <c r="C3896">
        <v>1960</v>
      </c>
      <c r="D3896" s="1">
        <v>117014</v>
      </c>
      <c r="E3896" s="12">
        <f t="shared" si="798"/>
        <v>-0.14624465554728655</v>
      </c>
      <c r="F3896" s="1">
        <v>116334</v>
      </c>
      <c r="G3896" s="11">
        <f t="shared" si="799"/>
        <v>-0.13268371964721057</v>
      </c>
      <c r="H3896">
        <v>829161</v>
      </c>
      <c r="I3896" s="12">
        <f t="shared" si="794"/>
        <v>0.14030327041431037</v>
      </c>
      <c r="J3896" s="12">
        <f t="shared" si="795"/>
        <v>0.1411233765215682</v>
      </c>
      <c r="K3896" s="1">
        <v>767069</v>
      </c>
      <c r="L3896">
        <v>14829</v>
      </c>
      <c r="M3896" s="12">
        <f t="shared" si="796"/>
        <v>1.9332028800538151E-2</v>
      </c>
      <c r="N3896">
        <v>4132</v>
      </c>
      <c r="O3896">
        <v>10697</v>
      </c>
      <c r="P3896" s="12">
        <f t="shared" si="800"/>
        <v>1.3945290449750935E-2</v>
      </c>
      <c r="Q3896" s="12">
        <f t="shared" si="801"/>
        <v>0.72135680086317355</v>
      </c>
      <c r="R3896">
        <v>864</v>
      </c>
      <c r="S3896">
        <v>525</v>
      </c>
      <c r="T3896">
        <v>2855</v>
      </c>
      <c r="U3896" s="30">
        <v>2855</v>
      </c>
      <c r="V3896">
        <f t="shared" si="793"/>
        <v>2855000</v>
      </c>
      <c r="W3896">
        <v>6898</v>
      </c>
      <c r="X3896" s="16">
        <v>4120</v>
      </c>
      <c r="Z3896" s="16">
        <v>4120</v>
      </c>
      <c r="AA3896" s="16">
        <v>4120</v>
      </c>
    </row>
    <row r="3897" spans="2:27">
      <c r="B3897" t="s">
        <v>247</v>
      </c>
      <c r="C3897">
        <v>1961</v>
      </c>
      <c r="D3897" s="1">
        <v>114187</v>
      </c>
      <c r="E3897" s="12">
        <f t="shared" si="798"/>
        <v>-2.4159502281778249E-2</v>
      </c>
      <c r="F3897" s="1">
        <v>113491</v>
      </c>
      <c r="G3897" s="11">
        <f t="shared" si="799"/>
        <v>-2.4438255368164078E-2</v>
      </c>
      <c r="H3897">
        <v>856679</v>
      </c>
      <c r="I3897" s="12">
        <f t="shared" si="794"/>
        <v>0.13247785926817396</v>
      </c>
      <c r="J3897" s="12">
        <f t="shared" si="795"/>
        <v>0.13329029893343947</v>
      </c>
      <c r="K3897" s="1">
        <v>880910</v>
      </c>
      <c r="L3897">
        <v>20306</v>
      </c>
      <c r="M3897" s="12">
        <f t="shared" si="796"/>
        <v>2.3051163001895768E-2</v>
      </c>
      <c r="N3897">
        <v>4892</v>
      </c>
      <c r="O3897">
        <v>15414</v>
      </c>
      <c r="P3897" s="12">
        <f t="shared" si="800"/>
        <v>1.749781475973709E-2</v>
      </c>
      <c r="Q3897" s="12">
        <f t="shared" si="801"/>
        <v>0.75908598443809716</v>
      </c>
      <c r="R3897">
        <v>1081</v>
      </c>
      <c r="S3897">
        <v>1528</v>
      </c>
      <c r="T3897">
        <v>2882</v>
      </c>
      <c r="U3897" s="30">
        <v>2882</v>
      </c>
      <c r="V3897">
        <f t="shared" si="793"/>
        <v>2882000</v>
      </c>
      <c r="W3897">
        <v>7247</v>
      </c>
      <c r="AA3897">
        <v>4121</v>
      </c>
    </row>
    <row r="3898" spans="2:27">
      <c r="B3898" t="s">
        <v>247</v>
      </c>
      <c r="C3898">
        <v>1962</v>
      </c>
      <c r="D3898" s="1">
        <v>152381</v>
      </c>
      <c r="E3898" s="12">
        <f t="shared" si="798"/>
        <v>0.33448641263891687</v>
      </c>
      <c r="F3898" s="1">
        <v>147799</v>
      </c>
      <c r="G3898" s="11">
        <f t="shared" si="799"/>
        <v>0.30229709844833513</v>
      </c>
      <c r="H3898">
        <v>958746</v>
      </c>
      <c r="I3898" s="12">
        <f t="shared" si="794"/>
        <v>0.15415866141814411</v>
      </c>
      <c r="J3898" s="12">
        <f t="shared" si="795"/>
        <v>0.15893782086183411</v>
      </c>
      <c r="K3898" s="1">
        <v>913414</v>
      </c>
      <c r="L3898">
        <v>19306</v>
      </c>
      <c r="M3898" s="12">
        <f t="shared" si="796"/>
        <v>2.1136089440275712E-2</v>
      </c>
      <c r="N3898">
        <v>4767</v>
      </c>
      <c r="O3898">
        <v>14539</v>
      </c>
      <c r="P3898" s="12">
        <f t="shared" si="800"/>
        <v>1.5917207312346866E-2</v>
      </c>
      <c r="Q3898" s="12">
        <f t="shared" si="801"/>
        <v>0.75308194343727342</v>
      </c>
      <c r="R3898">
        <v>1052</v>
      </c>
      <c r="S3898">
        <v>711</v>
      </c>
      <c r="T3898">
        <v>2942</v>
      </c>
      <c r="U3898" s="30">
        <v>2942</v>
      </c>
      <c r="V3898">
        <f t="shared" si="793"/>
        <v>2942000</v>
      </c>
      <c r="W3898">
        <v>7829</v>
      </c>
      <c r="AA3898">
        <v>4121</v>
      </c>
    </row>
    <row r="3899" spans="2:27">
      <c r="B3899" t="s">
        <v>247</v>
      </c>
      <c r="C3899">
        <v>1963</v>
      </c>
      <c r="D3899" s="1">
        <v>167098</v>
      </c>
      <c r="E3899" s="12">
        <f t="shared" si="798"/>
        <v>9.6580282318661781E-2</v>
      </c>
      <c r="F3899" s="1">
        <v>164400</v>
      </c>
      <c r="G3899" s="11">
        <f t="shared" si="799"/>
        <v>0.11232146360936136</v>
      </c>
      <c r="H3899">
        <v>1017053</v>
      </c>
      <c r="I3899" s="12">
        <f t="shared" si="794"/>
        <v>0.16164349350525489</v>
      </c>
      <c r="J3899" s="12">
        <f t="shared" si="795"/>
        <v>0.16429625594733019</v>
      </c>
      <c r="K3899" s="1">
        <v>1009156</v>
      </c>
      <c r="L3899">
        <v>23128</v>
      </c>
      <c r="M3899" s="12">
        <f t="shared" si="796"/>
        <v>2.2918161314999862E-2</v>
      </c>
      <c r="N3899">
        <v>4980</v>
      </c>
      <c r="O3899">
        <v>18148</v>
      </c>
      <c r="P3899" s="12">
        <f t="shared" si="800"/>
        <v>1.7983344497778341E-2</v>
      </c>
      <c r="Q3899" s="12">
        <f t="shared" si="801"/>
        <v>0.78467658249740579</v>
      </c>
      <c r="R3899">
        <v>1125</v>
      </c>
      <c r="S3899">
        <v>1775</v>
      </c>
      <c r="T3899">
        <v>2955</v>
      </c>
      <c r="U3899" s="30">
        <v>2955</v>
      </c>
      <c r="V3899">
        <f t="shared" si="793"/>
        <v>2955000</v>
      </c>
      <c r="W3899">
        <v>8024</v>
      </c>
      <c r="AA3899" s="16">
        <v>4122</v>
      </c>
    </row>
    <row r="3900" spans="2:27">
      <c r="B3900" t="s">
        <v>247</v>
      </c>
      <c r="C3900">
        <v>1964</v>
      </c>
      <c r="D3900" s="1">
        <v>188608</v>
      </c>
      <c r="E3900" s="12">
        <f t="shared" si="798"/>
        <v>0.12872685489952004</v>
      </c>
      <c r="F3900" s="1">
        <v>187066</v>
      </c>
      <c r="G3900" s="11">
        <f t="shared" si="799"/>
        <v>0.13787104622871046</v>
      </c>
      <c r="H3900">
        <v>1076548</v>
      </c>
      <c r="I3900" s="12">
        <f t="shared" si="794"/>
        <v>0.17376466260677648</v>
      </c>
      <c r="J3900" s="12">
        <f t="shared" si="795"/>
        <v>0.17519701861877038</v>
      </c>
      <c r="K3900" s="1">
        <v>1011474</v>
      </c>
      <c r="L3900">
        <v>25129</v>
      </c>
      <c r="M3900" s="12">
        <f t="shared" si="796"/>
        <v>2.4843940625265702E-2</v>
      </c>
      <c r="N3900">
        <v>5394</v>
      </c>
      <c r="O3900">
        <v>19735</v>
      </c>
      <c r="P3900" s="12">
        <f t="shared" si="800"/>
        <v>1.9511129302384442E-2</v>
      </c>
      <c r="Q3900" s="12">
        <f t="shared" si="801"/>
        <v>0.78534760635122769</v>
      </c>
      <c r="R3900">
        <v>1184</v>
      </c>
      <c r="S3900">
        <v>520</v>
      </c>
      <c r="T3900">
        <v>2961</v>
      </c>
      <c r="U3900" s="30">
        <v>2961</v>
      </c>
      <c r="V3900">
        <f t="shared" si="793"/>
        <v>2961000</v>
      </c>
      <c r="W3900">
        <v>8404</v>
      </c>
      <c r="AA3900" s="16">
        <v>4123</v>
      </c>
    </row>
    <row r="3901" spans="2:27">
      <c r="B3901" t="s">
        <v>247</v>
      </c>
      <c r="C3901">
        <v>1965</v>
      </c>
      <c r="D3901" s="1">
        <v>209699</v>
      </c>
      <c r="E3901" s="12">
        <f t="shared" si="798"/>
        <v>0.11182452494061758</v>
      </c>
      <c r="F3901" s="1">
        <v>205369</v>
      </c>
      <c r="G3901" s="11">
        <f t="shared" si="799"/>
        <v>9.7842472710166467E-2</v>
      </c>
      <c r="H3901">
        <v>1159188</v>
      </c>
      <c r="I3901" s="12">
        <f t="shared" si="794"/>
        <v>0.17716625775974215</v>
      </c>
      <c r="J3901" s="12">
        <f t="shared" si="795"/>
        <v>0.18090163114179925</v>
      </c>
      <c r="K3901" s="1">
        <v>1100590</v>
      </c>
      <c r="L3901">
        <v>22694</v>
      </c>
      <c r="M3901" s="12">
        <f t="shared" si="796"/>
        <v>2.0619849353528563E-2</v>
      </c>
      <c r="N3901">
        <v>6158</v>
      </c>
      <c r="O3901">
        <v>16536</v>
      </c>
      <c r="P3901" s="12">
        <f t="shared" si="800"/>
        <v>1.5024668586848871E-2</v>
      </c>
      <c r="Q3901" s="12">
        <f t="shared" si="801"/>
        <v>0.7286507446902265</v>
      </c>
      <c r="R3901">
        <v>1322</v>
      </c>
      <c r="S3901">
        <v>2235</v>
      </c>
      <c r="T3901">
        <v>2967</v>
      </c>
      <c r="U3901" s="30">
        <v>2967</v>
      </c>
      <c r="V3901">
        <f t="shared" si="793"/>
        <v>2967000</v>
      </c>
      <c r="W3901">
        <v>9064</v>
      </c>
      <c r="AA3901" s="16">
        <v>4124</v>
      </c>
    </row>
    <row r="3902" spans="2:27">
      <c r="B3902" t="s">
        <v>247</v>
      </c>
      <c r="C3902">
        <v>1966</v>
      </c>
      <c r="D3902" s="1">
        <v>240384</v>
      </c>
      <c r="E3902" s="12">
        <f t="shared" si="798"/>
        <v>0.14632878554499545</v>
      </c>
      <c r="F3902" s="1">
        <v>237615</v>
      </c>
      <c r="G3902" s="11">
        <f t="shared" si="799"/>
        <v>0.15701493409424011</v>
      </c>
      <c r="H3902">
        <v>1321035</v>
      </c>
      <c r="I3902" s="12">
        <f t="shared" si="794"/>
        <v>0.17987032894662139</v>
      </c>
      <c r="J3902" s="12">
        <f t="shared" si="795"/>
        <v>0.18196641269913363</v>
      </c>
      <c r="K3902" s="1">
        <v>1102422</v>
      </c>
      <c r="L3902">
        <v>23999</v>
      </c>
      <c r="M3902" s="12">
        <f t="shared" si="796"/>
        <v>2.1769340597339312E-2</v>
      </c>
      <c r="N3902">
        <v>6295</v>
      </c>
      <c r="O3902">
        <v>17704</v>
      </c>
      <c r="P3902" s="12">
        <f t="shared" si="800"/>
        <v>1.605918604672258E-2</v>
      </c>
      <c r="Q3902" s="12">
        <f t="shared" si="801"/>
        <v>0.73769740405850248</v>
      </c>
      <c r="R3902">
        <v>1249</v>
      </c>
      <c r="S3902">
        <v>813</v>
      </c>
      <c r="T3902">
        <v>3057</v>
      </c>
      <c r="U3902" s="30">
        <v>3057</v>
      </c>
      <c r="V3902">
        <f t="shared" si="793"/>
        <v>3057000</v>
      </c>
      <c r="W3902">
        <v>10272</v>
      </c>
      <c r="AA3902" s="16">
        <v>4125</v>
      </c>
    </row>
    <row r="3903" spans="2:27">
      <c r="B3903" t="s">
        <v>247</v>
      </c>
      <c r="C3903">
        <v>1967</v>
      </c>
      <c r="D3903" s="1">
        <v>271316</v>
      </c>
      <c r="E3903" s="12">
        <f t="shared" si="798"/>
        <v>0.12867744941427051</v>
      </c>
      <c r="F3903" s="1">
        <v>262627</v>
      </c>
      <c r="G3903" s="11">
        <f t="shared" si="799"/>
        <v>0.10526271489594512</v>
      </c>
      <c r="H3903">
        <v>1474522</v>
      </c>
      <c r="I3903" s="12">
        <f t="shared" si="794"/>
        <v>0.1781099230801575</v>
      </c>
      <c r="J3903" s="12">
        <f t="shared" si="795"/>
        <v>0.18400268019059737</v>
      </c>
      <c r="K3903" s="1">
        <v>1354959</v>
      </c>
      <c r="L3903">
        <v>29634</v>
      </c>
      <c r="M3903" s="12">
        <f t="shared" si="796"/>
        <v>2.1870772473558241E-2</v>
      </c>
      <c r="N3903">
        <v>7389</v>
      </c>
      <c r="O3903">
        <v>22245</v>
      </c>
      <c r="P3903" s="12">
        <f t="shared" si="800"/>
        <v>1.6417470934544882E-2</v>
      </c>
      <c r="Q3903" s="12">
        <f t="shared" si="801"/>
        <v>0.75065802794087877</v>
      </c>
      <c r="R3903">
        <v>1439</v>
      </c>
      <c r="S3903">
        <v>3237</v>
      </c>
      <c r="T3903">
        <v>3174</v>
      </c>
      <c r="U3903" s="30">
        <v>3174</v>
      </c>
      <c r="V3903">
        <f t="shared" si="793"/>
        <v>3174000</v>
      </c>
      <c r="W3903">
        <v>11253</v>
      </c>
      <c r="AA3903" s="16">
        <v>4125</v>
      </c>
    </row>
    <row r="3904" spans="2:27">
      <c r="B3904" t="s">
        <v>247</v>
      </c>
      <c r="C3904">
        <v>1968</v>
      </c>
      <c r="D3904" s="1">
        <v>308168</v>
      </c>
      <c r="E3904" s="12">
        <f t="shared" si="798"/>
        <v>0.13582685871824735</v>
      </c>
      <c r="F3904" s="1">
        <v>302804</v>
      </c>
      <c r="G3904" s="11">
        <f t="shared" si="799"/>
        <v>0.15298122432194711</v>
      </c>
      <c r="H3904">
        <v>1681842</v>
      </c>
      <c r="I3904" s="12">
        <f t="shared" si="794"/>
        <v>0.18004307182244231</v>
      </c>
      <c r="J3904" s="12">
        <f t="shared" si="795"/>
        <v>0.18323243205961084</v>
      </c>
      <c r="K3904" s="1">
        <v>1497172</v>
      </c>
      <c r="L3904">
        <v>31139</v>
      </c>
      <c r="M3904" s="12">
        <f t="shared" si="796"/>
        <v>2.0798545524495515E-2</v>
      </c>
      <c r="N3904">
        <v>9346</v>
      </c>
      <c r="O3904">
        <v>21793</v>
      </c>
      <c r="P3904" s="12">
        <f t="shared" si="800"/>
        <v>1.455610978564921E-2</v>
      </c>
      <c r="Q3904" s="12">
        <f t="shared" si="801"/>
        <v>0.69986190950255311</v>
      </c>
      <c r="R3904">
        <v>1531</v>
      </c>
      <c r="S3904">
        <v>1396</v>
      </c>
      <c r="T3904">
        <v>3270</v>
      </c>
      <c r="U3904" s="30">
        <v>3270</v>
      </c>
      <c r="V3904">
        <f t="shared" si="793"/>
        <v>3270000</v>
      </c>
      <c r="W3904">
        <v>12511</v>
      </c>
      <c r="AA3904" s="16">
        <v>4126</v>
      </c>
    </row>
    <row r="3905" spans="2:28">
      <c r="B3905" t="s">
        <v>247</v>
      </c>
      <c r="C3905">
        <v>1969</v>
      </c>
      <c r="D3905" s="1">
        <v>320327</v>
      </c>
      <c r="E3905" s="12">
        <f t="shared" si="798"/>
        <v>3.9455751408322734E-2</v>
      </c>
      <c r="F3905" s="1">
        <v>313409</v>
      </c>
      <c r="G3905" s="11">
        <f t="shared" si="799"/>
        <v>3.5022654918693281E-2</v>
      </c>
      <c r="H3905">
        <v>1830675</v>
      </c>
      <c r="I3905" s="12">
        <f t="shared" si="794"/>
        <v>0.17119860160869624</v>
      </c>
      <c r="J3905" s="12">
        <f t="shared" si="795"/>
        <v>0.17497753560845045</v>
      </c>
      <c r="K3905" s="1">
        <v>1710277</v>
      </c>
      <c r="L3905">
        <v>40531</v>
      </c>
      <c r="M3905" s="12">
        <f t="shared" si="796"/>
        <v>2.3698500301413163E-2</v>
      </c>
      <c r="N3905">
        <v>11893</v>
      </c>
      <c r="O3905">
        <v>28638</v>
      </c>
      <c r="P3905" s="12">
        <f t="shared" si="800"/>
        <v>1.6744655982627376E-2</v>
      </c>
      <c r="Q3905" s="12">
        <f t="shared" si="801"/>
        <v>0.70657027953911822</v>
      </c>
      <c r="R3905">
        <v>1716</v>
      </c>
      <c r="S3905">
        <v>3815</v>
      </c>
      <c r="T3905">
        <v>3343</v>
      </c>
      <c r="U3905" s="30">
        <v>3343</v>
      </c>
      <c r="V3905">
        <f t="shared" si="793"/>
        <v>3343000</v>
      </c>
      <c r="W3905">
        <v>13657</v>
      </c>
      <c r="AA3905" s="16">
        <v>4127</v>
      </c>
    </row>
    <row r="3906" spans="2:28">
      <c r="B3906" t="s">
        <v>247</v>
      </c>
      <c r="C3906">
        <v>1970</v>
      </c>
      <c r="D3906" s="1">
        <v>362977</v>
      </c>
      <c r="E3906" s="12">
        <f t="shared" si="798"/>
        <v>0.13314519225666271</v>
      </c>
      <c r="F3906" s="1">
        <v>357930</v>
      </c>
      <c r="G3906" s="11">
        <f t="shared" si="799"/>
        <v>0.1420539933441605</v>
      </c>
      <c r="H3906">
        <v>1956640</v>
      </c>
      <c r="I3906" s="12">
        <f t="shared" si="794"/>
        <v>0.18293094284078829</v>
      </c>
      <c r="J3906" s="12">
        <f t="shared" si="795"/>
        <v>0.1855103647068444</v>
      </c>
      <c r="K3906" s="1">
        <v>1972584</v>
      </c>
      <c r="L3906">
        <v>47138</v>
      </c>
      <c r="M3906" s="12">
        <f t="shared" si="796"/>
        <v>2.38965742396775E-2</v>
      </c>
      <c r="N3906">
        <v>14203</v>
      </c>
      <c r="O3906">
        <v>32935</v>
      </c>
      <c r="P3906" s="12">
        <f t="shared" si="800"/>
        <v>1.6696373893329765E-2</v>
      </c>
      <c r="Q3906" s="12">
        <f t="shared" si="801"/>
        <v>0.69869319869319868</v>
      </c>
      <c r="R3906">
        <v>3185</v>
      </c>
      <c r="S3906">
        <v>4364</v>
      </c>
      <c r="T3906">
        <v>3413</v>
      </c>
      <c r="U3906" s="30">
        <v>3413.2440000000001</v>
      </c>
      <c r="V3906">
        <f t="shared" si="793"/>
        <v>3413244</v>
      </c>
      <c r="W3906">
        <v>14316</v>
      </c>
      <c r="X3906" s="16">
        <v>4128</v>
      </c>
      <c r="Z3906" s="16">
        <v>4128</v>
      </c>
      <c r="AA3906" s="16">
        <v>4128</v>
      </c>
      <c r="AB3906">
        <f>(AA3913-AA3906)/7</f>
        <v>22</v>
      </c>
    </row>
    <row r="3907" spans="2:28">
      <c r="B3907" t="s">
        <v>247</v>
      </c>
      <c r="C3907">
        <v>1971</v>
      </c>
      <c r="D3907" s="1">
        <v>425610</v>
      </c>
      <c r="E3907" s="12">
        <f t="shared" si="798"/>
        <v>0.17255363287481024</v>
      </c>
      <c r="F3907" s="1">
        <v>420358</v>
      </c>
      <c r="G3907" s="11">
        <f t="shared" si="799"/>
        <v>0.17441399156259604</v>
      </c>
      <c r="H3907">
        <v>2185468</v>
      </c>
      <c r="I3907" s="12">
        <f t="shared" si="794"/>
        <v>0.19234232667785572</v>
      </c>
      <c r="J3907" s="12">
        <f t="shared" si="795"/>
        <v>0.19474547328078012</v>
      </c>
      <c r="K3907" s="1">
        <v>2475307</v>
      </c>
      <c r="L3907">
        <v>51521</v>
      </c>
      <c r="M3907" s="12">
        <f t="shared" si="796"/>
        <v>2.0813983881595294E-2</v>
      </c>
      <c r="N3907">
        <v>15939</v>
      </c>
      <c r="O3907">
        <v>35582</v>
      </c>
      <c r="P3907" s="12">
        <f t="shared" si="800"/>
        <v>1.4374782602723622E-2</v>
      </c>
      <c r="Q3907" s="12">
        <f t="shared" si="801"/>
        <v>0.69063100483298068</v>
      </c>
      <c r="R3907">
        <v>3221</v>
      </c>
      <c r="S3907">
        <v>7925</v>
      </c>
      <c r="T3907">
        <v>3448</v>
      </c>
      <c r="U3907" s="30">
        <v>3447.5529999999999</v>
      </c>
      <c r="V3907">
        <f t="shared" si="793"/>
        <v>3447553</v>
      </c>
      <c r="W3907">
        <v>15031</v>
      </c>
      <c r="AA3907" s="1">
        <f>AA3906+22</f>
        <v>4150</v>
      </c>
    </row>
    <row r="3908" spans="2:28">
      <c r="B3908" t="s">
        <v>247</v>
      </c>
      <c r="C3908">
        <v>1972</v>
      </c>
      <c r="D3908" s="1">
        <v>498283</v>
      </c>
      <c r="E3908" s="12">
        <f t="shared" si="798"/>
        <v>0.170750217335119</v>
      </c>
      <c r="F3908" s="1">
        <v>490728</v>
      </c>
      <c r="G3908" s="11">
        <f t="shared" si="799"/>
        <v>0.16740492627712569</v>
      </c>
      <c r="H3908">
        <v>2370022</v>
      </c>
      <c r="I3908" s="12">
        <f t="shared" si="794"/>
        <v>0.20705630580644399</v>
      </c>
      <c r="J3908" s="12">
        <f t="shared" si="795"/>
        <v>0.21024403992874327</v>
      </c>
      <c r="K3908" s="1">
        <v>2292900</v>
      </c>
      <c r="L3908">
        <v>48157</v>
      </c>
      <c r="M3908" s="12">
        <f t="shared" si="796"/>
        <v>2.1002660386410223E-2</v>
      </c>
      <c r="N3908">
        <v>17367</v>
      </c>
      <c r="O3908">
        <v>30790</v>
      </c>
      <c r="P3908" s="12">
        <f t="shared" si="800"/>
        <v>1.3428409437829823E-2</v>
      </c>
      <c r="Q3908" s="12">
        <f t="shared" si="801"/>
        <v>0.63936707020786177</v>
      </c>
      <c r="R3908">
        <v>3269</v>
      </c>
      <c r="S3908">
        <v>4790</v>
      </c>
      <c r="T3908">
        <v>3448</v>
      </c>
      <c r="U3908" s="30">
        <v>3447.8850000000002</v>
      </c>
      <c r="V3908">
        <f t="shared" si="793"/>
        <v>3447885</v>
      </c>
      <c r="W3908">
        <v>16246</v>
      </c>
      <c r="AA3908" s="1">
        <f t="shared" ref="AA3908:AA3912" si="803">AA3907+22</f>
        <v>4172</v>
      </c>
    </row>
    <row r="3909" spans="2:28">
      <c r="B3909" t="s">
        <v>247</v>
      </c>
      <c r="C3909">
        <v>1973</v>
      </c>
      <c r="D3909" s="1">
        <v>672456</v>
      </c>
      <c r="E3909" s="12">
        <f t="shared" si="798"/>
        <v>0.34954634213890501</v>
      </c>
      <c r="F3909" s="1">
        <v>647645</v>
      </c>
      <c r="G3909" s="11">
        <f t="shared" si="799"/>
        <v>0.31976369801600885</v>
      </c>
      <c r="H3909">
        <v>2790206</v>
      </c>
      <c r="I3909" s="12">
        <f t="shared" si="794"/>
        <v>0.23211368622961889</v>
      </c>
      <c r="J3909" s="12">
        <f t="shared" si="795"/>
        <v>0.24100586121598191</v>
      </c>
      <c r="K3909" s="1">
        <v>2622737</v>
      </c>
      <c r="L3909">
        <v>58148</v>
      </c>
      <c r="M3909" s="12">
        <f t="shared" si="796"/>
        <v>2.2170732330386158E-2</v>
      </c>
      <c r="N3909">
        <v>20441</v>
      </c>
      <c r="O3909">
        <v>37707</v>
      </c>
      <c r="P3909" s="12">
        <f t="shared" si="800"/>
        <v>1.4376965742276104E-2</v>
      </c>
      <c r="Q3909" s="12">
        <f t="shared" si="801"/>
        <v>0.64846598335282379</v>
      </c>
      <c r="R3909">
        <v>3586</v>
      </c>
      <c r="S3909">
        <v>8325</v>
      </c>
      <c r="T3909">
        <v>3479</v>
      </c>
      <c r="U3909" s="30">
        <v>3478.7820000000002</v>
      </c>
      <c r="V3909">
        <f t="shared" si="793"/>
        <v>3478782</v>
      </c>
      <c r="W3909">
        <v>18374</v>
      </c>
      <c r="AA3909" s="1">
        <f t="shared" si="803"/>
        <v>4194</v>
      </c>
    </row>
    <row r="3910" spans="2:28">
      <c r="B3910" t="s">
        <v>247</v>
      </c>
      <c r="C3910">
        <v>1974</v>
      </c>
      <c r="D3910" s="1">
        <v>593358</v>
      </c>
      <c r="E3910" s="12">
        <f t="shared" si="798"/>
        <v>-0.11762553981227024</v>
      </c>
      <c r="F3910" s="1">
        <v>566864</v>
      </c>
      <c r="G3910" s="11">
        <f t="shared" si="799"/>
        <v>-0.12473036926093771</v>
      </c>
      <c r="H3910">
        <v>2849870</v>
      </c>
      <c r="I3910" s="12">
        <f t="shared" si="794"/>
        <v>0.19890872215223851</v>
      </c>
      <c r="J3910" s="12">
        <f t="shared" si="795"/>
        <v>0.20820528655693066</v>
      </c>
      <c r="K3910" s="1">
        <v>2671746</v>
      </c>
      <c r="L3910">
        <v>64014</v>
      </c>
      <c r="M3910" s="12">
        <f t="shared" si="796"/>
        <v>2.3959612927276771E-2</v>
      </c>
      <c r="N3910">
        <v>21621</v>
      </c>
      <c r="O3910">
        <v>42393</v>
      </c>
      <c r="P3910" s="12">
        <f t="shared" si="800"/>
        <v>1.5867152042147718E-2</v>
      </c>
      <c r="Q3910" s="12">
        <f t="shared" si="801"/>
        <v>0.66224575874027558</v>
      </c>
      <c r="R3910">
        <v>4353</v>
      </c>
      <c r="S3910">
        <v>6928</v>
      </c>
      <c r="T3910">
        <v>3550</v>
      </c>
      <c r="U3910" s="30">
        <v>3549.9459999999999</v>
      </c>
      <c r="V3910">
        <f t="shared" si="793"/>
        <v>3549946</v>
      </c>
      <c r="W3910">
        <v>20905</v>
      </c>
      <c r="AA3910" s="1">
        <f t="shared" si="803"/>
        <v>4216</v>
      </c>
    </row>
    <row r="3911" spans="2:28">
      <c r="B3911" t="s">
        <v>247</v>
      </c>
      <c r="C3911">
        <v>1975</v>
      </c>
      <c r="D3911" s="1">
        <v>770639</v>
      </c>
      <c r="E3911" s="12">
        <f t="shared" si="798"/>
        <v>0.29877578123156678</v>
      </c>
      <c r="F3911" s="1">
        <v>735551</v>
      </c>
      <c r="G3911" s="11">
        <f t="shared" si="799"/>
        <v>0.29757931355669087</v>
      </c>
      <c r="H3911">
        <v>3306685</v>
      </c>
      <c r="I3911" s="12">
        <f t="shared" si="794"/>
        <v>0.222443625564576</v>
      </c>
      <c r="J3911" s="12">
        <f t="shared" si="795"/>
        <v>0.23305485705472398</v>
      </c>
      <c r="K3911" s="1">
        <v>3195846</v>
      </c>
      <c r="L3911">
        <v>75937</v>
      </c>
      <c r="M3911" s="12">
        <f t="shared" si="796"/>
        <v>2.3761157452518049E-2</v>
      </c>
      <c r="N3911">
        <v>26065</v>
      </c>
      <c r="O3911">
        <v>49872</v>
      </c>
      <c r="P3911" s="12">
        <f t="shared" si="800"/>
        <v>1.5605257574989533E-2</v>
      </c>
      <c r="Q3911" s="12">
        <f t="shared" si="801"/>
        <v>0.65675494159632331</v>
      </c>
      <c r="R3911">
        <v>4831</v>
      </c>
      <c r="S3911">
        <v>11266</v>
      </c>
      <c r="T3911">
        <v>3621</v>
      </c>
      <c r="U3911" s="30">
        <v>3621.3389999999999</v>
      </c>
      <c r="V3911">
        <f t="shared" si="793"/>
        <v>3621339</v>
      </c>
      <c r="W3911">
        <v>23648</v>
      </c>
      <c r="AA3911" s="1">
        <f t="shared" si="803"/>
        <v>4238</v>
      </c>
    </row>
    <row r="3912" spans="2:28">
      <c r="B3912" t="s">
        <v>247</v>
      </c>
      <c r="C3912">
        <v>1976</v>
      </c>
      <c r="D3912" s="1">
        <v>768623</v>
      </c>
      <c r="E3912" s="12">
        <f t="shared" si="798"/>
        <v>-2.6160108689023006E-3</v>
      </c>
      <c r="F3912" s="1">
        <v>730486</v>
      </c>
      <c r="G3912" s="11">
        <f t="shared" si="799"/>
        <v>-6.8859943090281983E-3</v>
      </c>
      <c r="H3912">
        <v>3976086</v>
      </c>
      <c r="I3912" s="12">
        <f t="shared" si="794"/>
        <v>0.18371986923824082</v>
      </c>
      <c r="J3912" s="12">
        <f t="shared" si="795"/>
        <v>0.19331146257902873</v>
      </c>
      <c r="K3912" s="1">
        <v>3638718</v>
      </c>
      <c r="L3912">
        <v>75137</v>
      </c>
      <c r="M3912" s="12">
        <f t="shared" si="796"/>
        <v>2.0649305607084691E-2</v>
      </c>
      <c r="N3912">
        <v>26691</v>
      </c>
      <c r="O3912">
        <v>48446</v>
      </c>
      <c r="P3912" s="12">
        <f t="shared" si="800"/>
        <v>1.331402983138567E-2</v>
      </c>
      <c r="Q3912" s="12">
        <f t="shared" si="801"/>
        <v>0.64476888882973771</v>
      </c>
      <c r="R3912">
        <v>5333</v>
      </c>
      <c r="S3912">
        <v>10364</v>
      </c>
      <c r="T3912">
        <v>3694</v>
      </c>
      <c r="U3912" s="30">
        <v>3693.61</v>
      </c>
      <c r="V3912">
        <f t="shared" si="793"/>
        <v>3693610</v>
      </c>
      <c r="W3912">
        <v>26441</v>
      </c>
      <c r="AA3912" s="1">
        <f t="shared" si="803"/>
        <v>4260</v>
      </c>
    </row>
    <row r="3913" spans="2:28">
      <c r="B3913" t="s">
        <v>247</v>
      </c>
      <c r="C3913">
        <v>1977</v>
      </c>
      <c r="D3913" s="1">
        <v>956337</v>
      </c>
      <c r="E3913" s="12">
        <f t="shared" si="798"/>
        <v>0.24422115913783479</v>
      </c>
      <c r="F3913" s="1">
        <v>898976</v>
      </c>
      <c r="G3913" s="11">
        <f t="shared" si="799"/>
        <v>0.23065466004824187</v>
      </c>
      <c r="H3913">
        <v>4478273</v>
      </c>
      <c r="I3913" s="12">
        <f t="shared" si="794"/>
        <v>0.20074166983567102</v>
      </c>
      <c r="J3913" s="12">
        <f t="shared" si="795"/>
        <v>0.21355040213046414</v>
      </c>
      <c r="K3913" s="1">
        <v>4092803</v>
      </c>
      <c r="L3913">
        <v>94967</v>
      </c>
      <c r="M3913" s="12">
        <f t="shared" si="796"/>
        <v>2.3203413406411206E-2</v>
      </c>
      <c r="N3913">
        <v>30935</v>
      </c>
      <c r="O3913">
        <v>64032</v>
      </c>
      <c r="P3913" s="12">
        <f t="shared" si="800"/>
        <v>1.5645023716020535E-2</v>
      </c>
      <c r="Q3913" s="12">
        <f t="shared" si="801"/>
        <v>0.67425526761927823</v>
      </c>
      <c r="R3913">
        <v>6456</v>
      </c>
      <c r="S3913">
        <v>14919</v>
      </c>
      <c r="T3913">
        <v>3776</v>
      </c>
      <c r="U3913" s="30">
        <v>3776.05</v>
      </c>
      <c r="V3913">
        <f t="shared" si="793"/>
        <v>3776050</v>
      </c>
      <c r="W3913">
        <v>29412</v>
      </c>
      <c r="X3913" s="16">
        <v>4282</v>
      </c>
      <c r="Z3913" s="16">
        <v>4282</v>
      </c>
      <c r="AA3913" s="16">
        <v>4282</v>
      </c>
    </row>
    <row r="3914" spans="2:28">
      <c r="B3914" t="s">
        <v>247</v>
      </c>
      <c r="C3914">
        <v>1978</v>
      </c>
      <c r="D3914" s="1">
        <v>941583</v>
      </c>
      <c r="E3914" s="12">
        <f t="shared" si="798"/>
        <v>-1.5427615997289658E-2</v>
      </c>
      <c r="F3914" s="1">
        <v>866226</v>
      </c>
      <c r="G3914" s="11">
        <f t="shared" si="799"/>
        <v>-3.6430338518492152E-2</v>
      </c>
      <c r="H3914">
        <v>4965153</v>
      </c>
      <c r="I3914" s="12">
        <f t="shared" ref="I3914:I3944" si="804">(F3914/H3914)</f>
        <v>0.17446108911447442</v>
      </c>
      <c r="J3914" s="12">
        <f t="shared" si="795"/>
        <v>0.18963826492355826</v>
      </c>
      <c r="K3914" s="1">
        <v>4250016</v>
      </c>
      <c r="L3914">
        <v>106841</v>
      </c>
      <c r="M3914" s="12">
        <f t="shared" si="796"/>
        <v>2.5138964182723076E-2</v>
      </c>
      <c r="N3914">
        <v>32147</v>
      </c>
      <c r="O3914">
        <v>74694</v>
      </c>
      <c r="P3914" s="12">
        <f t="shared" si="800"/>
        <v>1.7574992658851166E-2</v>
      </c>
      <c r="Q3914" s="12">
        <f t="shared" si="801"/>
        <v>0.69911363615091582</v>
      </c>
      <c r="R3914">
        <v>8344</v>
      </c>
      <c r="S3914">
        <v>10722</v>
      </c>
      <c r="T3914">
        <v>3889</v>
      </c>
      <c r="U3914" s="30">
        <v>3889.0729999999999</v>
      </c>
      <c r="V3914">
        <f t="shared" si="793"/>
        <v>3889073</v>
      </c>
      <c r="W3914">
        <v>34276</v>
      </c>
      <c r="X3914" s="16">
        <v>4528</v>
      </c>
      <c r="Z3914" s="16">
        <v>4528</v>
      </c>
      <c r="AA3914" s="16">
        <v>4528</v>
      </c>
    </row>
    <row r="3915" spans="2:28">
      <c r="B3915" t="s">
        <v>247</v>
      </c>
      <c r="C3915">
        <v>1979</v>
      </c>
      <c r="D3915" s="1">
        <v>1192734</v>
      </c>
      <c r="E3915" s="12">
        <f t="shared" si="798"/>
        <v>0.26673272563332173</v>
      </c>
      <c r="F3915" s="1">
        <v>1111214</v>
      </c>
      <c r="G3915" s="11">
        <f t="shared" si="799"/>
        <v>0.28282226578283265</v>
      </c>
      <c r="H3915">
        <v>5659976</v>
      </c>
      <c r="I3915" s="12">
        <f t="shared" si="804"/>
        <v>0.19632839432534696</v>
      </c>
      <c r="J3915" s="12">
        <f t="shared" si="795"/>
        <v>0.21073128225278695</v>
      </c>
      <c r="K3915" s="1">
        <v>4859997</v>
      </c>
      <c r="L3915">
        <v>125294</v>
      </c>
      <c r="M3915" s="12">
        <f t="shared" si="796"/>
        <v>2.5780674350210503E-2</v>
      </c>
      <c r="N3915">
        <v>39331</v>
      </c>
      <c r="O3915">
        <v>85963</v>
      </c>
      <c r="P3915" s="12">
        <f t="shared" si="800"/>
        <v>1.7687871000743417E-2</v>
      </c>
      <c r="Q3915" s="12">
        <f t="shared" si="801"/>
        <v>0.68609031557776112</v>
      </c>
      <c r="R3915">
        <v>9908</v>
      </c>
      <c r="S3915">
        <v>17391</v>
      </c>
      <c r="T3915">
        <v>4018</v>
      </c>
      <c r="U3915" s="30">
        <v>4017.6320000000001</v>
      </c>
      <c r="V3915">
        <f t="shared" si="793"/>
        <v>4017632</v>
      </c>
      <c r="W3915">
        <v>39514</v>
      </c>
      <c r="X3915" s="16">
        <v>4466</v>
      </c>
      <c r="Z3915" s="16">
        <v>4466</v>
      </c>
      <c r="AA3915" s="16">
        <v>4466</v>
      </c>
    </row>
    <row r="3916" spans="2:28">
      <c r="B3916" t="s">
        <v>247</v>
      </c>
      <c r="C3916">
        <v>1980</v>
      </c>
      <c r="D3916" s="1">
        <v>1236987</v>
      </c>
      <c r="E3916" s="12">
        <f t="shared" si="798"/>
        <v>3.7102153539682776E-2</v>
      </c>
      <c r="F3916" s="1">
        <v>1153041</v>
      </c>
      <c r="G3916" s="11">
        <f t="shared" si="799"/>
        <v>3.764081446058095E-2</v>
      </c>
      <c r="H3916">
        <v>6323964</v>
      </c>
      <c r="I3916" s="12">
        <f t="shared" si="804"/>
        <v>0.18232883678654718</v>
      </c>
      <c r="J3916" s="12">
        <f t="shared" si="795"/>
        <v>0.19560310590003357</v>
      </c>
      <c r="K3916" s="1">
        <v>5714611</v>
      </c>
      <c r="L3916">
        <v>138007</v>
      </c>
      <c r="M3916" s="12">
        <f t="shared" si="796"/>
        <v>2.4149850269773392E-2</v>
      </c>
      <c r="N3916">
        <v>40720</v>
      </c>
      <c r="O3916">
        <v>97287</v>
      </c>
      <c r="P3916" s="12">
        <f t="shared" si="800"/>
        <v>1.7024255894233221E-2</v>
      </c>
      <c r="Q3916" s="12">
        <f t="shared" si="801"/>
        <v>0.70494250291651872</v>
      </c>
      <c r="R3916">
        <v>12560</v>
      </c>
      <c r="S3916">
        <v>16802</v>
      </c>
      <c r="T3916">
        <v>4132</v>
      </c>
      <c r="U3916" s="30">
        <v>4154.6779999999999</v>
      </c>
      <c r="V3916">
        <f t="shared" si="793"/>
        <v>4154678</v>
      </c>
      <c r="W3916">
        <v>44912</v>
      </c>
      <c r="X3916" s="16">
        <v>4342</v>
      </c>
      <c r="Y3916">
        <v>4753</v>
      </c>
      <c r="Z3916" s="1">
        <f>(Y3916+X3916)/2</f>
        <v>4547.5</v>
      </c>
      <c r="AA3916" s="16">
        <v>4548</v>
      </c>
    </row>
    <row r="3917" spans="2:28">
      <c r="B3917" t="s">
        <v>247</v>
      </c>
      <c r="C3917">
        <v>1981</v>
      </c>
      <c r="D3917" s="1">
        <v>1638128</v>
      </c>
      <c r="E3917" s="12">
        <f t="shared" si="798"/>
        <v>0.32428877587234145</v>
      </c>
      <c r="F3917" s="1">
        <v>1541071</v>
      </c>
      <c r="G3917" s="11">
        <f t="shared" si="799"/>
        <v>0.3365274955530636</v>
      </c>
      <c r="H3917">
        <v>6916285</v>
      </c>
      <c r="I3917" s="12">
        <f t="shared" si="804"/>
        <v>0.22281774102715549</v>
      </c>
      <c r="J3917" s="12">
        <f t="shared" si="795"/>
        <v>0.23685085273380146</v>
      </c>
      <c r="K3917" s="1">
        <v>6910921</v>
      </c>
      <c r="L3917">
        <v>195838</v>
      </c>
      <c r="M3917" s="12">
        <f t="shared" si="796"/>
        <v>2.8337467611046344E-2</v>
      </c>
      <c r="N3917">
        <v>47313</v>
      </c>
      <c r="O3917">
        <v>148525</v>
      </c>
      <c r="P3917" s="12">
        <f t="shared" si="800"/>
        <v>2.1491346811806995E-2</v>
      </c>
      <c r="Q3917" s="12">
        <f t="shared" si="801"/>
        <v>0.75840745922650354</v>
      </c>
      <c r="R3917">
        <v>14405</v>
      </c>
      <c r="S3917">
        <v>21079</v>
      </c>
      <c r="T3917">
        <v>4236</v>
      </c>
      <c r="U3917" s="30">
        <v>4235.7309999999998</v>
      </c>
      <c r="V3917">
        <f t="shared" si="793"/>
        <v>4235731</v>
      </c>
      <c r="W3917">
        <v>50126</v>
      </c>
      <c r="X3917" s="16">
        <v>5294</v>
      </c>
      <c r="Z3917" s="16">
        <v>5294</v>
      </c>
      <c r="AA3917" s="16">
        <v>5294</v>
      </c>
    </row>
    <row r="3918" spans="2:28">
      <c r="B3918" t="s">
        <v>247</v>
      </c>
      <c r="C3918">
        <v>1982</v>
      </c>
      <c r="D3918" s="1">
        <v>1355331</v>
      </c>
      <c r="E3918" s="12">
        <f t="shared" si="798"/>
        <v>-0.17263425080335604</v>
      </c>
      <c r="F3918" s="1">
        <v>1263695</v>
      </c>
      <c r="G3918" s="11">
        <f t="shared" si="799"/>
        <v>-0.17998911146858257</v>
      </c>
      <c r="H3918">
        <v>7442623</v>
      </c>
      <c r="I3918" s="12">
        <f t="shared" si="804"/>
        <v>0.16979161782076024</v>
      </c>
      <c r="J3918" s="12">
        <f t="shared" si="795"/>
        <v>0.18210394373059069</v>
      </c>
      <c r="K3918" s="1">
        <v>7255537</v>
      </c>
      <c r="L3918">
        <v>214766</v>
      </c>
      <c r="M3918" s="12">
        <f t="shared" si="796"/>
        <v>2.9600290095688299E-2</v>
      </c>
      <c r="N3918">
        <v>49435</v>
      </c>
      <c r="O3918">
        <v>165331</v>
      </c>
      <c r="P3918" s="12">
        <f t="shared" si="800"/>
        <v>2.2786872977148348E-2</v>
      </c>
      <c r="Q3918" s="12">
        <f t="shared" si="801"/>
        <v>0.76981924513191102</v>
      </c>
      <c r="R3918">
        <v>19930</v>
      </c>
      <c r="S3918">
        <v>20179</v>
      </c>
      <c r="T3918">
        <v>4277</v>
      </c>
      <c r="U3918" s="30">
        <v>4276.5519999999997</v>
      </c>
      <c r="V3918">
        <f t="shared" si="793"/>
        <v>4276552</v>
      </c>
      <c r="W3918">
        <v>53177</v>
      </c>
      <c r="X3918" s="16">
        <v>5861</v>
      </c>
      <c r="Z3918" s="16">
        <v>5861</v>
      </c>
      <c r="AA3918" s="16">
        <v>5861</v>
      </c>
    </row>
    <row r="3919" spans="2:28">
      <c r="B3919" t="s">
        <v>247</v>
      </c>
      <c r="C3919">
        <v>1983</v>
      </c>
      <c r="D3919" s="1">
        <v>1522487</v>
      </c>
      <c r="E3919" s="12">
        <f t="shared" si="798"/>
        <v>0.12333223397088977</v>
      </c>
      <c r="F3919" s="1">
        <v>1419930</v>
      </c>
      <c r="G3919" s="11">
        <f t="shared" si="799"/>
        <v>0.1236334716842276</v>
      </c>
      <c r="H3919">
        <v>8352720</v>
      </c>
      <c r="I3919" s="12">
        <f t="shared" si="804"/>
        <v>0.16999612102404965</v>
      </c>
      <c r="J3919" s="12">
        <f t="shared" si="795"/>
        <v>0.18227439684318403</v>
      </c>
      <c r="K3919" s="1">
        <v>7907602</v>
      </c>
      <c r="L3919">
        <v>322776</v>
      </c>
      <c r="M3919" s="12">
        <f t="shared" si="796"/>
        <v>4.0818442809842981E-2</v>
      </c>
      <c r="N3919">
        <v>51096</v>
      </c>
      <c r="O3919">
        <v>271680</v>
      </c>
      <c r="P3919" s="12">
        <f t="shared" si="800"/>
        <v>3.4356812596283932E-2</v>
      </c>
      <c r="Q3919" s="12">
        <f t="shared" si="801"/>
        <v>0.84169826752918431</v>
      </c>
      <c r="R3919">
        <v>19674</v>
      </c>
      <c r="S3919">
        <v>23555</v>
      </c>
      <c r="T3919">
        <v>4300</v>
      </c>
      <c r="U3919" s="30">
        <v>4300.2659999999996</v>
      </c>
      <c r="V3919">
        <f t="shared" si="793"/>
        <v>4300266</v>
      </c>
      <c r="W3919">
        <v>56522</v>
      </c>
      <c r="X3919" s="16">
        <v>6198</v>
      </c>
      <c r="Z3919" s="16">
        <v>6198</v>
      </c>
      <c r="AA3919" s="16">
        <v>6198</v>
      </c>
    </row>
    <row r="3920" spans="2:28">
      <c r="B3920" t="s">
        <v>247</v>
      </c>
      <c r="C3920">
        <v>1984</v>
      </c>
      <c r="D3920" s="1">
        <v>1423968</v>
      </c>
      <c r="E3920" s="12">
        <f t="shared" si="798"/>
        <v>-6.4709255317122572E-2</v>
      </c>
      <c r="F3920" s="1">
        <v>1304937</v>
      </c>
      <c r="G3920" s="11">
        <f t="shared" si="799"/>
        <v>-8.0984978132724858E-2</v>
      </c>
      <c r="H3920" s="2">
        <v>8832892</v>
      </c>
      <c r="I3920" s="12">
        <f t="shared" si="804"/>
        <v>0.14773609821109554</v>
      </c>
      <c r="J3920" s="12">
        <f t="shared" si="795"/>
        <v>0.16121197904378318</v>
      </c>
      <c r="K3920" s="1">
        <v>8139029</v>
      </c>
      <c r="L3920">
        <v>298060</v>
      </c>
      <c r="M3920" s="12">
        <f t="shared" si="796"/>
        <v>3.6621076052192468E-2</v>
      </c>
      <c r="N3920">
        <v>50096</v>
      </c>
      <c r="O3920">
        <v>247964</v>
      </c>
      <c r="P3920" s="12">
        <f t="shared" si="800"/>
        <v>3.0466042079466727E-2</v>
      </c>
      <c r="Q3920" s="12">
        <f t="shared" si="801"/>
        <v>0.83192645776018248</v>
      </c>
      <c r="R3920">
        <v>20180</v>
      </c>
      <c r="S3920">
        <v>24706</v>
      </c>
      <c r="T3920">
        <v>4344</v>
      </c>
      <c r="U3920" s="30">
        <v>4343.6559999999999</v>
      </c>
      <c r="V3920">
        <f t="shared" si="793"/>
        <v>4343656</v>
      </c>
      <c r="W3920">
        <v>60690</v>
      </c>
      <c r="X3920" s="16">
        <v>6342</v>
      </c>
      <c r="Z3920" s="16">
        <v>6342</v>
      </c>
      <c r="AA3920" s="16">
        <v>6342</v>
      </c>
    </row>
    <row r="3921" spans="2:27">
      <c r="B3921" t="s">
        <v>247</v>
      </c>
      <c r="C3921">
        <v>1985</v>
      </c>
      <c r="D3921" s="1">
        <v>1914123</v>
      </c>
      <c r="E3921" s="12">
        <f t="shared" si="798"/>
        <v>0.3442177071394863</v>
      </c>
      <c r="F3921" s="1">
        <v>1774686</v>
      </c>
      <c r="G3921" s="11">
        <f t="shared" si="799"/>
        <v>0.35997829780288243</v>
      </c>
      <c r="H3921">
        <v>9780504</v>
      </c>
      <c r="I3921" s="12">
        <f t="shared" si="804"/>
        <v>0.18145138532738189</v>
      </c>
      <c r="J3921" s="12">
        <f t="shared" si="795"/>
        <v>0.19570801259321605</v>
      </c>
      <c r="K3921" s="1">
        <v>9011557</v>
      </c>
      <c r="L3921">
        <v>277946</v>
      </c>
      <c r="M3921" s="12">
        <f t="shared" si="796"/>
        <v>3.0843282686887515E-2</v>
      </c>
      <c r="N3921">
        <v>56320</v>
      </c>
      <c r="O3921">
        <v>221626</v>
      </c>
      <c r="P3921" s="12">
        <f t="shared" si="800"/>
        <v>2.4593530285609913E-2</v>
      </c>
      <c r="Q3921" s="12">
        <f t="shared" si="801"/>
        <v>0.79737071229663314</v>
      </c>
      <c r="R3921">
        <v>24554</v>
      </c>
      <c r="S3921">
        <v>31355</v>
      </c>
      <c r="T3921">
        <v>4400</v>
      </c>
      <c r="U3921" s="30">
        <v>4400.098</v>
      </c>
      <c r="V3921">
        <f t="shared" si="793"/>
        <v>4400098</v>
      </c>
      <c r="W3921">
        <v>64324</v>
      </c>
      <c r="X3921" s="16">
        <v>6468</v>
      </c>
      <c r="Z3921" s="16">
        <v>6468</v>
      </c>
      <c r="AA3921" s="16">
        <v>6468</v>
      </c>
    </row>
    <row r="3922" spans="2:27">
      <c r="B3922" t="s">
        <v>247</v>
      </c>
      <c r="C3922">
        <v>1986</v>
      </c>
      <c r="D3922" s="1">
        <v>1771313</v>
      </c>
      <c r="E3922" s="12">
        <f t="shared" si="798"/>
        <v>-7.4608580535315647E-2</v>
      </c>
      <c r="F3922" s="1">
        <v>1624651</v>
      </c>
      <c r="G3922" s="11">
        <f t="shared" si="799"/>
        <v>-8.4541716112033344E-2</v>
      </c>
      <c r="H3922">
        <v>10668300</v>
      </c>
      <c r="I3922" s="12">
        <f t="shared" si="804"/>
        <v>0.15228771219407028</v>
      </c>
      <c r="J3922" s="12">
        <f t="shared" si="795"/>
        <v>0.16603516961465276</v>
      </c>
      <c r="K3922" s="1">
        <v>9668571</v>
      </c>
      <c r="L3922">
        <v>302992</v>
      </c>
      <c r="M3922" s="12">
        <f t="shared" si="796"/>
        <v>3.1337826448189707E-2</v>
      </c>
      <c r="N3922">
        <v>63281</v>
      </c>
      <c r="O3922">
        <v>239711</v>
      </c>
      <c r="P3922" s="12">
        <f t="shared" si="800"/>
        <v>2.4792805472494333E-2</v>
      </c>
      <c r="Q3922" s="12">
        <f t="shared" si="801"/>
        <v>0.79114630089243276</v>
      </c>
      <c r="R3922">
        <v>24055</v>
      </c>
      <c r="S3922">
        <v>26502</v>
      </c>
      <c r="T3922">
        <v>4453</v>
      </c>
      <c r="U3922" s="30">
        <v>4452.72</v>
      </c>
      <c r="V3922">
        <f t="shared" si="793"/>
        <v>4452720</v>
      </c>
      <c r="W3922">
        <v>68669</v>
      </c>
      <c r="X3922" s="16">
        <v>6550</v>
      </c>
      <c r="Z3922" s="16">
        <v>6550</v>
      </c>
      <c r="AA3922" s="16">
        <v>6550</v>
      </c>
    </row>
    <row r="3923" spans="2:27">
      <c r="B3923" t="s">
        <v>247</v>
      </c>
      <c r="C3923">
        <v>1987</v>
      </c>
      <c r="D3923" s="1">
        <v>2089117</v>
      </c>
      <c r="E3923" s="12">
        <f t="shared" si="798"/>
        <v>0.17941718939566298</v>
      </c>
      <c r="F3923" s="1">
        <v>1915402</v>
      </c>
      <c r="G3923" s="11">
        <f t="shared" si="799"/>
        <v>0.17896212786623097</v>
      </c>
      <c r="H3923">
        <v>11575124</v>
      </c>
      <c r="I3923" s="12">
        <f t="shared" si="804"/>
        <v>0.16547572190155371</v>
      </c>
      <c r="J3923" s="12">
        <f t="shared" si="795"/>
        <v>0.18048333650680545</v>
      </c>
      <c r="K3923" s="1">
        <v>9981590</v>
      </c>
      <c r="L3923">
        <v>253018</v>
      </c>
      <c r="M3923" s="12">
        <f t="shared" si="796"/>
        <v>2.534846652687598E-2</v>
      </c>
      <c r="N3923">
        <v>65567</v>
      </c>
      <c r="O3923">
        <v>187451</v>
      </c>
      <c r="P3923" s="12">
        <f t="shared" si="800"/>
        <v>1.877967337869017E-2</v>
      </c>
      <c r="Q3923" s="12">
        <f t="shared" si="801"/>
        <v>0.74086033404738005</v>
      </c>
      <c r="R3923">
        <v>24509</v>
      </c>
      <c r="S3923">
        <v>33576</v>
      </c>
      <c r="T3923">
        <v>4532</v>
      </c>
      <c r="U3923" s="30">
        <v>4531.9009999999998</v>
      </c>
      <c r="V3923">
        <f t="shared" si="793"/>
        <v>4531901</v>
      </c>
      <c r="W3923">
        <v>72918</v>
      </c>
      <c r="X3923" s="16">
        <v>6430</v>
      </c>
      <c r="Z3923" s="16">
        <v>6430</v>
      </c>
      <c r="AA3923" s="16">
        <v>6430</v>
      </c>
    </row>
    <row r="3924" spans="2:27">
      <c r="B3924" t="s">
        <v>247</v>
      </c>
      <c r="C3924">
        <v>1988</v>
      </c>
      <c r="D3924" s="1">
        <v>2141081</v>
      </c>
      <c r="E3924" s="12">
        <f t="shared" si="798"/>
        <v>2.4873666721394731E-2</v>
      </c>
      <c r="F3924" s="1">
        <v>1953957</v>
      </c>
      <c r="G3924" s="11">
        <f t="shared" si="799"/>
        <v>2.0128933769516792E-2</v>
      </c>
      <c r="H3924">
        <v>12465160</v>
      </c>
      <c r="I3924" s="12">
        <f t="shared" si="804"/>
        <v>0.15675346325277814</v>
      </c>
      <c r="J3924" s="12">
        <f t="shared" si="795"/>
        <v>0.17176522403242317</v>
      </c>
      <c r="K3924" s="1">
        <v>11068397</v>
      </c>
      <c r="L3924">
        <v>284787</v>
      </c>
      <c r="M3924" s="12">
        <f t="shared" si="796"/>
        <v>2.5729742075568846E-2</v>
      </c>
      <c r="N3924">
        <v>78257</v>
      </c>
      <c r="O3924">
        <v>206530</v>
      </c>
      <c r="P3924" s="12">
        <f t="shared" si="800"/>
        <v>1.86594318942481E-2</v>
      </c>
      <c r="Q3924" s="12">
        <f t="shared" si="801"/>
        <v>0.72520866472135315</v>
      </c>
      <c r="R3924">
        <v>33057</v>
      </c>
      <c r="S3924">
        <v>33491</v>
      </c>
      <c r="T3924">
        <v>4640</v>
      </c>
      <c r="U3924" s="30">
        <v>4639.893</v>
      </c>
      <c r="V3924">
        <f t="shared" si="793"/>
        <v>4639893</v>
      </c>
      <c r="W3924">
        <v>79133</v>
      </c>
      <c r="X3924" s="16">
        <v>7089</v>
      </c>
      <c r="Z3924" s="16">
        <v>7089</v>
      </c>
      <c r="AA3924" s="16">
        <v>7089</v>
      </c>
    </row>
    <row r="3925" spans="2:27">
      <c r="B3925" t="s">
        <v>247</v>
      </c>
      <c r="C3925">
        <v>1989</v>
      </c>
      <c r="D3925" s="1">
        <v>2240798</v>
      </c>
      <c r="E3925" s="12">
        <f t="shared" si="798"/>
        <v>4.6573202975506295E-2</v>
      </c>
      <c r="F3925" s="1">
        <v>2185024</v>
      </c>
      <c r="G3925" s="11">
        <f t="shared" si="799"/>
        <v>0.11825592886639778</v>
      </c>
      <c r="H3925">
        <v>13506776</v>
      </c>
      <c r="I3925" s="12">
        <f t="shared" si="804"/>
        <v>0.16177243185198303</v>
      </c>
      <c r="J3925" s="12">
        <f t="shared" si="795"/>
        <v>0.16590176663920392</v>
      </c>
      <c r="K3925" s="1">
        <v>11650410</v>
      </c>
      <c r="L3925">
        <v>323457</v>
      </c>
      <c r="M3925" s="12">
        <f t="shared" si="796"/>
        <v>2.7763572269130444E-2</v>
      </c>
      <c r="N3925">
        <v>90759</v>
      </c>
      <c r="O3925">
        <v>232698</v>
      </c>
      <c r="P3925" s="12">
        <f t="shared" si="800"/>
        <v>1.997337432759877E-2</v>
      </c>
      <c r="Q3925" s="12">
        <f t="shared" si="801"/>
        <v>0.71940938053589809</v>
      </c>
      <c r="R3925">
        <v>41214</v>
      </c>
      <c r="S3925">
        <v>46113</v>
      </c>
      <c r="T3925">
        <v>4746</v>
      </c>
      <c r="U3925" s="30">
        <v>4746.3159999999998</v>
      </c>
      <c r="V3925">
        <f t="shared" si="793"/>
        <v>4746316</v>
      </c>
      <c r="W3925">
        <v>87357</v>
      </c>
      <c r="X3925" s="16">
        <v>7024</v>
      </c>
      <c r="Z3925" s="16">
        <v>7024</v>
      </c>
      <c r="AA3925" s="16">
        <v>7024</v>
      </c>
    </row>
    <row r="3926" spans="2:27">
      <c r="B3926" t="s">
        <v>247</v>
      </c>
      <c r="C3926">
        <v>1990</v>
      </c>
      <c r="D3926" s="1">
        <v>2301561</v>
      </c>
      <c r="E3926" s="12">
        <f t="shared" si="798"/>
        <v>2.7116678968831638E-2</v>
      </c>
      <c r="F3926" s="1">
        <v>2245605</v>
      </c>
      <c r="G3926" s="11">
        <f t="shared" si="799"/>
        <v>2.7725553586596761E-2</v>
      </c>
      <c r="H3926">
        <v>15094818</v>
      </c>
      <c r="I3926" s="12">
        <f t="shared" si="804"/>
        <v>0.14876661646400771</v>
      </c>
      <c r="J3926" s="12">
        <f t="shared" si="795"/>
        <v>0.15247358398093969</v>
      </c>
      <c r="K3926" s="1">
        <v>13566781</v>
      </c>
      <c r="L3926">
        <v>375059</v>
      </c>
      <c r="M3926" s="12">
        <f t="shared" si="796"/>
        <v>2.7645393553562925E-2</v>
      </c>
      <c r="N3926">
        <v>99372</v>
      </c>
      <c r="O3926">
        <v>275687</v>
      </c>
      <c r="P3926" s="12">
        <f t="shared" si="800"/>
        <v>2.0320737837516506E-2</v>
      </c>
      <c r="Q3926" s="12">
        <f t="shared" si="801"/>
        <v>0.73504968551614547</v>
      </c>
      <c r="R3926">
        <v>41974</v>
      </c>
      <c r="S3926">
        <v>44241</v>
      </c>
      <c r="T3926">
        <v>4867</v>
      </c>
      <c r="U3926" s="30">
        <v>4900.78</v>
      </c>
      <c r="V3926">
        <f t="shared" si="793"/>
        <v>4900780</v>
      </c>
      <c r="W3926">
        <v>96282</v>
      </c>
      <c r="X3926" s="16">
        <v>7384</v>
      </c>
      <c r="Z3926" s="16">
        <v>7384</v>
      </c>
      <c r="AA3926" s="16">
        <v>7384</v>
      </c>
    </row>
    <row r="3927" spans="2:27">
      <c r="B3927" t="s">
        <v>247</v>
      </c>
      <c r="C3927">
        <v>1991</v>
      </c>
      <c r="D3927" s="1">
        <v>2842312</v>
      </c>
      <c r="E3927" s="12">
        <f t="shared" si="798"/>
        <v>0.23494967111451751</v>
      </c>
      <c r="F3927" s="1">
        <v>2769240</v>
      </c>
      <c r="G3927" s="11">
        <f t="shared" si="799"/>
        <v>0.23318214913130314</v>
      </c>
      <c r="H3927">
        <v>16394269</v>
      </c>
      <c r="I3927" s="12">
        <f t="shared" si="804"/>
        <v>0.16891512515745594</v>
      </c>
      <c r="J3927" s="12">
        <f t="shared" si="795"/>
        <v>0.17337229247610858</v>
      </c>
      <c r="K3927" s="1">
        <v>15666047</v>
      </c>
      <c r="L3927">
        <v>473991</v>
      </c>
      <c r="M3927" s="12">
        <f t="shared" si="796"/>
        <v>3.0255941399894945E-2</v>
      </c>
      <c r="N3927">
        <v>164297</v>
      </c>
      <c r="O3927">
        <v>309694</v>
      </c>
      <c r="P3927" s="12">
        <f t="shared" si="800"/>
        <v>1.9768484034294036E-2</v>
      </c>
      <c r="Q3927" s="12">
        <f t="shared" si="801"/>
        <v>0.65337527505796522</v>
      </c>
      <c r="R3927">
        <v>50688</v>
      </c>
      <c r="S3927">
        <v>56705</v>
      </c>
      <c r="T3927">
        <v>5013</v>
      </c>
      <c r="U3927" s="30">
        <v>5013.4430000000002</v>
      </c>
      <c r="V3927">
        <f t="shared" si="793"/>
        <v>5013443</v>
      </c>
      <c r="W3927">
        <v>103441</v>
      </c>
      <c r="X3927" s="16">
        <v>9205</v>
      </c>
      <c r="Z3927" s="16">
        <v>9205</v>
      </c>
      <c r="AA3927" s="16">
        <v>9205</v>
      </c>
    </row>
    <row r="3928" spans="2:27">
      <c r="B3928" t="s">
        <v>247</v>
      </c>
      <c r="C3928">
        <v>1992</v>
      </c>
      <c r="D3928" s="1">
        <v>2994704</v>
      </c>
      <c r="E3928" s="12">
        <f t="shared" si="798"/>
        <v>5.3615507375685711E-2</v>
      </c>
      <c r="F3928" s="1">
        <v>2929999</v>
      </c>
      <c r="G3928" s="11">
        <f t="shared" si="799"/>
        <v>5.8051667605552429E-2</v>
      </c>
      <c r="H3928">
        <v>17885012</v>
      </c>
      <c r="I3928" s="12">
        <f t="shared" si="804"/>
        <v>0.16382426805193084</v>
      </c>
      <c r="J3928" s="12">
        <f t="shared" si="795"/>
        <v>0.16744210180009944</v>
      </c>
      <c r="K3928" s="1">
        <v>17316358</v>
      </c>
      <c r="L3928">
        <v>696903</v>
      </c>
      <c r="M3928" s="12">
        <f t="shared" si="796"/>
        <v>4.0245356442734664E-2</v>
      </c>
      <c r="N3928">
        <v>152133</v>
      </c>
      <c r="O3928">
        <v>544770</v>
      </c>
      <c r="P3928" s="12">
        <f t="shared" si="800"/>
        <v>3.1459848543209837E-2</v>
      </c>
      <c r="Q3928" s="12">
        <f t="shared" si="801"/>
        <v>0.78170132715743801</v>
      </c>
      <c r="R3928">
        <v>52439</v>
      </c>
      <c r="S3928">
        <v>47154</v>
      </c>
      <c r="T3928">
        <v>5139</v>
      </c>
      <c r="U3928" s="30">
        <v>5139.0110000000004</v>
      </c>
      <c r="V3928">
        <f t="shared" si="793"/>
        <v>5139011</v>
      </c>
      <c r="W3928">
        <v>111373</v>
      </c>
      <c r="X3928" s="16">
        <v>9981</v>
      </c>
      <c r="Z3928" s="16">
        <v>9981</v>
      </c>
      <c r="AA3928" s="16">
        <v>9981</v>
      </c>
    </row>
    <row r="3929" spans="2:27" s="2" customFormat="1">
      <c r="B3929" s="2" t="s">
        <v>247</v>
      </c>
      <c r="C3929" s="2">
        <v>1993</v>
      </c>
      <c r="D3929" s="7">
        <v>3526159</v>
      </c>
      <c r="E3929" s="12">
        <f t="shared" si="798"/>
        <v>0.17746495146097913</v>
      </c>
      <c r="F3929" s="7">
        <v>3453226</v>
      </c>
      <c r="G3929" s="11">
        <f t="shared" si="799"/>
        <v>0.1785758288654706</v>
      </c>
      <c r="H3929" s="2">
        <v>20087131</v>
      </c>
      <c r="I3929" s="12">
        <f t="shared" si="804"/>
        <v>0.17191235522882786</v>
      </c>
      <c r="J3929" s="12">
        <f t="shared" si="795"/>
        <v>0.17554318732724947</v>
      </c>
      <c r="K3929" s="1">
        <v>18439421</v>
      </c>
      <c r="L3929">
        <v>639033</v>
      </c>
      <c r="M3929" s="12">
        <f t="shared" si="796"/>
        <v>3.4655806166581912E-2</v>
      </c>
      <c r="N3929">
        <v>156817</v>
      </c>
      <c r="O3929">
        <v>482216</v>
      </c>
      <c r="P3929" s="12">
        <f t="shared" si="800"/>
        <v>2.6151363429469939E-2</v>
      </c>
      <c r="Q3929" s="12">
        <f t="shared" si="801"/>
        <v>0.75460265745274502</v>
      </c>
      <c r="R3929">
        <v>57821</v>
      </c>
      <c r="S3929">
        <v>50361</v>
      </c>
      <c r="T3929" s="2">
        <v>5248</v>
      </c>
      <c r="U3929" s="30">
        <v>5247.7039999999997</v>
      </c>
      <c r="V3929">
        <f t="shared" si="793"/>
        <v>5247704</v>
      </c>
      <c r="W3929" s="2">
        <v>116871</v>
      </c>
      <c r="X3929" s="16">
        <v>10429</v>
      </c>
      <c r="Z3929" s="16">
        <v>10429</v>
      </c>
      <c r="AA3929" s="16">
        <v>10429</v>
      </c>
    </row>
    <row r="3930" spans="2:27">
      <c r="B3930" t="s">
        <v>247</v>
      </c>
      <c r="C3930">
        <v>1994</v>
      </c>
      <c r="D3930" s="1">
        <v>3746822</v>
      </c>
      <c r="E3930" s="12">
        <f t="shared" si="798"/>
        <v>6.2578857050972464E-2</v>
      </c>
      <c r="F3930" s="1">
        <v>3669276</v>
      </c>
      <c r="G3930" s="11">
        <f t="shared" si="799"/>
        <v>6.2564685890816304E-2</v>
      </c>
      <c r="H3930" s="2">
        <v>19488742</v>
      </c>
      <c r="I3930" s="12">
        <f t="shared" si="804"/>
        <v>0.18827669841388428</v>
      </c>
      <c r="J3930" s="12">
        <f t="shared" si="795"/>
        <v>0.19225571358069188</v>
      </c>
      <c r="K3930" s="1">
        <v>19576673</v>
      </c>
      <c r="L3930">
        <v>602844</v>
      </c>
      <c r="M3930" s="12">
        <f t="shared" si="796"/>
        <v>3.0793996507986827E-2</v>
      </c>
      <c r="N3930">
        <v>160774</v>
      </c>
      <c r="O3930">
        <v>442070</v>
      </c>
      <c r="P3930" s="12">
        <f t="shared" si="800"/>
        <v>2.2581467239096244E-2</v>
      </c>
      <c r="Q3930" s="12">
        <f t="shared" si="801"/>
        <v>0.73330745599193159</v>
      </c>
      <c r="R3930">
        <v>56763</v>
      </c>
      <c r="S3930">
        <v>43226</v>
      </c>
      <c r="T3930">
        <v>5335</v>
      </c>
      <c r="U3930" s="30">
        <v>5334.8959999999997</v>
      </c>
      <c r="V3930">
        <f t="shared" si="793"/>
        <v>5334896</v>
      </c>
      <c r="W3930">
        <v>123528</v>
      </c>
      <c r="X3930" s="16">
        <v>10833</v>
      </c>
      <c r="Y3930">
        <v>10847</v>
      </c>
      <c r="Z3930" s="1">
        <f>(Y3930+X3930)/2</f>
        <v>10840</v>
      </c>
      <c r="AA3930" s="16">
        <v>10840</v>
      </c>
    </row>
    <row r="3931" spans="2:27">
      <c r="B3931" t="s">
        <v>247</v>
      </c>
      <c r="C3931">
        <v>1995</v>
      </c>
      <c r="D3931" s="1">
        <v>3976651</v>
      </c>
      <c r="E3931" s="12">
        <f t="shared" si="798"/>
        <v>6.1339716698578156E-2</v>
      </c>
      <c r="F3931" s="1">
        <v>3923311</v>
      </c>
      <c r="G3931" s="11">
        <f t="shared" si="799"/>
        <v>6.9233004004059656E-2</v>
      </c>
      <c r="H3931">
        <v>23575810</v>
      </c>
      <c r="I3931" s="12">
        <f t="shared" si="804"/>
        <v>0.16641256440393776</v>
      </c>
      <c r="J3931" s="12">
        <f t="shared" si="795"/>
        <v>0.16867505294621904</v>
      </c>
      <c r="K3931" s="1">
        <v>21200290</v>
      </c>
      <c r="L3931">
        <v>639361</v>
      </c>
      <c r="M3931" s="12">
        <f t="shared" si="796"/>
        <v>3.0158125195457231E-2</v>
      </c>
      <c r="N3931">
        <v>156600</v>
      </c>
      <c r="O3931">
        <v>482761</v>
      </c>
      <c r="P3931" s="12">
        <f t="shared" si="800"/>
        <v>2.277143378699065E-2</v>
      </c>
      <c r="Q3931" s="12">
        <f t="shared" si="801"/>
        <v>0.75506795065698407</v>
      </c>
      <c r="R3931">
        <v>70637</v>
      </c>
      <c r="S3931">
        <v>46447</v>
      </c>
      <c r="T3931">
        <v>5431</v>
      </c>
      <c r="U3931" s="30">
        <v>5431.0240000000003</v>
      </c>
      <c r="V3931">
        <f t="shared" si="793"/>
        <v>5431024</v>
      </c>
      <c r="W3931">
        <v>130328</v>
      </c>
      <c r="X3931" s="17">
        <v>11608</v>
      </c>
      <c r="Y3931">
        <v>11679</v>
      </c>
      <c r="Z3931" s="1">
        <f t="shared" ref="Z3931:Z3934" si="805">(Y3931+X3931)/2</f>
        <v>11643.5</v>
      </c>
      <c r="AA3931" s="16">
        <v>11644</v>
      </c>
    </row>
    <row r="3932" spans="2:27">
      <c r="B3932" t="s">
        <v>247</v>
      </c>
      <c r="C3932">
        <v>1996</v>
      </c>
      <c r="D3932" s="1">
        <v>3890578</v>
      </c>
      <c r="E3932" s="12">
        <f t="shared" si="798"/>
        <v>-2.1644594911648017E-2</v>
      </c>
      <c r="F3932" s="1">
        <v>3834251</v>
      </c>
      <c r="G3932" s="11">
        <f t="shared" si="799"/>
        <v>-2.270021418133816E-2</v>
      </c>
      <c r="H3932">
        <v>24790010</v>
      </c>
      <c r="I3932" s="12">
        <f t="shared" si="804"/>
        <v>0.15466919940734192</v>
      </c>
      <c r="J3932" s="12">
        <f t="shared" si="795"/>
        <v>0.15694136468682343</v>
      </c>
      <c r="K3932" s="1">
        <v>21085737</v>
      </c>
      <c r="L3932">
        <v>668970</v>
      </c>
      <c r="M3932" s="12">
        <f t="shared" si="796"/>
        <v>3.1726185335613361E-2</v>
      </c>
      <c r="N3932">
        <v>171840</v>
      </c>
      <c r="O3932">
        <v>497130</v>
      </c>
      <c r="P3932" s="12">
        <f t="shared" si="800"/>
        <v>2.3576600618702585E-2</v>
      </c>
      <c r="Q3932" s="12">
        <f t="shared" si="801"/>
        <v>0.74312749450648008</v>
      </c>
      <c r="R3932">
        <v>58852</v>
      </c>
      <c r="S3932">
        <v>50337</v>
      </c>
      <c r="T3932">
        <v>5510</v>
      </c>
      <c r="U3932" s="30">
        <v>5509.9629999999997</v>
      </c>
      <c r="V3932">
        <f t="shared" si="793"/>
        <v>5509963</v>
      </c>
      <c r="W3932">
        <v>140803</v>
      </c>
      <c r="X3932" s="17">
        <v>12527</v>
      </c>
      <c r="Y3932">
        <v>12588</v>
      </c>
      <c r="Z3932" s="1">
        <f t="shared" si="805"/>
        <v>12557.5</v>
      </c>
      <c r="AA3932" s="16">
        <v>12558</v>
      </c>
    </row>
    <row r="3933" spans="2:27">
      <c r="B3933" t="s">
        <v>247</v>
      </c>
      <c r="C3933">
        <v>1997</v>
      </c>
      <c r="D3933" s="1">
        <v>4112300</v>
      </c>
      <c r="E3933" s="12">
        <f t="shared" si="798"/>
        <v>5.6989475599769496E-2</v>
      </c>
      <c r="F3933" s="1">
        <v>4051773</v>
      </c>
      <c r="G3933" s="11">
        <f t="shared" si="799"/>
        <v>5.6731288588044965E-2</v>
      </c>
      <c r="H3933">
        <v>26841468</v>
      </c>
      <c r="I3933" s="12">
        <f t="shared" si="804"/>
        <v>0.15095198966017806</v>
      </c>
      <c r="J3933" s="12">
        <f t="shared" si="795"/>
        <v>0.15320697064705999</v>
      </c>
      <c r="K3933" s="1">
        <v>22206885</v>
      </c>
      <c r="L3933">
        <v>764416</v>
      </c>
      <c r="M3933" s="12">
        <f t="shared" si="796"/>
        <v>3.4422477533431639E-2</v>
      </c>
      <c r="N3933">
        <v>202081</v>
      </c>
      <c r="O3933">
        <v>562335</v>
      </c>
      <c r="P3933" s="12">
        <f t="shared" si="800"/>
        <v>2.53225519923213E-2</v>
      </c>
      <c r="Q3933" s="12">
        <f t="shared" si="801"/>
        <v>0.7356400180006698</v>
      </c>
      <c r="R3933">
        <v>66844</v>
      </c>
      <c r="S3933">
        <v>53191</v>
      </c>
      <c r="T3933">
        <v>5604</v>
      </c>
      <c r="U3933" s="30">
        <v>5604.1049999999996</v>
      </c>
      <c r="V3933">
        <f t="shared" si="793"/>
        <v>5604105</v>
      </c>
      <c r="W3933">
        <v>151795</v>
      </c>
      <c r="X3933" s="16">
        <v>13214</v>
      </c>
      <c r="Y3933">
        <v>13226</v>
      </c>
      <c r="Z3933" s="1">
        <f t="shared" si="805"/>
        <v>13220</v>
      </c>
      <c r="AA3933" s="16">
        <v>13220</v>
      </c>
    </row>
    <row r="3934" spans="2:27">
      <c r="B3934" t="s">
        <v>247</v>
      </c>
      <c r="C3934">
        <v>1998</v>
      </c>
      <c r="D3934" s="1">
        <v>4247049</v>
      </c>
      <c r="E3934" s="12">
        <f t="shared" si="798"/>
        <v>3.2767307832599762E-2</v>
      </c>
      <c r="F3934" s="1">
        <v>4177517</v>
      </c>
      <c r="G3934" s="11">
        <f t="shared" si="799"/>
        <v>3.1034315101068102E-2</v>
      </c>
      <c r="H3934">
        <v>27980014</v>
      </c>
      <c r="I3934" s="12">
        <f t="shared" si="804"/>
        <v>0.14930360649569369</v>
      </c>
      <c r="J3934" s="12">
        <f t="shared" si="795"/>
        <v>0.15178866600995983</v>
      </c>
      <c r="K3934" s="1">
        <v>22879901</v>
      </c>
      <c r="L3934">
        <v>780919</v>
      </c>
      <c r="M3934" s="12">
        <f t="shared" si="796"/>
        <v>3.4131222858000999E-2</v>
      </c>
      <c r="N3934">
        <v>215955</v>
      </c>
      <c r="O3934">
        <v>564964</v>
      </c>
      <c r="P3934" s="12">
        <f t="shared" si="800"/>
        <v>2.4692589360417249E-2</v>
      </c>
      <c r="Q3934" s="12">
        <f t="shared" si="801"/>
        <v>0.7234604357174047</v>
      </c>
      <c r="R3934">
        <v>67138</v>
      </c>
      <c r="S3934">
        <v>54324</v>
      </c>
      <c r="T3934">
        <v>5688</v>
      </c>
      <c r="U3934" s="30">
        <v>5687.8320000000003</v>
      </c>
      <c r="V3934">
        <f t="shared" si="793"/>
        <v>5687832</v>
      </c>
      <c r="W3934">
        <v>166287</v>
      </c>
      <c r="X3934" s="16">
        <v>14161</v>
      </c>
      <c r="Y3934">
        <v>14188</v>
      </c>
      <c r="Z3934" s="1">
        <f t="shared" si="805"/>
        <v>14174.5</v>
      </c>
      <c r="AA3934" s="16">
        <v>14175</v>
      </c>
    </row>
    <row r="3935" spans="2:27">
      <c r="B3935" t="s">
        <v>63</v>
      </c>
      <c r="C3935">
        <v>1999</v>
      </c>
      <c r="D3935" s="1">
        <v>4695072</v>
      </c>
      <c r="E3935" s="12">
        <f t="shared" si="798"/>
        <v>0.10549042405679802</v>
      </c>
      <c r="F3935" s="1">
        <v>4620350</v>
      </c>
      <c r="G3935" s="11">
        <f t="shared" si="799"/>
        <v>0.10600387742288063</v>
      </c>
      <c r="H3935">
        <v>28737067</v>
      </c>
      <c r="I3935" s="12">
        <f t="shared" si="804"/>
        <v>0.16078015198976292</v>
      </c>
      <c r="J3935" s="12">
        <f t="shared" si="795"/>
        <v>0.16338034775782789</v>
      </c>
      <c r="K3935" s="1">
        <v>24229780</v>
      </c>
      <c r="L3935">
        <v>884216</v>
      </c>
      <c r="M3935" s="12">
        <f t="shared" si="796"/>
        <v>3.6492943807166223E-2</v>
      </c>
      <c r="N3935">
        <v>221232</v>
      </c>
      <c r="O3935">
        <v>662984</v>
      </c>
      <c r="P3935" s="12">
        <f t="shared" si="800"/>
        <v>2.7362361523711728E-2</v>
      </c>
      <c r="Q3935" s="12">
        <f t="shared" si="801"/>
        <v>0.74979869172238456</v>
      </c>
      <c r="R3935">
        <v>74489</v>
      </c>
      <c r="S3935">
        <v>58977</v>
      </c>
      <c r="T3935">
        <v>5756</v>
      </c>
      <c r="U3935" s="30">
        <v>5756.3609999999999</v>
      </c>
      <c r="V3935">
        <f t="shared" si="793"/>
        <v>5756361</v>
      </c>
      <c r="W3935">
        <v>178319</v>
      </c>
      <c r="X3935" s="16">
        <v>14590</v>
      </c>
      <c r="Z3935" s="16">
        <v>14590</v>
      </c>
      <c r="AA3935" s="16">
        <v>14590</v>
      </c>
    </row>
    <row r="3936" spans="2:27">
      <c r="B3936" t="s">
        <v>91</v>
      </c>
      <c r="C3936">
        <v>2000</v>
      </c>
      <c r="D3936" s="1">
        <v>5190356</v>
      </c>
      <c r="E3936" s="12">
        <f t="shared" si="798"/>
        <v>0.10549018204619652</v>
      </c>
      <c r="F3936" s="1">
        <v>5190356</v>
      </c>
      <c r="G3936" s="11">
        <f t="shared" si="799"/>
        <v>0.12336857597368164</v>
      </c>
      <c r="H3936">
        <v>30615762</v>
      </c>
      <c r="I3936" s="12">
        <f t="shared" si="804"/>
        <v>0.16953215144538947</v>
      </c>
      <c r="J3936" s="12">
        <f t="shared" si="795"/>
        <v>0.16953215144538947</v>
      </c>
      <c r="K3936" s="1">
        <v>25901790</v>
      </c>
      <c r="L3936">
        <v>977163</v>
      </c>
      <c r="M3936" s="12">
        <f t="shared" si="796"/>
        <v>3.772569386131229E-2</v>
      </c>
      <c r="N3936">
        <v>245886</v>
      </c>
      <c r="O3936">
        <v>731277</v>
      </c>
      <c r="P3936" s="12">
        <f t="shared" si="800"/>
        <v>2.8232681988387676E-2</v>
      </c>
      <c r="Q3936" s="12">
        <f t="shared" si="801"/>
        <v>0.74836746786360109</v>
      </c>
      <c r="R3936">
        <v>72843</v>
      </c>
      <c r="S3936">
        <v>62020</v>
      </c>
      <c r="T3936">
        <v>5894</v>
      </c>
      <c r="U3936" s="30">
        <v>5910.5119999999997</v>
      </c>
      <c r="V3936">
        <f t="shared" si="793"/>
        <v>5910512</v>
      </c>
      <c r="W3936">
        <v>191562</v>
      </c>
      <c r="X3936" s="16">
        <v>14915</v>
      </c>
      <c r="Z3936" s="16">
        <v>14915</v>
      </c>
      <c r="AA3936" s="16">
        <v>14915</v>
      </c>
    </row>
    <row r="3937" spans="1:27">
      <c r="B3937" t="s">
        <v>204</v>
      </c>
      <c r="C3937">
        <v>2001</v>
      </c>
      <c r="D3937" s="1">
        <v>5908876</v>
      </c>
      <c r="E3937" s="12">
        <f t="shared" si="798"/>
        <v>0.13843366428044626</v>
      </c>
      <c r="F3937" s="1">
        <v>5800058</v>
      </c>
      <c r="G3937" s="11">
        <f t="shared" si="799"/>
        <v>0.11746824302610456</v>
      </c>
      <c r="H3937">
        <v>23646114</v>
      </c>
      <c r="I3937" s="12">
        <f t="shared" si="804"/>
        <v>0.24528588502956553</v>
      </c>
      <c r="J3937" s="12">
        <f t="shared" si="795"/>
        <v>0.24988782512001761</v>
      </c>
      <c r="K3937" s="1">
        <v>27824006</v>
      </c>
      <c r="L3937">
        <v>954493</v>
      </c>
      <c r="M3937" s="12">
        <f t="shared" si="796"/>
        <v>3.4304657639881185E-2</v>
      </c>
      <c r="N3937">
        <v>224377</v>
      </c>
      <c r="O3937">
        <v>730116</v>
      </c>
      <c r="P3937" s="12">
        <f t="shared" si="800"/>
        <v>2.6240506129850606E-2</v>
      </c>
      <c r="Q3937" s="12">
        <f t="shared" si="801"/>
        <v>0.76492546304687414</v>
      </c>
      <c r="R3937">
        <v>87908</v>
      </c>
      <c r="S3937">
        <v>64501</v>
      </c>
      <c r="T3937">
        <v>5988</v>
      </c>
      <c r="U3937" s="30">
        <v>5985.7219999999998</v>
      </c>
      <c r="V3937">
        <f t="shared" si="793"/>
        <v>5985722</v>
      </c>
      <c r="W3937">
        <v>197279</v>
      </c>
      <c r="X3937" s="16">
        <v>15159</v>
      </c>
      <c r="Z3937" s="16">
        <v>15159</v>
      </c>
      <c r="AA3937" s="16">
        <v>15159</v>
      </c>
    </row>
    <row r="3938" spans="1:27">
      <c r="B3938" t="s">
        <v>91</v>
      </c>
      <c r="C3938">
        <v>2002</v>
      </c>
      <c r="D3938" s="1">
        <v>6348456</v>
      </c>
      <c r="E3938" s="12">
        <f t="shared" si="798"/>
        <v>7.4393167160725665E-2</v>
      </c>
      <c r="F3938" s="1">
        <v>6215948</v>
      </c>
      <c r="G3938" s="11">
        <f t="shared" si="799"/>
        <v>7.1704455369239417E-2</v>
      </c>
      <c r="H3938">
        <v>23813123</v>
      </c>
      <c r="I3938" s="12">
        <f t="shared" si="804"/>
        <v>0.26103035708504091</v>
      </c>
      <c r="J3938" s="12">
        <f t="shared" si="795"/>
        <v>0.26659485192261428</v>
      </c>
      <c r="K3938" s="1">
        <v>30378008</v>
      </c>
      <c r="L3938">
        <v>976236</v>
      </c>
      <c r="M3938" s="12">
        <f t="shared" si="796"/>
        <v>3.2136274373224208E-2</v>
      </c>
      <c r="N3938">
        <v>241022</v>
      </c>
      <c r="O3938">
        <v>735214</v>
      </c>
      <c r="P3938" s="12">
        <f t="shared" si="800"/>
        <v>2.4202179418742663E-2</v>
      </c>
      <c r="Q3938" s="12">
        <f t="shared" si="801"/>
        <v>0.75311092809525571</v>
      </c>
      <c r="R3938">
        <v>82125</v>
      </c>
      <c r="S3938">
        <v>67077</v>
      </c>
      <c r="T3938">
        <v>6056</v>
      </c>
      <c r="U3938" s="30">
        <v>6052.3490000000002</v>
      </c>
      <c r="V3938">
        <f t="shared" si="793"/>
        <v>6052349</v>
      </c>
      <c r="W3938">
        <v>200482</v>
      </c>
      <c r="X3938" s="16">
        <v>16062</v>
      </c>
      <c r="Z3938" s="16">
        <v>16062</v>
      </c>
      <c r="AA3938" s="16">
        <v>16062</v>
      </c>
    </row>
    <row r="3939" spans="1:27">
      <c r="B3939" t="s">
        <v>302</v>
      </c>
      <c r="C3939">
        <v>2003</v>
      </c>
      <c r="D3939" s="1">
        <v>7012389</v>
      </c>
      <c r="E3939" s="12">
        <f t="shared" si="798"/>
        <v>0.10458180697794865</v>
      </c>
      <c r="F3939" s="1">
        <v>6859972</v>
      </c>
      <c r="G3939" s="11">
        <f t="shared" si="799"/>
        <v>0.1036083313438272</v>
      </c>
      <c r="H3939">
        <v>29661378</v>
      </c>
      <c r="I3939" s="12">
        <f t="shared" si="804"/>
        <v>0.23127624077343945</v>
      </c>
      <c r="J3939" s="12">
        <f t="shared" si="795"/>
        <v>0.23641480850957092</v>
      </c>
      <c r="K3939" s="1">
        <v>32600336</v>
      </c>
      <c r="L3939">
        <v>1032062</v>
      </c>
      <c r="M3939" s="12">
        <f t="shared" si="796"/>
        <v>3.1658017267061293E-2</v>
      </c>
      <c r="N3939">
        <v>245281</v>
      </c>
      <c r="O3939">
        <v>786781</v>
      </c>
      <c r="P3939" s="12">
        <f t="shared" si="800"/>
        <v>2.4134137758580157E-2</v>
      </c>
      <c r="Q3939" s="12">
        <f t="shared" si="801"/>
        <v>0.76233889049301307</v>
      </c>
      <c r="R3939">
        <v>89588</v>
      </c>
      <c r="S3939">
        <v>66066</v>
      </c>
      <c r="T3939">
        <v>6113</v>
      </c>
      <c r="U3939" s="30">
        <v>6104.1149999999998</v>
      </c>
      <c r="V3939">
        <f t="shared" si="793"/>
        <v>6104115</v>
      </c>
      <c r="W3939">
        <v>206947</v>
      </c>
      <c r="X3939" s="16">
        <v>16148</v>
      </c>
      <c r="Z3939" s="16">
        <v>16148</v>
      </c>
      <c r="AA3939" s="16">
        <v>16148</v>
      </c>
    </row>
    <row r="3940" spans="1:27">
      <c r="B3940" t="s">
        <v>247</v>
      </c>
      <c r="C3940">
        <v>2004</v>
      </c>
      <c r="D3940" s="1">
        <v>6953519</v>
      </c>
      <c r="E3940" s="12">
        <f t="shared" si="798"/>
        <v>-8.3951417983229391E-3</v>
      </c>
      <c r="F3940" s="1">
        <v>6669290</v>
      </c>
      <c r="G3940" s="11">
        <f t="shared" si="799"/>
        <v>-2.7796323366917532E-2</v>
      </c>
      <c r="H3940">
        <v>35055610</v>
      </c>
      <c r="I3940" s="12">
        <f t="shared" si="804"/>
        <v>0.19024886458971901</v>
      </c>
      <c r="J3940" s="12">
        <f t="shared" si="795"/>
        <v>0.19835681079290876</v>
      </c>
      <c r="K3940" s="1">
        <v>32479709</v>
      </c>
      <c r="L3940">
        <v>1039998</v>
      </c>
      <c r="M3940" s="12">
        <f t="shared" si="796"/>
        <v>3.2019929735207911E-2</v>
      </c>
      <c r="N3940">
        <v>243188</v>
      </c>
      <c r="O3940">
        <v>796810</v>
      </c>
      <c r="P3940" s="12">
        <f t="shared" si="800"/>
        <v>2.4532547382120941E-2</v>
      </c>
      <c r="Q3940" s="12">
        <f t="shared" si="801"/>
        <v>0.76616493493256721</v>
      </c>
      <c r="R3940">
        <v>92681</v>
      </c>
      <c r="S3940">
        <v>62493</v>
      </c>
      <c r="T3940">
        <v>6184</v>
      </c>
      <c r="U3940" s="30">
        <v>6178.6450000000004</v>
      </c>
      <c r="V3940">
        <f t="shared" si="793"/>
        <v>6178645</v>
      </c>
      <c r="W3940">
        <v>222379</v>
      </c>
      <c r="X3940" s="16">
        <v>16614</v>
      </c>
      <c r="Z3940" s="16">
        <v>16614</v>
      </c>
      <c r="AA3940" s="16">
        <v>16614</v>
      </c>
    </row>
    <row r="3941" spans="1:27">
      <c r="B3941" t="s">
        <v>247</v>
      </c>
      <c r="C3941">
        <v>2005</v>
      </c>
      <c r="D3941" s="1">
        <v>7397857</v>
      </c>
      <c r="E3941" s="12">
        <f t="shared" si="798"/>
        <v>6.3901170040665742E-2</v>
      </c>
      <c r="F3941" s="1">
        <v>7039692</v>
      </c>
      <c r="G3941" s="11">
        <f t="shared" si="799"/>
        <v>5.5538445621647885E-2</v>
      </c>
      <c r="H3941">
        <v>36802442</v>
      </c>
      <c r="I3941" s="12">
        <f t="shared" si="804"/>
        <v>0.19128328495158012</v>
      </c>
      <c r="J3941" s="12">
        <f t="shared" si="795"/>
        <v>0.20101538370741812</v>
      </c>
      <c r="K3941" s="1">
        <v>33047710</v>
      </c>
      <c r="L3941">
        <v>1172831</v>
      </c>
      <c r="M3941" s="12">
        <f t="shared" si="796"/>
        <v>3.5489024806862564E-2</v>
      </c>
      <c r="N3941">
        <v>271573</v>
      </c>
      <c r="O3941">
        <v>901258</v>
      </c>
      <c r="P3941" s="12">
        <f t="shared" si="800"/>
        <v>2.7271420621882727E-2</v>
      </c>
      <c r="Q3941" s="12">
        <f t="shared" si="801"/>
        <v>0.76844660483906035</v>
      </c>
      <c r="R3941">
        <v>101011</v>
      </c>
      <c r="S3941">
        <v>70105</v>
      </c>
      <c r="T3941">
        <v>6271</v>
      </c>
      <c r="U3941" s="30">
        <v>6257.3050000000003</v>
      </c>
      <c r="V3941">
        <f t="shared" si="793"/>
        <v>6257305</v>
      </c>
      <c r="W3941">
        <v>224736</v>
      </c>
      <c r="X3941" s="16">
        <v>17382</v>
      </c>
      <c r="Z3941" s="16">
        <v>17382</v>
      </c>
      <c r="AA3941" s="16">
        <v>17382</v>
      </c>
    </row>
    <row r="3942" spans="1:27">
      <c r="B3942" t="s">
        <v>247</v>
      </c>
      <c r="C3942">
        <v>2006</v>
      </c>
      <c r="D3942" s="1">
        <v>7729139</v>
      </c>
      <c r="E3942" s="12">
        <f t="shared" si="798"/>
        <v>4.4780806117230974E-2</v>
      </c>
      <c r="F3942" s="1">
        <v>7438238</v>
      </c>
      <c r="G3942" s="11">
        <f t="shared" si="799"/>
        <v>5.6614124595223768E-2</v>
      </c>
      <c r="H3942">
        <v>40832013</v>
      </c>
      <c r="I3942" s="12">
        <f t="shared" si="804"/>
        <v>0.18216682092063402</v>
      </c>
      <c r="J3942" s="12">
        <f t="shared" si="795"/>
        <v>0.18929115740632232</v>
      </c>
      <c r="K3942" s="1">
        <v>33914746</v>
      </c>
      <c r="L3942">
        <v>1233188</v>
      </c>
      <c r="M3942" s="12">
        <f t="shared" si="796"/>
        <v>3.6361410461396348E-2</v>
      </c>
      <c r="N3942">
        <v>279536</v>
      </c>
      <c r="O3942">
        <v>953652</v>
      </c>
      <c r="P3942" s="12">
        <f t="shared" si="800"/>
        <v>2.8119096041586158E-2</v>
      </c>
      <c r="Q3942" s="12">
        <f t="shared" si="801"/>
        <v>0.77332247800011034</v>
      </c>
      <c r="R3942">
        <v>108643</v>
      </c>
      <c r="S3942">
        <v>68909</v>
      </c>
      <c r="T3942">
        <v>6372</v>
      </c>
      <c r="U3942" s="30">
        <v>6370.7529999999997</v>
      </c>
      <c r="V3942">
        <f t="shared" ref="V3942:V3952" si="806">(U3942*1000)</f>
        <v>6370753</v>
      </c>
      <c r="W3942">
        <v>252023</v>
      </c>
      <c r="X3942" s="16">
        <v>17561</v>
      </c>
      <c r="Z3942" s="16">
        <v>17561</v>
      </c>
      <c r="AA3942" s="16">
        <v>17561</v>
      </c>
    </row>
    <row r="3943" spans="1:27">
      <c r="B3943" t="s">
        <v>247</v>
      </c>
      <c r="C3943">
        <v>2007</v>
      </c>
      <c r="D3943" s="1">
        <v>7892810</v>
      </c>
      <c r="E3943" s="12">
        <f t="shared" si="798"/>
        <v>2.1175838602462707E-2</v>
      </c>
      <c r="F3943" s="1">
        <v>7581632</v>
      </c>
      <c r="G3943" s="11">
        <f t="shared" si="799"/>
        <v>1.9277952654916393E-2</v>
      </c>
      <c r="H3943">
        <v>47043353</v>
      </c>
      <c r="I3943" s="12">
        <f t="shared" si="804"/>
        <v>0.16116266202368695</v>
      </c>
      <c r="J3943" s="12">
        <f t="shared" si="795"/>
        <v>0.16777736910037003</v>
      </c>
      <c r="K3943" s="1">
        <v>36822763</v>
      </c>
      <c r="L3943">
        <v>1402098</v>
      </c>
      <c r="M3943" s="12">
        <f t="shared" si="796"/>
        <v>3.8076936269013817E-2</v>
      </c>
      <c r="N3943">
        <v>311756</v>
      </c>
      <c r="O3943">
        <v>1090342</v>
      </c>
      <c r="P3943" s="12">
        <f t="shared" si="800"/>
        <v>2.9610542804731955E-2</v>
      </c>
      <c r="Q3943" s="12">
        <f t="shared" si="801"/>
        <v>0.77765034969024993</v>
      </c>
      <c r="R3943">
        <v>140620</v>
      </c>
      <c r="S3943">
        <v>76794</v>
      </c>
      <c r="T3943">
        <v>6465</v>
      </c>
      <c r="U3943" s="30">
        <v>6461.5870000000004</v>
      </c>
      <c r="V3943">
        <f t="shared" si="806"/>
        <v>6461587</v>
      </c>
      <c r="W3943">
        <v>271008</v>
      </c>
      <c r="X3943" s="16">
        <v>17772</v>
      </c>
      <c r="Z3943" s="16">
        <v>17772</v>
      </c>
      <c r="AA3943" s="16">
        <v>17772</v>
      </c>
    </row>
    <row r="3944" spans="1:27">
      <c r="B3944" t="s">
        <v>129</v>
      </c>
      <c r="C3944">
        <v>2008</v>
      </c>
      <c r="D3944" s="1">
        <v>8303676</v>
      </c>
      <c r="E3944" s="12">
        <f t="shared" si="798"/>
        <v>5.2055731735592269E-2</v>
      </c>
      <c r="F3944" s="1">
        <v>7997933</v>
      </c>
      <c r="G3944" s="11">
        <f t="shared" si="799"/>
        <v>5.4909154124072497E-2</v>
      </c>
      <c r="H3944">
        <v>36659905</v>
      </c>
      <c r="I3944" s="12">
        <f t="shared" si="804"/>
        <v>0.21816567718874338</v>
      </c>
      <c r="J3944" s="12">
        <f t="shared" si="795"/>
        <v>0.22650566061205013</v>
      </c>
      <c r="K3944" s="1">
        <v>39689815</v>
      </c>
      <c r="L3944">
        <v>1525230</v>
      </c>
      <c r="M3944" s="12">
        <f t="shared" si="796"/>
        <v>3.8428750549731716E-2</v>
      </c>
      <c r="N3944">
        <v>319335</v>
      </c>
      <c r="O3944">
        <v>1205895</v>
      </c>
      <c r="P3944" s="12">
        <f t="shared" si="800"/>
        <v>3.0382983644544576E-2</v>
      </c>
      <c r="Q3944" s="12">
        <f t="shared" si="801"/>
        <v>0.79063157687693009</v>
      </c>
      <c r="R3944">
        <v>169521</v>
      </c>
      <c r="S3944">
        <v>80733</v>
      </c>
      <c r="T3944">
        <v>6566</v>
      </c>
      <c r="U3944" s="30">
        <v>6562.2309999999998</v>
      </c>
      <c r="V3944">
        <f t="shared" si="806"/>
        <v>6562231</v>
      </c>
      <c r="W3944">
        <v>280678</v>
      </c>
      <c r="X3944" s="16">
        <v>17926</v>
      </c>
      <c r="Z3944" s="16">
        <v>17926</v>
      </c>
      <c r="AA3944" s="16">
        <v>17926</v>
      </c>
    </row>
    <row r="3945" spans="1:27">
      <c r="A3945">
        <v>47</v>
      </c>
      <c r="B3945" t="s">
        <v>1</v>
      </c>
      <c r="C3945">
        <v>2009</v>
      </c>
      <c r="D3945" s="10">
        <v>9829012</v>
      </c>
      <c r="E3945" s="12">
        <f t="shared" si="798"/>
        <v>0.18369406513452596</v>
      </c>
      <c r="F3945" s="4"/>
      <c r="G3945" s="4"/>
      <c r="H3945" s="10">
        <v>24387004</v>
      </c>
      <c r="I3945" s="3"/>
      <c r="J3945" s="12">
        <f t="shared" si="795"/>
        <v>0.40304303062401597</v>
      </c>
      <c r="K3945" s="10">
        <v>43453465</v>
      </c>
      <c r="L3945" s="3"/>
      <c r="M3945" s="3"/>
      <c r="N3945" s="10">
        <v>322286</v>
      </c>
      <c r="O3945" s="10">
        <v>1158924</v>
      </c>
      <c r="P3945" s="12">
        <f t="shared" si="800"/>
        <v>2.6670462298000863E-2</v>
      </c>
      <c r="Q3945" s="3"/>
      <c r="R3945" s="3"/>
      <c r="U3945" s="30">
        <v>6667.4260000000004</v>
      </c>
      <c r="V3945">
        <f t="shared" si="806"/>
        <v>6667426</v>
      </c>
      <c r="X3945" s="16">
        <v>18233</v>
      </c>
      <c r="Z3945" s="16">
        <v>18233</v>
      </c>
      <c r="AA3945" s="16">
        <v>18233</v>
      </c>
    </row>
    <row r="3946" spans="1:27">
      <c r="B3946" t="s">
        <v>1</v>
      </c>
      <c r="C3946">
        <v>2010</v>
      </c>
      <c r="D3946" s="10">
        <v>11176371</v>
      </c>
      <c r="E3946" s="12">
        <f t="shared" si="798"/>
        <v>0.13707980008570547</v>
      </c>
      <c r="F3946" s="4"/>
      <c r="G3946" s="4"/>
      <c r="H3946" s="10">
        <v>44306798</v>
      </c>
      <c r="I3946" s="3"/>
      <c r="J3946" s="12">
        <f t="shared" si="795"/>
        <v>0.25224957578744461</v>
      </c>
      <c r="K3946" s="10">
        <v>46237740</v>
      </c>
      <c r="L3946" s="3"/>
      <c r="M3946" s="3"/>
      <c r="N3946" s="10">
        <v>315411</v>
      </c>
      <c r="O3946" s="10">
        <v>1063830</v>
      </c>
      <c r="P3946" s="12">
        <f t="shared" si="800"/>
        <v>2.3007828669826855E-2</v>
      </c>
      <c r="Q3946" s="3"/>
      <c r="R3946" s="3"/>
      <c r="U3946" s="30">
        <v>6741.3860000000004</v>
      </c>
      <c r="V3946">
        <f t="shared" si="806"/>
        <v>6741386</v>
      </c>
      <c r="X3946" s="16">
        <v>18235</v>
      </c>
      <c r="Z3946" s="16">
        <v>18235</v>
      </c>
      <c r="AA3946" s="16">
        <v>18235</v>
      </c>
    </row>
    <row r="3947" spans="1:27">
      <c r="B3947" t="s">
        <v>1</v>
      </c>
      <c r="C3947">
        <v>2011</v>
      </c>
      <c r="D3947" s="10">
        <v>10944017</v>
      </c>
      <c r="E3947" s="12">
        <f t="shared" si="798"/>
        <v>-2.0789753668699795E-2</v>
      </c>
      <c r="F3947" s="4"/>
      <c r="G3947" s="4"/>
      <c r="H3947" s="10">
        <v>50420289</v>
      </c>
      <c r="I3947" s="3"/>
      <c r="J3947" s="12">
        <f t="shared" ref="J3947:J3952" si="807">D3947/H3947</f>
        <v>0.21705581655829065</v>
      </c>
      <c r="K3947" s="10">
        <v>45999749</v>
      </c>
      <c r="L3947" s="3"/>
      <c r="M3947" s="3"/>
      <c r="N3947" s="10">
        <v>322098</v>
      </c>
      <c r="O3947" s="10">
        <v>1002442</v>
      </c>
      <c r="P3947" s="12">
        <f t="shared" si="800"/>
        <v>2.1792336301661126E-2</v>
      </c>
      <c r="Q3947" s="3"/>
      <c r="R3947" s="3"/>
      <c r="U3947" s="30">
        <v>6819.1549999999997</v>
      </c>
      <c r="V3947">
        <f t="shared" si="806"/>
        <v>6819155</v>
      </c>
      <c r="X3947" s="16">
        <v>17847</v>
      </c>
      <c r="Z3947" s="16">
        <v>17847</v>
      </c>
      <c r="AA3947" s="16">
        <v>17847</v>
      </c>
    </row>
    <row r="3948" spans="1:27">
      <c r="B3948" t="s">
        <v>1</v>
      </c>
      <c r="C3948">
        <v>2012</v>
      </c>
      <c r="D3948" s="21"/>
      <c r="E3948" s="12"/>
      <c r="F3948" s="4"/>
      <c r="G3948" s="4"/>
      <c r="H3948" s="21"/>
      <c r="I3948" s="4"/>
      <c r="J3948" s="12"/>
      <c r="K3948" s="21"/>
      <c r="L3948" s="4"/>
      <c r="M3948" s="4"/>
      <c r="N3948" s="21"/>
      <c r="O3948" s="21"/>
      <c r="P3948" s="12"/>
      <c r="Q3948" s="4"/>
      <c r="R3948" s="4"/>
      <c r="U3948" s="30">
        <v>6890.8990000000003</v>
      </c>
      <c r="V3948">
        <f t="shared" si="806"/>
        <v>6890899</v>
      </c>
      <c r="X3948" s="16">
        <v>17271</v>
      </c>
      <c r="Z3948" s="16">
        <v>17271</v>
      </c>
      <c r="AA3948" s="16">
        <v>17271</v>
      </c>
    </row>
    <row r="3949" spans="1:27">
      <c r="B3949" t="s">
        <v>1</v>
      </c>
      <c r="C3949">
        <v>2013</v>
      </c>
      <c r="D3949" s="21">
        <v>10030961</v>
      </c>
      <c r="E3949" s="12"/>
      <c r="F3949" s="21">
        <v>9737429</v>
      </c>
      <c r="G3949" s="4"/>
      <c r="H3949" s="21">
        <v>47862480</v>
      </c>
      <c r="I3949" s="4"/>
      <c r="J3949" s="12">
        <f t="shared" si="807"/>
        <v>0.20957879742127863</v>
      </c>
      <c r="K3949" s="21">
        <v>45725863</v>
      </c>
      <c r="L3949" s="4"/>
      <c r="M3949" s="4"/>
      <c r="N3949" s="21">
        <v>356847</v>
      </c>
      <c r="O3949" s="21">
        <v>954986</v>
      </c>
      <c r="P3949" s="12">
        <f t="shared" si="800"/>
        <v>2.0885029551000491E-2</v>
      </c>
      <c r="Q3949" s="4"/>
      <c r="R3949" s="4"/>
      <c r="U3949" s="30">
        <v>6963.41</v>
      </c>
      <c r="V3949">
        <f t="shared" si="806"/>
        <v>6963410</v>
      </c>
      <c r="X3949" s="16">
        <v>17984</v>
      </c>
      <c r="Z3949" s="16">
        <v>17984</v>
      </c>
      <c r="AA3949" s="16">
        <v>17984</v>
      </c>
    </row>
    <row r="3950" spans="1:27">
      <c r="B3950" t="s">
        <v>1</v>
      </c>
      <c r="C3950">
        <v>2014</v>
      </c>
      <c r="D3950" s="21">
        <v>11474963</v>
      </c>
      <c r="E3950" s="12">
        <f t="shared" ref="E3950:E3952" si="808">(D3950-D3949)/(D3949)</f>
        <v>0.14395450246491837</v>
      </c>
      <c r="F3950" s="21">
        <v>11191122</v>
      </c>
      <c r="G3950" s="4"/>
      <c r="H3950" s="21">
        <v>55071735</v>
      </c>
      <c r="I3950" s="4"/>
      <c r="J3950" s="12">
        <f t="shared" si="807"/>
        <v>0.20836392752107774</v>
      </c>
      <c r="K3950" s="21">
        <v>47971432</v>
      </c>
      <c r="L3950" s="4"/>
      <c r="M3950" s="4"/>
      <c r="N3950" s="21">
        <v>337484</v>
      </c>
      <c r="O3950" s="21">
        <v>959264</v>
      </c>
      <c r="P3950" s="12">
        <f t="shared" si="800"/>
        <v>1.9996567957362623E-2</v>
      </c>
      <c r="Q3950" s="4"/>
      <c r="R3950" s="4"/>
      <c r="U3950" s="30">
        <v>7046.9309999999996</v>
      </c>
      <c r="V3950">
        <f t="shared" si="806"/>
        <v>7046931</v>
      </c>
      <c r="X3950" s="16">
        <v>18120</v>
      </c>
      <c r="Z3950" s="16">
        <v>18120</v>
      </c>
      <c r="AA3950" s="16">
        <v>18120</v>
      </c>
    </row>
    <row r="3951" spans="1:27">
      <c r="B3951" t="s">
        <v>1</v>
      </c>
      <c r="C3951">
        <v>2015</v>
      </c>
      <c r="D3951" s="10">
        <v>13333571</v>
      </c>
      <c r="E3951" s="12">
        <f t="shared" si="808"/>
        <v>0.16197071833695673</v>
      </c>
      <c r="F3951" s="3"/>
      <c r="G3951" s="3"/>
      <c r="H3951" s="10">
        <v>50247419</v>
      </c>
      <c r="I3951" s="3"/>
      <c r="J3951" s="12">
        <f t="shared" si="807"/>
        <v>0.26535832616596683</v>
      </c>
      <c r="K3951" s="10">
        <v>51091651</v>
      </c>
      <c r="L3951" s="3"/>
      <c r="M3951" s="3"/>
      <c r="N3951" s="10">
        <v>383449</v>
      </c>
      <c r="O3951" s="10">
        <v>1016931</v>
      </c>
      <c r="P3951" s="12">
        <f t="shared" si="800"/>
        <v>1.9904054382583958E-2</v>
      </c>
      <c r="Q3951" s="3"/>
      <c r="R3951" s="3"/>
      <c r="U3951" s="30">
        <v>7152.8180000000002</v>
      </c>
      <c r="V3951">
        <f t="shared" si="806"/>
        <v>7152818</v>
      </c>
      <c r="X3951" s="16">
        <v>18284</v>
      </c>
      <c r="Z3951" s="16">
        <v>18284</v>
      </c>
      <c r="AA3951" s="16">
        <v>18284</v>
      </c>
    </row>
    <row r="3952" spans="1:27">
      <c r="B3952" t="s">
        <v>247</v>
      </c>
      <c r="C3952">
        <v>2016</v>
      </c>
      <c r="D3952" s="1">
        <v>13704988</v>
      </c>
      <c r="E3952" s="12">
        <f t="shared" si="808"/>
        <v>2.7855778470748761E-2</v>
      </c>
      <c r="F3952" s="3"/>
      <c r="G3952" s="3"/>
      <c r="H3952" s="1">
        <v>50774856</v>
      </c>
      <c r="I3952" s="3"/>
      <c r="J3952" s="12">
        <f t="shared" si="807"/>
        <v>0.26991682654895172</v>
      </c>
      <c r="K3952" s="1">
        <v>53463325</v>
      </c>
      <c r="L3952" s="3"/>
      <c r="M3952" s="3"/>
      <c r="N3952" s="1">
        <v>397980</v>
      </c>
      <c r="O3952" s="1">
        <v>1037432</v>
      </c>
      <c r="P3952" s="12">
        <f t="shared" ref="P3952" si="809">(O3952/K3952)</f>
        <v>1.9404554430537194E-2</v>
      </c>
      <c r="Q3952" s="3"/>
      <c r="R3952" s="3"/>
      <c r="U3952" s="30">
        <v>7280.9340000000002</v>
      </c>
      <c r="V3952">
        <f t="shared" si="806"/>
        <v>7280934</v>
      </c>
      <c r="X3952" s="16">
        <v>19104</v>
      </c>
      <c r="Z3952" s="16">
        <v>19104</v>
      </c>
      <c r="AA3952" s="16">
        <v>19104</v>
      </c>
    </row>
    <row r="3953" spans="2:28">
      <c r="D3953" s="3"/>
      <c r="E3953" s="3"/>
      <c r="F3953" s="3"/>
      <c r="G3953" s="3"/>
      <c r="H3953" s="3"/>
      <c r="I3953" s="3"/>
      <c r="J3953" s="3"/>
      <c r="K3953" s="10"/>
      <c r="L3953" s="3"/>
      <c r="M3953" s="3"/>
      <c r="N3953" s="3"/>
      <c r="O3953" s="3"/>
      <c r="P3953" s="3"/>
      <c r="Q3953" s="3"/>
      <c r="R3953" s="3"/>
      <c r="U3953" s="30"/>
    </row>
    <row r="3954" spans="2:28">
      <c r="D3954" s="3"/>
      <c r="E3954" s="3"/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</row>
    <row r="3955" spans="2:28">
      <c r="B3955" t="s">
        <v>248</v>
      </c>
      <c r="C3955">
        <v>1880</v>
      </c>
      <c r="D3955" s="3"/>
      <c r="E3955" s="3"/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X3955" s="16">
        <v>266</v>
      </c>
      <c r="Z3955" s="16">
        <v>266</v>
      </c>
      <c r="AA3955" s="16">
        <v>266</v>
      </c>
    </row>
    <row r="3956" spans="2:28">
      <c r="B3956" t="s">
        <v>248</v>
      </c>
      <c r="C3956">
        <v>1890</v>
      </c>
      <c r="D3956" s="3"/>
      <c r="E3956" s="3"/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X3956" s="16">
        <v>278</v>
      </c>
      <c r="Z3956" s="16">
        <v>278</v>
      </c>
      <c r="AA3956" s="16">
        <v>278</v>
      </c>
    </row>
    <row r="3957" spans="2:28">
      <c r="B3957" t="s">
        <v>248</v>
      </c>
      <c r="C3957">
        <v>1904</v>
      </c>
      <c r="D3957" s="3"/>
      <c r="E3957" s="3"/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U3957" s="30">
        <v>1064</v>
      </c>
      <c r="V3957">
        <f>(U3957*1000)</f>
        <v>1064000</v>
      </c>
      <c r="X3957" s="16">
        <v>1014</v>
      </c>
      <c r="Z3957" s="16">
        <v>1014</v>
      </c>
      <c r="AA3957" s="16">
        <v>1014</v>
      </c>
    </row>
    <row r="3958" spans="2:28">
      <c r="B3958" t="s">
        <v>248</v>
      </c>
      <c r="C3958">
        <v>1910</v>
      </c>
      <c r="D3958" s="3"/>
      <c r="E3958" s="3"/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U3958" s="30">
        <v>1231</v>
      </c>
      <c r="V3958">
        <f t="shared" ref="V3958:V4026" si="810">(U3958*1000)</f>
        <v>1231000</v>
      </c>
      <c r="X3958" s="16">
        <v>1071</v>
      </c>
      <c r="Z3958" s="16">
        <v>1071</v>
      </c>
      <c r="AA3958" s="16">
        <v>1071</v>
      </c>
    </row>
    <row r="3959" spans="2:28">
      <c r="B3959" t="s">
        <v>248</v>
      </c>
      <c r="C3959">
        <v>1923</v>
      </c>
      <c r="D3959" s="3"/>
      <c r="E3959" s="3"/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U3959" s="30">
        <v>1526</v>
      </c>
      <c r="V3959">
        <f t="shared" si="810"/>
        <v>1526000</v>
      </c>
      <c r="X3959" s="16">
        <v>1628</v>
      </c>
      <c r="Z3959" s="16">
        <v>1628</v>
      </c>
      <c r="AA3959" s="16">
        <v>1628</v>
      </c>
    </row>
    <row r="3960" spans="2:28">
      <c r="B3960" t="s">
        <v>248</v>
      </c>
      <c r="C3960">
        <v>1930</v>
      </c>
      <c r="D3960" s="3"/>
      <c r="E3960" s="3"/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U3960" s="30">
        <v>1733</v>
      </c>
      <c r="V3960">
        <f t="shared" si="810"/>
        <v>1733000</v>
      </c>
      <c r="X3960" s="16">
        <v>2174</v>
      </c>
      <c r="Z3960" s="16">
        <v>2174</v>
      </c>
      <c r="AA3960" s="16">
        <v>2174</v>
      </c>
    </row>
    <row r="3961" spans="2:28">
      <c r="B3961" t="s">
        <v>248</v>
      </c>
      <c r="C3961">
        <v>1940</v>
      </c>
      <c r="D3961" s="3"/>
      <c r="E3961" s="3"/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U3961" s="30">
        <v>1907</v>
      </c>
      <c r="V3961">
        <f t="shared" si="810"/>
        <v>1907000</v>
      </c>
      <c r="X3961" s="16">
        <v>2691</v>
      </c>
      <c r="Z3961" s="16">
        <v>2691</v>
      </c>
      <c r="AA3961" s="16">
        <v>2691</v>
      </c>
      <c r="AB3961">
        <f>(AA3971-AA3961)/5</f>
        <v>107.2</v>
      </c>
    </row>
    <row r="3962" spans="2:28">
      <c r="B3962" t="s">
        <v>248</v>
      </c>
      <c r="C3962">
        <v>1941</v>
      </c>
      <c r="D3962" s="3"/>
      <c r="E3962" s="3"/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U3962" s="30">
        <v>1885</v>
      </c>
      <c r="V3962">
        <f t="shared" si="810"/>
        <v>1885000</v>
      </c>
      <c r="Z3962" s="16"/>
      <c r="AA3962" s="16">
        <f>AA3961+(AA3963-AA3961)/2</f>
        <v>2744.5</v>
      </c>
    </row>
    <row r="3963" spans="2:28">
      <c r="B3963" t="s">
        <v>248</v>
      </c>
      <c r="C3963">
        <v>1942</v>
      </c>
      <c r="D3963" s="1">
        <v>11734</v>
      </c>
      <c r="E3963" s="1"/>
      <c r="F3963" s="1">
        <v>11551</v>
      </c>
      <c r="G3963" s="1"/>
      <c r="H3963">
        <v>115782</v>
      </c>
      <c r="I3963" s="12">
        <f t="shared" ref="I3963:I3998" si="811">(F3963/H3963)</f>
        <v>9.976507574579814E-2</v>
      </c>
      <c r="J3963" s="12">
        <f>D3963/H3963</f>
        <v>0.10134563230899449</v>
      </c>
      <c r="K3963" s="1">
        <v>97626</v>
      </c>
      <c r="L3963">
        <v>2128</v>
      </c>
      <c r="M3963" s="12">
        <f>(L3963/K3963)</f>
        <v>2.1797471984922049E-2</v>
      </c>
      <c r="N3963" s="3"/>
      <c r="O3963" s="3"/>
      <c r="P3963" s="3"/>
      <c r="Q3963" s="3"/>
      <c r="R3963" s="3"/>
      <c r="T3963">
        <v>1831</v>
      </c>
      <c r="U3963" s="30">
        <v>1831</v>
      </c>
      <c r="V3963">
        <f t="shared" si="810"/>
        <v>1831000</v>
      </c>
      <c r="W3963">
        <v>1121</v>
      </c>
      <c r="AA3963" s="1">
        <f>AA3961+107</f>
        <v>2798</v>
      </c>
    </row>
    <row r="3964" spans="2:28">
      <c r="B3964" t="s">
        <v>248</v>
      </c>
      <c r="C3964">
        <v>1943</v>
      </c>
      <c r="D3964" s="1"/>
      <c r="E3964" s="1"/>
      <c r="F3964" s="1"/>
      <c r="G3964" s="1"/>
      <c r="I3964" s="12"/>
      <c r="J3964" s="12"/>
      <c r="K3964" s="1"/>
      <c r="M3964" s="12"/>
      <c r="N3964" s="3"/>
      <c r="O3964" s="3"/>
      <c r="P3964" s="3"/>
      <c r="Q3964" s="3"/>
      <c r="R3964" s="3"/>
      <c r="U3964" s="30">
        <v>1741</v>
      </c>
      <c r="V3964">
        <f t="shared" si="810"/>
        <v>1741000</v>
      </c>
      <c r="AA3964" s="1">
        <f>AA3963+(AA3965-AA3963)/2</f>
        <v>2851.5</v>
      </c>
    </row>
    <row r="3965" spans="2:28">
      <c r="B3965" t="s">
        <v>248</v>
      </c>
      <c r="C3965">
        <v>1944</v>
      </c>
      <c r="D3965" s="1">
        <v>10371</v>
      </c>
      <c r="E3965" s="12">
        <f>(D3965-D3963)/(D3963)</f>
        <v>-0.11615817283108915</v>
      </c>
      <c r="F3965" s="1">
        <v>10197</v>
      </c>
      <c r="G3965" s="11">
        <f>(F3965-F3963)/(F3963)</f>
        <v>-0.11721928837330101</v>
      </c>
      <c r="H3965">
        <v>109161</v>
      </c>
      <c r="I3965" s="12">
        <f t="shared" si="811"/>
        <v>9.3412482480006595E-2</v>
      </c>
      <c r="J3965" s="12">
        <f t="shared" ref="J3965:J4031" si="812">D3965/H3965</f>
        <v>9.5006458350509804E-2</v>
      </c>
      <c r="K3965" s="1">
        <v>83019</v>
      </c>
      <c r="L3965">
        <v>1695</v>
      </c>
      <c r="M3965" s="12">
        <f t="shared" ref="M3965:M4029" si="813">(L3965/K3965)</f>
        <v>2.0417012972933905E-2</v>
      </c>
      <c r="N3965" s="3"/>
      <c r="O3965" s="3"/>
      <c r="P3965" s="3"/>
      <c r="Q3965" s="3"/>
      <c r="R3965" s="3"/>
      <c r="T3965">
        <v>1706</v>
      </c>
      <c r="U3965" s="30">
        <v>1706</v>
      </c>
      <c r="V3965">
        <f t="shared" si="810"/>
        <v>1706000</v>
      </c>
      <c r="W3965">
        <v>1400</v>
      </c>
      <c r="AA3965" s="1">
        <f>AA3963+107</f>
        <v>2905</v>
      </c>
    </row>
    <row r="3966" spans="2:28">
      <c r="B3966" t="s">
        <v>248</v>
      </c>
      <c r="C3966">
        <v>1945</v>
      </c>
      <c r="D3966" s="1"/>
      <c r="E3966" s="12"/>
      <c r="F3966" s="1"/>
      <c r="G3966" s="11"/>
      <c r="I3966" s="12"/>
      <c r="J3966" s="12"/>
      <c r="K3966" s="1"/>
      <c r="M3966" s="12"/>
      <c r="N3966" s="3"/>
      <c r="O3966" s="3"/>
      <c r="P3966" s="3"/>
      <c r="Q3966" s="3"/>
      <c r="R3966" s="3"/>
      <c r="U3966" s="30">
        <v>1708</v>
      </c>
      <c r="V3966">
        <f t="shared" si="810"/>
        <v>1708000</v>
      </c>
      <c r="AA3966" s="1">
        <f>AA3965+(AA3967-AA3965)/2</f>
        <v>2958.5</v>
      </c>
    </row>
    <row r="3967" spans="2:28">
      <c r="B3967" t="s">
        <v>248</v>
      </c>
      <c r="C3967">
        <v>1946</v>
      </c>
      <c r="D3967" s="1">
        <v>8654</v>
      </c>
      <c r="E3967" s="12">
        <f>(D3967-D3965)/(D3965)</f>
        <v>-0.1655578054189567</v>
      </c>
      <c r="F3967" s="1">
        <v>8472</v>
      </c>
      <c r="G3967" s="11">
        <f>(F3967-F3965)/(F3965)</f>
        <v>-0.1691674021771109</v>
      </c>
      <c r="H3967">
        <v>137219</v>
      </c>
      <c r="I3967" s="12">
        <f t="shared" si="811"/>
        <v>6.1740721037174151E-2</v>
      </c>
      <c r="J3967" s="12">
        <f t="shared" si="812"/>
        <v>6.3067067971636581E-2</v>
      </c>
      <c r="K3967" s="1">
        <v>119606</v>
      </c>
      <c r="L3967">
        <v>1811</v>
      </c>
      <c r="M3967" s="12">
        <f t="shared" si="813"/>
        <v>1.5141380867180577E-2</v>
      </c>
      <c r="N3967" s="3"/>
      <c r="O3967" s="3"/>
      <c r="P3967" s="3"/>
      <c r="Q3967" s="3"/>
      <c r="R3967" s="3"/>
      <c r="T3967">
        <v>1826</v>
      </c>
      <c r="U3967" s="30">
        <v>1826</v>
      </c>
      <c r="V3967">
        <f t="shared" si="810"/>
        <v>1826000</v>
      </c>
      <c r="W3967">
        <v>1685</v>
      </c>
      <c r="AA3967" s="1">
        <f>AA3965+107</f>
        <v>3012</v>
      </c>
    </row>
    <row r="3968" spans="2:28">
      <c r="B3968" t="s">
        <v>248</v>
      </c>
      <c r="C3968">
        <v>1947</v>
      </c>
      <c r="D3968" s="1"/>
      <c r="E3968" s="12"/>
      <c r="F3968" s="1"/>
      <c r="G3968" s="11"/>
      <c r="I3968" s="12"/>
      <c r="J3968" s="12"/>
      <c r="K3968" s="1"/>
      <c r="M3968" s="12"/>
      <c r="N3968" s="3"/>
      <c r="O3968" s="3"/>
      <c r="P3968" s="3"/>
      <c r="Q3968" s="3"/>
      <c r="R3968" s="3"/>
      <c r="U3968" s="30">
        <v>1883</v>
      </c>
      <c r="V3968">
        <f t="shared" si="810"/>
        <v>1883000</v>
      </c>
      <c r="AA3968" s="1">
        <f>AA3967+(AA3969-AA3967)/2</f>
        <v>3065.5</v>
      </c>
    </row>
    <row r="3969" spans="2:28">
      <c r="B3969" t="s">
        <v>248</v>
      </c>
      <c r="C3969">
        <v>1948</v>
      </c>
      <c r="D3969" s="1">
        <v>19231</v>
      </c>
      <c r="E3969" s="12">
        <f>(D3969-D3967)/(D3967)</f>
        <v>1.2222093829443033</v>
      </c>
      <c r="F3969" s="1">
        <v>19023</v>
      </c>
      <c r="G3969" s="11">
        <f>(F3969-F3967)/(F3967)</f>
        <v>1.2453966005665722</v>
      </c>
      <c r="H3969">
        <v>192515</v>
      </c>
      <c r="I3969" s="12">
        <f t="shared" si="811"/>
        <v>9.8813079500298676E-2</v>
      </c>
      <c r="J3969" s="12">
        <f t="shared" si="812"/>
        <v>9.9893514791055238E-2</v>
      </c>
      <c r="K3969" s="1">
        <v>165897</v>
      </c>
      <c r="L3969">
        <v>2660</v>
      </c>
      <c r="M3969" s="12">
        <f t="shared" si="813"/>
        <v>1.6034045220829792E-2</v>
      </c>
      <c r="N3969" s="3"/>
      <c r="O3969" s="3"/>
      <c r="P3969" s="3"/>
      <c r="Q3969" s="3"/>
      <c r="R3969" s="3"/>
      <c r="T3969">
        <v>1899</v>
      </c>
      <c r="U3969" s="30">
        <v>1899</v>
      </c>
      <c r="V3969">
        <f t="shared" si="810"/>
        <v>1899000</v>
      </c>
      <c r="W3969">
        <v>2098</v>
      </c>
      <c r="AA3969" s="1">
        <f t="shared" ref="AA3969" si="814">AA3967+107</f>
        <v>3119</v>
      </c>
    </row>
    <row r="3970" spans="2:28">
      <c r="B3970" t="s">
        <v>248</v>
      </c>
      <c r="C3970">
        <v>1949</v>
      </c>
      <c r="D3970" s="1"/>
      <c r="E3970" s="12"/>
      <c r="F3970" s="1"/>
      <c r="G3970" s="11"/>
      <c r="I3970" s="12"/>
      <c r="J3970" s="12"/>
      <c r="K3970" s="1"/>
      <c r="M3970" s="12"/>
      <c r="N3970" s="3"/>
      <c r="O3970" s="3"/>
      <c r="P3970" s="3"/>
      <c r="Q3970" s="3"/>
      <c r="R3970" s="3"/>
      <c r="U3970" s="30">
        <v>1930</v>
      </c>
      <c r="V3970">
        <f t="shared" si="810"/>
        <v>1930000</v>
      </c>
      <c r="AA3970" s="1">
        <f>AA3969+(AA3971-AA3969)/2</f>
        <v>3173</v>
      </c>
    </row>
    <row r="3971" spans="2:28">
      <c r="B3971" t="s">
        <v>248</v>
      </c>
      <c r="C3971">
        <v>1950</v>
      </c>
      <c r="D3971" s="1">
        <v>28255</v>
      </c>
      <c r="E3971" s="12">
        <f>(D3971-D3969)/(D3969)</f>
        <v>0.46924236909157091</v>
      </c>
      <c r="F3971" s="1">
        <v>27817</v>
      </c>
      <c r="G3971" s="11">
        <f>(F3971-F3969)/(F3969)</f>
        <v>0.46228250013141986</v>
      </c>
      <c r="H3971">
        <v>194634</v>
      </c>
      <c r="I3971" s="12">
        <f t="shared" si="811"/>
        <v>0.14291953101719124</v>
      </c>
      <c r="J3971" s="12">
        <f t="shared" si="812"/>
        <v>0.14516990864905413</v>
      </c>
      <c r="K3971" s="1">
        <v>219461</v>
      </c>
      <c r="L3971">
        <v>3839</v>
      </c>
      <c r="M3971" s="12">
        <f t="shared" si="813"/>
        <v>1.7492857500877149E-2</v>
      </c>
      <c r="N3971" s="3"/>
      <c r="O3971" s="3"/>
      <c r="P3971" s="3"/>
      <c r="Q3971" s="3"/>
      <c r="R3971" s="3"/>
      <c r="T3971">
        <v>2006</v>
      </c>
      <c r="U3971" s="30">
        <v>2006</v>
      </c>
      <c r="V3971">
        <f t="shared" si="810"/>
        <v>2006000</v>
      </c>
      <c r="W3971">
        <v>2102</v>
      </c>
      <c r="X3971" s="16">
        <v>3227</v>
      </c>
      <c r="Z3971" s="16">
        <v>3227</v>
      </c>
      <c r="AA3971" s="16">
        <v>3227</v>
      </c>
      <c r="AB3971">
        <f>(AA3971-AA3981)/10</f>
        <v>32.1</v>
      </c>
    </row>
    <row r="3972" spans="2:28">
      <c r="B3972" t="s">
        <v>248</v>
      </c>
      <c r="C3972">
        <v>1951</v>
      </c>
      <c r="D3972" s="1">
        <v>27316</v>
      </c>
      <c r="E3972" s="12">
        <f t="shared" ref="E3972:E4032" si="815">(D3972-D3971)/(D3971)</f>
        <v>-3.3233056096266145E-2</v>
      </c>
      <c r="F3972" s="1">
        <v>26842</v>
      </c>
      <c r="G3972" s="11">
        <f t="shared" ref="G3972:G4029" si="816">(F3972-F3971)/(F3971)</f>
        <v>-3.505050868174138E-2</v>
      </c>
      <c r="H3972">
        <v>216659</v>
      </c>
      <c r="I3972" s="12">
        <f t="shared" si="811"/>
        <v>0.12389053766517892</v>
      </c>
      <c r="J3972" s="12">
        <f t="shared" si="812"/>
        <v>0.12607830738626136</v>
      </c>
      <c r="K3972" s="1">
        <v>217657</v>
      </c>
      <c r="L3972">
        <v>3864</v>
      </c>
      <c r="M3972" s="12">
        <f t="shared" si="813"/>
        <v>1.7752702646825051E-2</v>
      </c>
      <c r="N3972">
        <v>1111</v>
      </c>
      <c r="O3972">
        <v>2227</v>
      </c>
      <c r="P3972" s="12">
        <f>(O3972/K3972)</f>
        <v>1.0231694822587832E-2</v>
      </c>
      <c r="Q3972" s="12">
        <f>(O3972/L3972)</f>
        <v>0.57634575569358182</v>
      </c>
      <c r="R3972" s="2">
        <v>493</v>
      </c>
      <c r="S3972" s="2">
        <v>501</v>
      </c>
      <c r="T3972">
        <v>1984</v>
      </c>
      <c r="U3972" s="30">
        <v>1984</v>
      </c>
      <c r="V3972">
        <f t="shared" si="810"/>
        <v>1984000</v>
      </c>
      <c r="W3972">
        <v>2333</v>
      </c>
      <c r="AA3972" s="1">
        <f>AA3971-32</f>
        <v>3195</v>
      </c>
    </row>
    <row r="3973" spans="2:28">
      <c r="B3973" t="s">
        <v>248</v>
      </c>
      <c r="C3973">
        <v>1952</v>
      </c>
      <c r="D3973" s="1">
        <v>27912</v>
      </c>
      <c r="E3973" s="12">
        <f t="shared" si="815"/>
        <v>2.1818714306633475E-2</v>
      </c>
      <c r="F3973" s="1">
        <v>27349</v>
      </c>
      <c r="G3973" s="11">
        <f t="shared" si="816"/>
        <v>1.8888309365919082E-2</v>
      </c>
      <c r="H3973">
        <v>235506</v>
      </c>
      <c r="I3973" s="12">
        <f t="shared" si="811"/>
        <v>0.1161286761271475</v>
      </c>
      <c r="J3973" s="12">
        <f t="shared" si="812"/>
        <v>0.11851927339430843</v>
      </c>
      <c r="K3973" s="1">
        <v>272834</v>
      </c>
      <c r="L3973">
        <v>3644</v>
      </c>
      <c r="M3973" s="12">
        <f t="shared" si="813"/>
        <v>1.3356106643600138E-2</v>
      </c>
      <c r="N3973">
        <v>1256</v>
      </c>
      <c r="O3973">
        <v>2029</v>
      </c>
      <c r="P3973" s="12">
        <f t="shared" ref="P3973:P4036" si="817">(O3973/K3973)</f>
        <v>7.4367564159892093E-3</v>
      </c>
      <c r="Q3973" s="12">
        <f t="shared" ref="Q3973:Q4029" si="818">(O3973/L3973)</f>
        <v>0.55680570801317231</v>
      </c>
      <c r="R3973" s="2">
        <v>579</v>
      </c>
      <c r="S3973" s="2">
        <v>200</v>
      </c>
      <c r="T3973">
        <v>1957</v>
      </c>
      <c r="U3973" s="30">
        <v>1957</v>
      </c>
      <c r="V3973">
        <f t="shared" si="810"/>
        <v>1957000</v>
      </c>
      <c r="W3973">
        <v>2426</v>
      </c>
      <c r="AA3973" s="1">
        <f t="shared" ref="AA3973:AA3980" si="819">AA3972-32</f>
        <v>3163</v>
      </c>
    </row>
    <row r="3974" spans="2:28">
      <c r="B3974" t="s">
        <v>248</v>
      </c>
      <c r="C3974">
        <v>1953</v>
      </c>
      <c r="D3974" s="1">
        <v>37825</v>
      </c>
      <c r="E3974" s="12">
        <f t="shared" si="815"/>
        <v>0.35515190599025509</v>
      </c>
      <c r="F3974" s="1">
        <v>37266</v>
      </c>
      <c r="G3974" s="11">
        <f t="shared" si="816"/>
        <v>0.36260923616951257</v>
      </c>
      <c r="H3974">
        <v>241765</v>
      </c>
      <c r="I3974" s="12">
        <f t="shared" si="811"/>
        <v>0.15414141831944245</v>
      </c>
      <c r="J3974" s="12">
        <f t="shared" si="812"/>
        <v>0.15645358095671416</v>
      </c>
      <c r="K3974" s="1">
        <v>259632</v>
      </c>
      <c r="L3974">
        <v>3648</v>
      </c>
      <c r="M3974" s="12">
        <f t="shared" si="813"/>
        <v>1.4050656313551489E-2</v>
      </c>
      <c r="N3974">
        <v>1322</v>
      </c>
      <c r="O3974">
        <v>1875</v>
      </c>
      <c r="P3974" s="12">
        <f t="shared" si="817"/>
        <v>7.2217600295803293E-3</v>
      </c>
      <c r="Q3974" s="12">
        <f t="shared" si="818"/>
        <v>0.51398026315789469</v>
      </c>
      <c r="R3974">
        <v>579</v>
      </c>
      <c r="S3974">
        <v>535</v>
      </c>
      <c r="T3974">
        <v>1929</v>
      </c>
      <c r="U3974" s="30">
        <v>1929</v>
      </c>
      <c r="V3974">
        <f t="shared" si="810"/>
        <v>1929000</v>
      </c>
      <c r="W3974">
        <v>2447</v>
      </c>
      <c r="AA3974" s="1">
        <f t="shared" si="819"/>
        <v>3131</v>
      </c>
    </row>
    <row r="3975" spans="2:28">
      <c r="B3975" t="s">
        <v>248</v>
      </c>
      <c r="C3975">
        <v>1954</v>
      </c>
      <c r="D3975" s="1">
        <v>31791</v>
      </c>
      <c r="E3975" s="12">
        <f t="shared" si="815"/>
        <v>-0.15952412425644416</v>
      </c>
      <c r="F3975" s="1">
        <v>31254</v>
      </c>
      <c r="G3975" s="11">
        <f t="shared" si="816"/>
        <v>-0.16132667847367574</v>
      </c>
      <c r="H3975">
        <v>235467</v>
      </c>
      <c r="I3975" s="12">
        <f t="shared" si="811"/>
        <v>0.13273197518123558</v>
      </c>
      <c r="J3975" s="12">
        <f t="shared" si="812"/>
        <v>0.13501254952923339</v>
      </c>
      <c r="K3975" s="1">
        <v>322066</v>
      </c>
      <c r="L3975">
        <v>4222</v>
      </c>
      <c r="M3975" s="12">
        <f t="shared" si="813"/>
        <v>1.3109114280923786E-2</v>
      </c>
      <c r="N3975">
        <v>1426</v>
      </c>
      <c r="O3975">
        <v>2282</v>
      </c>
      <c r="P3975" s="12">
        <f t="shared" si="817"/>
        <v>7.0855042134220936E-3</v>
      </c>
      <c r="Q3975" s="12">
        <f t="shared" si="818"/>
        <v>0.54050213169114159</v>
      </c>
      <c r="R3975" s="2">
        <v>674</v>
      </c>
      <c r="S3975" s="2">
        <v>283</v>
      </c>
      <c r="T3975">
        <v>1905</v>
      </c>
      <c r="U3975" s="30">
        <v>1905</v>
      </c>
      <c r="V3975">
        <f t="shared" si="810"/>
        <v>1905000</v>
      </c>
      <c r="W3975">
        <v>2319</v>
      </c>
      <c r="AA3975" s="1">
        <f t="shared" si="819"/>
        <v>3099</v>
      </c>
    </row>
    <row r="3976" spans="2:28">
      <c r="B3976" t="s">
        <v>248</v>
      </c>
      <c r="C3976">
        <v>1955</v>
      </c>
      <c r="D3976" s="1">
        <v>36188</v>
      </c>
      <c r="E3976" s="12">
        <f t="shared" si="815"/>
        <v>0.13830958447359315</v>
      </c>
      <c r="F3976" s="1">
        <v>35642</v>
      </c>
      <c r="G3976" s="11">
        <f t="shared" si="816"/>
        <v>0.1403980290522813</v>
      </c>
      <c r="H3976">
        <v>234079</v>
      </c>
      <c r="I3976" s="12">
        <f t="shared" si="811"/>
        <v>0.15226483366726618</v>
      </c>
      <c r="J3976" s="12">
        <f t="shared" si="812"/>
        <v>0.15459737951717156</v>
      </c>
      <c r="K3976" s="1">
        <v>273188</v>
      </c>
      <c r="L3976">
        <v>4281</v>
      </c>
      <c r="M3976" s="12">
        <f t="shared" si="813"/>
        <v>1.5670527255955604E-2</v>
      </c>
      <c r="N3976">
        <v>1475</v>
      </c>
      <c r="O3976">
        <v>2377</v>
      </c>
      <c r="P3976" s="12">
        <f t="shared" si="817"/>
        <v>8.7009678316763549E-3</v>
      </c>
      <c r="Q3976" s="12">
        <f t="shared" si="818"/>
        <v>0.55524410184536321</v>
      </c>
      <c r="R3976" s="2">
        <v>684</v>
      </c>
      <c r="S3976" s="2">
        <v>599</v>
      </c>
      <c r="T3976">
        <v>1880</v>
      </c>
      <c r="U3976" s="30">
        <v>1880</v>
      </c>
      <c r="V3976">
        <f t="shared" si="810"/>
        <v>1880000</v>
      </c>
      <c r="W3976">
        <v>2464</v>
      </c>
      <c r="AA3976" s="1">
        <f t="shared" si="819"/>
        <v>3067</v>
      </c>
    </row>
    <row r="3977" spans="2:28">
      <c r="B3977" t="s">
        <v>248</v>
      </c>
      <c r="C3977">
        <v>1956</v>
      </c>
      <c r="D3977" s="1">
        <v>35833</v>
      </c>
      <c r="E3977" s="12">
        <f t="shared" si="815"/>
        <v>-9.809881728749862E-3</v>
      </c>
      <c r="F3977" s="1">
        <v>35293</v>
      </c>
      <c r="G3977" s="11">
        <f t="shared" si="816"/>
        <v>-9.791818640929241E-3</v>
      </c>
      <c r="H3977">
        <v>262787</v>
      </c>
      <c r="I3977" s="12">
        <f t="shared" si="811"/>
        <v>0.13430268620593866</v>
      </c>
      <c r="J3977" s="12">
        <f t="shared" si="812"/>
        <v>0.13635758237660159</v>
      </c>
      <c r="K3977" s="1">
        <v>244265</v>
      </c>
      <c r="L3977">
        <v>4233</v>
      </c>
      <c r="M3977" s="12">
        <f t="shared" si="813"/>
        <v>1.7329539639326142E-2</v>
      </c>
      <c r="N3977">
        <v>1661</v>
      </c>
      <c r="O3977">
        <v>2084</v>
      </c>
      <c r="P3977" s="12">
        <f t="shared" si="817"/>
        <v>8.531717601784946E-3</v>
      </c>
      <c r="Q3977" s="12">
        <f t="shared" si="818"/>
        <v>0.49232223009685799</v>
      </c>
      <c r="R3977" s="2">
        <v>697</v>
      </c>
      <c r="S3977" s="2">
        <v>617</v>
      </c>
      <c r="T3977">
        <v>1857</v>
      </c>
      <c r="U3977" s="30">
        <v>1857</v>
      </c>
      <c r="V3977">
        <f t="shared" si="810"/>
        <v>1857000</v>
      </c>
      <c r="W3977">
        <v>2733</v>
      </c>
      <c r="AA3977" s="1">
        <f t="shared" si="819"/>
        <v>3035</v>
      </c>
    </row>
    <row r="3978" spans="2:28">
      <c r="B3978" t="s">
        <v>248</v>
      </c>
      <c r="C3978">
        <v>1957</v>
      </c>
      <c r="D3978" s="1">
        <v>37229</v>
      </c>
      <c r="E3978" s="12">
        <f t="shared" si="815"/>
        <v>3.8958501939552928E-2</v>
      </c>
      <c r="F3978" s="1">
        <v>36686</v>
      </c>
      <c r="G3978" s="11">
        <f t="shared" si="816"/>
        <v>3.9469583203468113E-2</v>
      </c>
      <c r="H3978">
        <v>282685</v>
      </c>
      <c r="I3978" s="12">
        <f t="shared" si="811"/>
        <v>0.12977696022074039</v>
      </c>
      <c r="J3978" s="12">
        <f t="shared" si="812"/>
        <v>0.13169782620230999</v>
      </c>
      <c r="K3978" s="1">
        <v>267594</v>
      </c>
      <c r="L3978">
        <v>4241</v>
      </c>
      <c r="M3978" s="12">
        <f t="shared" si="813"/>
        <v>1.5848636367033639E-2</v>
      </c>
      <c r="N3978">
        <v>1562</v>
      </c>
      <c r="O3978" s="2">
        <v>2177</v>
      </c>
      <c r="P3978" s="12">
        <f t="shared" si="817"/>
        <v>8.1354589415308272E-3</v>
      </c>
      <c r="Q3978" s="12">
        <f t="shared" si="818"/>
        <v>0.51332232963923607</v>
      </c>
      <c r="R3978" s="2">
        <v>681</v>
      </c>
      <c r="S3978" s="2">
        <v>884</v>
      </c>
      <c r="T3978">
        <v>1843</v>
      </c>
      <c r="U3978" s="30">
        <v>1843</v>
      </c>
      <c r="V3978">
        <f t="shared" si="810"/>
        <v>1843000</v>
      </c>
      <c r="W3978">
        <v>2927</v>
      </c>
      <c r="AA3978" s="1">
        <f t="shared" si="819"/>
        <v>3003</v>
      </c>
    </row>
    <row r="3979" spans="2:28">
      <c r="B3979" t="s">
        <v>248</v>
      </c>
      <c r="C3979">
        <v>1958</v>
      </c>
      <c r="D3979" s="1">
        <v>47723</v>
      </c>
      <c r="E3979" s="12">
        <f t="shared" si="815"/>
        <v>0.28187703134653092</v>
      </c>
      <c r="F3979" s="1">
        <v>46966</v>
      </c>
      <c r="G3979" s="11">
        <f t="shared" si="816"/>
        <v>0.28021588616911081</v>
      </c>
      <c r="H3979">
        <v>296793</v>
      </c>
      <c r="I3979" s="12">
        <f t="shared" si="811"/>
        <v>0.15824497208492114</v>
      </c>
      <c r="J3979" s="12">
        <f t="shared" si="812"/>
        <v>0.16079557132412153</v>
      </c>
      <c r="K3979" s="1">
        <v>322199</v>
      </c>
      <c r="L3979">
        <v>4774</v>
      </c>
      <c r="M3979" s="12">
        <f t="shared" si="813"/>
        <v>1.4816929909776256E-2</v>
      </c>
      <c r="N3979">
        <v>1801</v>
      </c>
      <c r="O3979">
        <v>2334</v>
      </c>
      <c r="P3979" s="12">
        <f t="shared" si="817"/>
        <v>7.2439703413108049E-3</v>
      </c>
      <c r="Q3979" s="12">
        <f t="shared" si="818"/>
        <v>0.48889819857561795</v>
      </c>
      <c r="R3979">
        <v>821</v>
      </c>
      <c r="S3979">
        <v>662</v>
      </c>
      <c r="T3979">
        <v>1845</v>
      </c>
      <c r="U3979" s="30">
        <v>1845</v>
      </c>
      <c r="V3979">
        <f t="shared" si="810"/>
        <v>1845000</v>
      </c>
      <c r="W3979">
        <v>2920</v>
      </c>
      <c r="AA3979" s="1">
        <f t="shared" si="819"/>
        <v>2971</v>
      </c>
    </row>
    <row r="3980" spans="2:28">
      <c r="B3980" t="s">
        <v>248</v>
      </c>
      <c r="C3980">
        <v>1959</v>
      </c>
      <c r="D3980" s="1">
        <v>74778</v>
      </c>
      <c r="E3980" s="12">
        <f t="shared" si="815"/>
        <v>0.56691741927372541</v>
      </c>
      <c r="F3980" s="1">
        <v>73877</v>
      </c>
      <c r="G3980" s="11">
        <f t="shared" si="816"/>
        <v>0.57298897074479416</v>
      </c>
      <c r="H3980">
        <v>323356</v>
      </c>
      <c r="I3980" s="12">
        <f t="shared" si="811"/>
        <v>0.2284695505882062</v>
      </c>
      <c r="J3980" s="12">
        <f t="shared" si="812"/>
        <v>0.23125595319091033</v>
      </c>
      <c r="K3980" s="1">
        <v>347846</v>
      </c>
      <c r="L3980">
        <v>5148</v>
      </c>
      <c r="M3980" s="12">
        <f t="shared" si="813"/>
        <v>1.4799652719881786E-2</v>
      </c>
      <c r="N3980">
        <v>1799</v>
      </c>
      <c r="O3980">
        <v>2597</v>
      </c>
      <c r="P3980" s="12">
        <f t="shared" si="817"/>
        <v>7.4659475745013594E-3</v>
      </c>
      <c r="Q3980" s="12">
        <f t="shared" si="818"/>
        <v>0.50446775446775449</v>
      </c>
      <c r="R3980">
        <v>850</v>
      </c>
      <c r="S3980">
        <v>952</v>
      </c>
      <c r="T3980">
        <v>1855</v>
      </c>
      <c r="U3980" s="30">
        <v>1855</v>
      </c>
      <c r="V3980">
        <f t="shared" si="810"/>
        <v>1855000</v>
      </c>
      <c r="W3980">
        <v>3011</v>
      </c>
      <c r="AA3980" s="1">
        <f t="shared" si="819"/>
        <v>2939</v>
      </c>
    </row>
    <row r="3981" spans="2:28">
      <c r="B3981" t="s">
        <v>248</v>
      </c>
      <c r="C3981">
        <v>1960</v>
      </c>
      <c r="D3981" s="1">
        <v>84502</v>
      </c>
      <c r="E3981" s="12">
        <f t="shared" si="815"/>
        <v>0.13003824654310092</v>
      </c>
      <c r="F3981" s="1">
        <v>83542</v>
      </c>
      <c r="G3981" s="11">
        <f t="shared" si="816"/>
        <v>0.13082556140612098</v>
      </c>
      <c r="H3981">
        <v>364187</v>
      </c>
      <c r="I3981" s="12">
        <f t="shared" si="811"/>
        <v>0.22939314143558118</v>
      </c>
      <c r="J3981" s="12">
        <f t="shared" si="812"/>
        <v>0.23202914985982476</v>
      </c>
      <c r="K3981" s="1">
        <v>345956</v>
      </c>
      <c r="L3981">
        <v>4619</v>
      </c>
      <c r="M3981" s="12">
        <f t="shared" si="813"/>
        <v>1.3351408849680306E-2</v>
      </c>
      <c r="N3981">
        <v>1888</v>
      </c>
      <c r="O3981">
        <v>2731</v>
      </c>
      <c r="P3981" s="12">
        <f t="shared" si="817"/>
        <v>7.8940674536646278E-3</v>
      </c>
      <c r="Q3981" s="12">
        <f t="shared" si="818"/>
        <v>0.59125351807750592</v>
      </c>
      <c r="R3981">
        <v>821</v>
      </c>
      <c r="S3981">
        <v>671</v>
      </c>
      <c r="T3981">
        <v>1853</v>
      </c>
      <c r="U3981" s="30">
        <v>1853</v>
      </c>
      <c r="V3981">
        <f t="shared" si="810"/>
        <v>1853000</v>
      </c>
      <c r="W3981">
        <v>3060</v>
      </c>
      <c r="X3981" s="16">
        <v>2906</v>
      </c>
      <c r="Z3981" s="16">
        <v>2906</v>
      </c>
      <c r="AA3981" s="16">
        <v>2906</v>
      </c>
      <c r="AB3981">
        <f>(AA3981-AA3991)/10</f>
        <v>129.9</v>
      </c>
    </row>
    <row r="3982" spans="2:28">
      <c r="B3982" t="s">
        <v>248</v>
      </c>
      <c r="C3982">
        <v>1961</v>
      </c>
      <c r="D3982" s="1">
        <v>75476</v>
      </c>
      <c r="E3982" s="12">
        <f t="shared" si="815"/>
        <v>-0.10681403990438096</v>
      </c>
      <c r="F3982" s="1">
        <v>74414</v>
      </c>
      <c r="G3982" s="11">
        <f t="shared" si="816"/>
        <v>-0.10926240693303967</v>
      </c>
      <c r="H3982">
        <v>364516</v>
      </c>
      <c r="I3982" s="12">
        <f t="shared" si="811"/>
        <v>0.20414467403351294</v>
      </c>
      <c r="J3982" s="12">
        <f t="shared" si="812"/>
        <v>0.20705812639225712</v>
      </c>
      <c r="K3982" s="1">
        <v>360002</v>
      </c>
      <c r="L3982">
        <v>4528</v>
      </c>
      <c r="M3982" s="12">
        <f t="shared" si="813"/>
        <v>1.2577707901622768E-2</v>
      </c>
      <c r="N3982">
        <v>1909</v>
      </c>
      <c r="O3982">
        <v>2619</v>
      </c>
      <c r="P3982" s="12">
        <f t="shared" si="817"/>
        <v>7.2749595835578688E-3</v>
      </c>
      <c r="Q3982" s="12">
        <f t="shared" si="818"/>
        <v>0.57840106007067138</v>
      </c>
      <c r="R3982">
        <v>850</v>
      </c>
      <c r="S3982">
        <v>1062</v>
      </c>
      <c r="T3982">
        <v>1828</v>
      </c>
      <c r="U3982" s="30">
        <v>1828</v>
      </c>
      <c r="V3982">
        <f t="shared" si="810"/>
        <v>1828000</v>
      </c>
      <c r="W3982">
        <v>3100</v>
      </c>
      <c r="AA3982" s="1">
        <f>AA3981-129</f>
        <v>2777</v>
      </c>
    </row>
    <row r="3983" spans="2:28">
      <c r="B3983" t="s">
        <v>248</v>
      </c>
      <c r="C3983">
        <v>1962</v>
      </c>
      <c r="D3983" s="1">
        <v>86828</v>
      </c>
      <c r="E3983" s="12">
        <f t="shared" si="815"/>
        <v>0.15040542689066724</v>
      </c>
      <c r="F3983" s="1">
        <v>85786</v>
      </c>
      <c r="G3983" s="11">
        <f t="shared" si="816"/>
        <v>0.15282070578117021</v>
      </c>
      <c r="H3983">
        <v>408948</v>
      </c>
      <c r="I3983" s="12">
        <f t="shared" si="811"/>
        <v>0.20977239159991001</v>
      </c>
      <c r="J3983" s="12">
        <f t="shared" si="812"/>
        <v>0.21232039281277815</v>
      </c>
      <c r="K3983" s="1">
        <v>387006</v>
      </c>
      <c r="L3983">
        <v>4499</v>
      </c>
      <c r="M3983" s="12">
        <f t="shared" si="813"/>
        <v>1.1625142762644506E-2</v>
      </c>
      <c r="N3983">
        <v>2028</v>
      </c>
      <c r="O3983">
        <v>2471</v>
      </c>
      <c r="P3983" s="12">
        <f t="shared" si="817"/>
        <v>6.3849139289830128E-3</v>
      </c>
      <c r="Q3983" s="12">
        <f t="shared" si="818"/>
        <v>0.5492331629250945</v>
      </c>
      <c r="R3983">
        <v>851</v>
      </c>
      <c r="S3983">
        <v>811</v>
      </c>
      <c r="T3983">
        <v>1809</v>
      </c>
      <c r="U3983" s="30">
        <v>1809</v>
      </c>
      <c r="V3983">
        <f t="shared" si="810"/>
        <v>1809000</v>
      </c>
      <c r="W3983">
        <v>3235</v>
      </c>
      <c r="AA3983" s="1">
        <f t="shared" ref="AA3983:AA3990" si="820">AA3982-129</f>
        <v>2648</v>
      </c>
    </row>
    <row r="3984" spans="2:28">
      <c r="B3984" t="s">
        <v>248</v>
      </c>
      <c r="C3984">
        <v>1963</v>
      </c>
      <c r="D3984" s="1">
        <v>82152</v>
      </c>
      <c r="E3984" s="12">
        <f t="shared" si="815"/>
        <v>-5.3853595614317962E-2</v>
      </c>
      <c r="F3984" s="1">
        <v>81261</v>
      </c>
      <c r="G3984" s="11">
        <f t="shared" si="816"/>
        <v>-5.2747534562749165E-2</v>
      </c>
      <c r="H3984">
        <v>424831</v>
      </c>
      <c r="I3984" s="12">
        <f t="shared" si="811"/>
        <v>0.19127841424001543</v>
      </c>
      <c r="J3984" s="12">
        <f t="shared" si="812"/>
        <v>0.19337571881524654</v>
      </c>
      <c r="K3984" s="1">
        <v>383166</v>
      </c>
      <c r="L3984">
        <v>4885</v>
      </c>
      <c r="M3984" s="12">
        <f t="shared" si="813"/>
        <v>1.2749043495508474E-2</v>
      </c>
      <c r="N3984">
        <v>2151</v>
      </c>
      <c r="O3984">
        <v>2734</v>
      </c>
      <c r="P3984" s="12">
        <f t="shared" si="817"/>
        <v>7.1352886216417945E-3</v>
      </c>
      <c r="Q3984" s="12">
        <f t="shared" si="818"/>
        <v>0.55967246673490278</v>
      </c>
      <c r="R3984">
        <v>871</v>
      </c>
      <c r="S3984">
        <v>1126</v>
      </c>
      <c r="T3984">
        <v>1796</v>
      </c>
      <c r="U3984" s="30">
        <v>1796</v>
      </c>
      <c r="V3984">
        <f t="shared" si="810"/>
        <v>1796000</v>
      </c>
      <c r="W3984">
        <v>3375</v>
      </c>
      <c r="AA3984" s="1">
        <f t="shared" si="820"/>
        <v>2519</v>
      </c>
    </row>
    <row r="3985" spans="2:28">
      <c r="B3985" t="s">
        <v>248</v>
      </c>
      <c r="C3985">
        <v>1964</v>
      </c>
      <c r="D3985" s="1">
        <v>93253</v>
      </c>
      <c r="E3985" s="12">
        <f t="shared" si="815"/>
        <v>0.13512756840977699</v>
      </c>
      <c r="F3985" s="1">
        <v>92289</v>
      </c>
      <c r="G3985" s="11">
        <f t="shared" si="816"/>
        <v>0.13571085760697013</v>
      </c>
      <c r="H3985">
        <v>441566</v>
      </c>
      <c r="I3985" s="12">
        <f t="shared" si="811"/>
        <v>0.20900386352210087</v>
      </c>
      <c r="J3985" s="12">
        <f t="shared" si="812"/>
        <v>0.21118700262248452</v>
      </c>
      <c r="K3985" s="1">
        <v>411625</v>
      </c>
      <c r="L3985">
        <v>5343</v>
      </c>
      <c r="M3985" s="12">
        <f t="shared" si="813"/>
        <v>1.2980261160036441E-2</v>
      </c>
      <c r="N3985">
        <v>2533</v>
      </c>
      <c r="O3985">
        <v>2810</v>
      </c>
      <c r="P3985" s="12">
        <f t="shared" si="817"/>
        <v>6.8266018827816584E-3</v>
      </c>
      <c r="Q3985" s="12">
        <f t="shared" si="818"/>
        <v>0.52592176679767921</v>
      </c>
      <c r="R3985">
        <v>937</v>
      </c>
      <c r="S3985">
        <v>917</v>
      </c>
      <c r="T3985">
        <v>1797</v>
      </c>
      <c r="U3985" s="30">
        <v>1797</v>
      </c>
      <c r="V3985">
        <f t="shared" si="810"/>
        <v>1797000</v>
      </c>
      <c r="W3985">
        <v>3600</v>
      </c>
      <c r="AA3985" s="1">
        <f t="shared" si="820"/>
        <v>2390</v>
      </c>
    </row>
    <row r="3986" spans="2:28">
      <c r="B3986" t="s">
        <v>248</v>
      </c>
      <c r="C3986">
        <v>1965</v>
      </c>
      <c r="D3986" s="1">
        <v>124359</v>
      </c>
      <c r="E3986" s="12">
        <f t="shared" si="815"/>
        <v>0.33356567617127597</v>
      </c>
      <c r="F3986" s="1">
        <v>123365</v>
      </c>
      <c r="G3986" s="11">
        <f t="shared" si="816"/>
        <v>0.33672485344949021</v>
      </c>
      <c r="H3986">
        <v>482610</v>
      </c>
      <c r="I3986" s="12">
        <f t="shared" si="811"/>
        <v>0.25562048030500817</v>
      </c>
      <c r="J3986" s="12">
        <f t="shared" si="812"/>
        <v>0.25768011437806926</v>
      </c>
      <c r="K3986" s="1">
        <v>465743</v>
      </c>
      <c r="L3986">
        <v>5719</v>
      </c>
      <c r="M3986" s="12">
        <f t="shared" si="813"/>
        <v>1.2279304251486335E-2</v>
      </c>
      <c r="N3986">
        <v>2698</v>
      </c>
      <c r="O3986">
        <v>3021</v>
      </c>
      <c r="P3986" s="12">
        <f t="shared" si="817"/>
        <v>6.4864098869977646E-3</v>
      </c>
      <c r="Q3986" s="12">
        <f t="shared" si="818"/>
        <v>0.52823920265780733</v>
      </c>
      <c r="R3986">
        <v>986</v>
      </c>
      <c r="S3986">
        <v>1237</v>
      </c>
      <c r="T3986">
        <v>1786</v>
      </c>
      <c r="U3986" s="30">
        <v>1786</v>
      </c>
      <c r="V3986">
        <f t="shared" si="810"/>
        <v>1786000</v>
      </c>
      <c r="W3986">
        <v>3849</v>
      </c>
      <c r="AA3986" s="1">
        <f t="shared" si="820"/>
        <v>2261</v>
      </c>
    </row>
    <row r="3987" spans="2:28">
      <c r="B3987" t="s">
        <v>248</v>
      </c>
      <c r="C3987">
        <v>1966</v>
      </c>
      <c r="D3987" s="1">
        <v>163729</v>
      </c>
      <c r="E3987" s="12">
        <f t="shared" si="815"/>
        <v>0.31658343987970311</v>
      </c>
      <c r="F3987" s="1">
        <v>162641</v>
      </c>
      <c r="G3987" s="11">
        <f t="shared" si="816"/>
        <v>0.31837230981234549</v>
      </c>
      <c r="H3987">
        <v>562913</v>
      </c>
      <c r="I3987" s="12">
        <f t="shared" si="811"/>
        <v>0.28892741862419236</v>
      </c>
      <c r="J3987" s="12">
        <f t="shared" si="812"/>
        <v>0.29086022173941622</v>
      </c>
      <c r="K3987" s="1">
        <v>555582</v>
      </c>
      <c r="L3987">
        <v>6792</v>
      </c>
      <c r="M3987" s="12">
        <f t="shared" si="813"/>
        <v>1.2225018089138957E-2</v>
      </c>
      <c r="N3987">
        <v>3298</v>
      </c>
      <c r="O3987">
        <v>3494</v>
      </c>
      <c r="P3987" s="12">
        <f t="shared" si="817"/>
        <v>6.2889006483291396E-3</v>
      </c>
      <c r="Q3987" s="12">
        <f t="shared" si="818"/>
        <v>0.51442873969375735</v>
      </c>
      <c r="R3987">
        <v>1099</v>
      </c>
      <c r="S3987">
        <v>995</v>
      </c>
      <c r="T3987">
        <v>1775</v>
      </c>
      <c r="U3987" s="30">
        <v>1775</v>
      </c>
      <c r="V3987">
        <f t="shared" si="810"/>
        <v>1775000</v>
      </c>
      <c r="W3987">
        <v>4081</v>
      </c>
      <c r="AA3987" s="1">
        <f t="shared" si="820"/>
        <v>2132</v>
      </c>
    </row>
    <row r="3988" spans="2:28">
      <c r="B3988" t="s">
        <v>248</v>
      </c>
      <c r="C3988">
        <v>1967</v>
      </c>
      <c r="D3988" s="1">
        <v>176302</v>
      </c>
      <c r="E3988" s="12">
        <f t="shared" si="815"/>
        <v>7.679152746306396E-2</v>
      </c>
      <c r="F3988" s="1">
        <v>175337</v>
      </c>
      <c r="G3988" s="11">
        <f t="shared" si="816"/>
        <v>7.8061497408402555E-2</v>
      </c>
      <c r="H3988">
        <v>610082</v>
      </c>
      <c r="I3988" s="12">
        <f t="shared" si="811"/>
        <v>0.28739907094456157</v>
      </c>
      <c r="J3988" s="12">
        <f t="shared" si="812"/>
        <v>0.28898082552837162</v>
      </c>
      <c r="K3988" s="1">
        <v>614459</v>
      </c>
      <c r="L3988">
        <v>6888</v>
      </c>
      <c r="M3988" s="12">
        <f t="shared" si="813"/>
        <v>1.1209861032225096E-2</v>
      </c>
      <c r="N3988">
        <v>3382</v>
      </c>
      <c r="O3988">
        <v>3506</v>
      </c>
      <c r="P3988" s="12">
        <f t="shared" si="817"/>
        <v>5.7058322849856541E-3</v>
      </c>
      <c r="Q3988" s="12">
        <f t="shared" si="818"/>
        <v>0.50900116144018581</v>
      </c>
      <c r="R3988">
        <v>1122</v>
      </c>
      <c r="S3988">
        <v>1169</v>
      </c>
      <c r="T3988">
        <v>1769</v>
      </c>
      <c r="U3988" s="30">
        <v>1769</v>
      </c>
      <c r="V3988">
        <f t="shared" si="810"/>
        <v>1769000</v>
      </c>
      <c r="W3988">
        <v>4331</v>
      </c>
      <c r="AA3988" s="1">
        <f t="shared" si="820"/>
        <v>2003</v>
      </c>
    </row>
    <row r="3989" spans="2:28">
      <c r="B3989" t="s">
        <v>248</v>
      </c>
      <c r="C3989">
        <v>1968</v>
      </c>
      <c r="D3989" s="1">
        <v>198260</v>
      </c>
      <c r="E3989" s="12">
        <f t="shared" si="815"/>
        <v>0.12454765118943631</v>
      </c>
      <c r="F3989" s="1">
        <v>197699</v>
      </c>
      <c r="G3989" s="11">
        <f t="shared" si="816"/>
        <v>0.1275372568254276</v>
      </c>
      <c r="H3989">
        <v>694748</v>
      </c>
      <c r="I3989" s="12">
        <f t="shared" si="811"/>
        <v>0.28456217218329521</v>
      </c>
      <c r="J3989" s="12">
        <f t="shared" si="812"/>
        <v>0.28536965921456414</v>
      </c>
      <c r="K3989" s="1">
        <v>687706</v>
      </c>
      <c r="L3989">
        <v>7979</v>
      </c>
      <c r="M3989" s="12">
        <f t="shared" si="813"/>
        <v>1.1602341698342023E-2</v>
      </c>
      <c r="N3989">
        <v>4033</v>
      </c>
      <c r="O3989">
        <v>3946</v>
      </c>
      <c r="P3989" s="12">
        <f t="shared" si="817"/>
        <v>5.7379170750291551E-3</v>
      </c>
      <c r="Q3989" s="12">
        <f t="shared" si="818"/>
        <v>0.4945481889961148</v>
      </c>
      <c r="R3989">
        <v>1163</v>
      </c>
      <c r="S3989">
        <v>1269</v>
      </c>
      <c r="T3989">
        <v>1763</v>
      </c>
      <c r="U3989" s="30">
        <v>1763</v>
      </c>
      <c r="V3989">
        <f t="shared" si="810"/>
        <v>1763000</v>
      </c>
      <c r="W3989">
        <v>4591</v>
      </c>
      <c r="AA3989" s="1">
        <f t="shared" si="820"/>
        <v>1874</v>
      </c>
    </row>
    <row r="3990" spans="2:28">
      <c r="B3990" t="s">
        <v>248</v>
      </c>
      <c r="C3990">
        <v>1969</v>
      </c>
      <c r="D3990" s="1">
        <v>224792</v>
      </c>
      <c r="E3990" s="12">
        <f t="shared" si="815"/>
        <v>0.13382427115908402</v>
      </c>
      <c r="F3990" s="1">
        <v>224001</v>
      </c>
      <c r="G3990" s="11">
        <f t="shared" si="816"/>
        <v>0.1330406324766438</v>
      </c>
      <c r="H3990">
        <v>758991</v>
      </c>
      <c r="I3990" s="12">
        <f t="shared" si="811"/>
        <v>0.29512998177844008</v>
      </c>
      <c r="J3990" s="12">
        <f t="shared" si="812"/>
        <v>0.2961721548740367</v>
      </c>
      <c r="K3990" s="1">
        <v>739448</v>
      </c>
      <c r="L3990">
        <v>9089</v>
      </c>
      <c r="M3990" s="12">
        <f t="shared" si="813"/>
        <v>1.2291601302593286E-2</v>
      </c>
      <c r="N3990">
        <v>4312</v>
      </c>
      <c r="O3990">
        <v>4777</v>
      </c>
      <c r="P3990" s="12">
        <f t="shared" si="817"/>
        <v>6.4602243835942489E-3</v>
      </c>
      <c r="Q3990" s="12">
        <f t="shared" si="818"/>
        <v>0.52558037187809437</v>
      </c>
      <c r="R3990">
        <v>1290</v>
      </c>
      <c r="S3990">
        <v>1734</v>
      </c>
      <c r="T3990">
        <v>1746</v>
      </c>
      <c r="U3990" s="30">
        <v>1746</v>
      </c>
      <c r="V3990">
        <f t="shared" si="810"/>
        <v>1746000</v>
      </c>
      <c r="W3990">
        <v>4875</v>
      </c>
      <c r="AA3990" s="1">
        <f t="shared" si="820"/>
        <v>1745</v>
      </c>
    </row>
    <row r="3991" spans="2:28">
      <c r="B3991" t="s">
        <v>248</v>
      </c>
      <c r="C3991">
        <v>1970</v>
      </c>
      <c r="D3991" s="1">
        <v>254966</v>
      </c>
      <c r="E3991" s="12">
        <f t="shared" si="815"/>
        <v>0.13423075554290187</v>
      </c>
      <c r="F3991" s="1">
        <v>254294</v>
      </c>
      <c r="G3991" s="11">
        <f t="shared" si="816"/>
        <v>0.13523600341069905</v>
      </c>
      <c r="H3991">
        <v>844644</v>
      </c>
      <c r="I3991" s="12">
        <f t="shared" si="811"/>
        <v>0.30106648481490428</v>
      </c>
      <c r="J3991" s="12">
        <f t="shared" si="812"/>
        <v>0.30186208627540123</v>
      </c>
      <c r="K3991" s="1">
        <v>865437</v>
      </c>
      <c r="L3991">
        <v>10449</v>
      </c>
      <c r="M3991" s="12">
        <f t="shared" si="813"/>
        <v>1.2073669140561358E-2</v>
      </c>
      <c r="N3991">
        <v>5762</v>
      </c>
      <c r="O3991">
        <v>4687</v>
      </c>
      <c r="P3991" s="12">
        <f t="shared" si="817"/>
        <v>5.4157610548197042E-3</v>
      </c>
      <c r="Q3991" s="12">
        <f t="shared" si="818"/>
        <v>0.44855967078189302</v>
      </c>
      <c r="R3991">
        <v>1471</v>
      </c>
      <c r="S3991">
        <v>1731</v>
      </c>
      <c r="T3991">
        <v>1744</v>
      </c>
      <c r="U3991" s="30">
        <v>1744.2370000000001</v>
      </c>
      <c r="V3991">
        <f t="shared" si="810"/>
        <v>1744237</v>
      </c>
      <c r="W3991">
        <v>5430</v>
      </c>
      <c r="X3991" s="16">
        <v>1607</v>
      </c>
      <c r="Z3991" s="16">
        <v>1607</v>
      </c>
      <c r="AA3991" s="16">
        <v>1607</v>
      </c>
      <c r="AB3991">
        <f>(AA3991-AA3998)/7</f>
        <v>51</v>
      </c>
    </row>
    <row r="3992" spans="2:28">
      <c r="B3992" t="s">
        <v>248</v>
      </c>
      <c r="C3992">
        <v>1971</v>
      </c>
      <c r="D3992" s="1">
        <v>322183</v>
      </c>
      <c r="E3992" s="12">
        <f t="shared" si="815"/>
        <v>0.26363122926194082</v>
      </c>
      <c r="F3992" s="1">
        <v>321526</v>
      </c>
      <c r="G3992" s="11">
        <f t="shared" si="816"/>
        <v>0.26438689076423355</v>
      </c>
      <c r="H3992">
        <v>978861</v>
      </c>
      <c r="I3992" s="12">
        <f t="shared" si="811"/>
        <v>0.32846951712245148</v>
      </c>
      <c r="J3992" s="12">
        <f t="shared" si="812"/>
        <v>0.32914070537083406</v>
      </c>
      <c r="K3992" s="1">
        <v>985425</v>
      </c>
      <c r="L3992">
        <v>11731</v>
      </c>
      <c r="M3992" s="12">
        <f t="shared" si="813"/>
        <v>1.1904508207118756E-2</v>
      </c>
      <c r="N3992">
        <v>6592</v>
      </c>
      <c r="O3992">
        <v>5139</v>
      </c>
      <c r="P3992" s="12">
        <f t="shared" si="817"/>
        <v>5.2150087525686889E-3</v>
      </c>
      <c r="Q3992" s="12">
        <f t="shared" si="818"/>
        <v>0.43807007075270649</v>
      </c>
      <c r="R3992">
        <v>1537</v>
      </c>
      <c r="S3992">
        <v>2482</v>
      </c>
      <c r="T3992">
        <v>1771</v>
      </c>
      <c r="U3992" s="30">
        <v>1770.6569999999999</v>
      </c>
      <c r="V3992">
        <f t="shared" si="810"/>
        <v>1770657</v>
      </c>
      <c r="W3992">
        <v>5963</v>
      </c>
      <c r="AA3992" s="1">
        <f>AA3991-51</f>
        <v>1556</v>
      </c>
    </row>
    <row r="3993" spans="2:28">
      <c r="B3993" t="s">
        <v>248</v>
      </c>
      <c r="C3993">
        <v>1972</v>
      </c>
      <c r="D3993" s="1">
        <v>334912</v>
      </c>
      <c r="E3993" s="12">
        <f t="shared" si="815"/>
        <v>3.9508602253998507E-2</v>
      </c>
      <c r="F3993" s="1">
        <v>334329</v>
      </c>
      <c r="G3993" s="11">
        <f t="shared" si="816"/>
        <v>3.9819485826962674E-2</v>
      </c>
      <c r="H3993">
        <v>1108141</v>
      </c>
      <c r="I3993" s="12">
        <f t="shared" si="811"/>
        <v>0.30170258116972481</v>
      </c>
      <c r="J3993" s="12">
        <f t="shared" si="812"/>
        <v>0.30222868750456844</v>
      </c>
      <c r="K3993" s="1">
        <v>1119286</v>
      </c>
      <c r="L3993">
        <v>13908</v>
      </c>
      <c r="M3993" s="12">
        <f t="shared" si="813"/>
        <v>1.2425778576699789E-2</v>
      </c>
      <c r="N3993">
        <v>7689</v>
      </c>
      <c r="O3993">
        <v>6219</v>
      </c>
      <c r="P3993" s="12">
        <f t="shared" si="817"/>
        <v>5.5562206621006605E-3</v>
      </c>
      <c r="Q3993" s="12">
        <f t="shared" si="818"/>
        <v>0.44715271786022431</v>
      </c>
      <c r="R3993">
        <v>1830</v>
      </c>
      <c r="S3993">
        <v>2890</v>
      </c>
      <c r="T3993">
        <v>1798</v>
      </c>
      <c r="U3993" s="30">
        <v>1797.6479999999999</v>
      </c>
      <c r="V3993">
        <f t="shared" si="810"/>
        <v>1797648</v>
      </c>
      <c r="W3993">
        <v>6601</v>
      </c>
      <c r="AA3993" s="1">
        <f t="shared" ref="AA3993:AA3997" si="821">AA3992-51</f>
        <v>1505</v>
      </c>
    </row>
    <row r="3994" spans="2:28">
      <c r="B3994" t="s">
        <v>248</v>
      </c>
      <c r="C3994">
        <v>1973</v>
      </c>
      <c r="D3994" s="1">
        <v>412098</v>
      </c>
      <c r="E3994" s="12">
        <f t="shared" si="815"/>
        <v>0.23046651060577106</v>
      </c>
      <c r="F3994" s="1">
        <v>411424</v>
      </c>
      <c r="G3994" s="11">
        <f t="shared" si="816"/>
        <v>0.23059620912334855</v>
      </c>
      <c r="H3994">
        <v>1256169</v>
      </c>
      <c r="I3994" s="12">
        <f t="shared" si="811"/>
        <v>0.32752280943089662</v>
      </c>
      <c r="J3994" s="12">
        <f t="shared" si="812"/>
        <v>0.32805936143942416</v>
      </c>
      <c r="K3994" s="1">
        <v>1206980</v>
      </c>
      <c r="L3994">
        <v>15785</v>
      </c>
      <c r="M3994" s="12">
        <f t="shared" si="813"/>
        <v>1.3078095743094334E-2</v>
      </c>
      <c r="N3994">
        <v>7983</v>
      </c>
      <c r="O3994">
        <v>7802</v>
      </c>
      <c r="P3994" s="12">
        <f t="shared" si="817"/>
        <v>6.464067341629522E-3</v>
      </c>
      <c r="Q3994" s="12">
        <f t="shared" si="818"/>
        <v>0.49426670890085522</v>
      </c>
      <c r="R3994">
        <v>2018</v>
      </c>
      <c r="S3994">
        <v>2781</v>
      </c>
      <c r="T3994">
        <v>1806</v>
      </c>
      <c r="U3994" s="30">
        <v>1806.36</v>
      </c>
      <c r="V3994">
        <f t="shared" si="810"/>
        <v>1806360</v>
      </c>
      <c r="W3994">
        <v>7238</v>
      </c>
      <c r="AA3994" s="1">
        <f t="shared" si="821"/>
        <v>1454</v>
      </c>
    </row>
    <row r="3995" spans="2:28">
      <c r="B3995" t="s">
        <v>248</v>
      </c>
      <c r="C3995">
        <v>1974</v>
      </c>
      <c r="D3995" s="1">
        <v>430147</v>
      </c>
      <c r="E3995" s="12">
        <f t="shared" si="815"/>
        <v>4.3797834495678215E-2</v>
      </c>
      <c r="F3995" s="1">
        <v>428891</v>
      </c>
      <c r="G3995" s="11">
        <f t="shared" si="816"/>
        <v>4.2454985610951235E-2</v>
      </c>
      <c r="H3995">
        <v>1355948</v>
      </c>
      <c r="I3995" s="12">
        <f t="shared" si="811"/>
        <v>0.31630342756506885</v>
      </c>
      <c r="J3995" s="12">
        <f t="shared" si="812"/>
        <v>0.31722971677379957</v>
      </c>
      <c r="K3995" s="1">
        <v>1293777</v>
      </c>
      <c r="L3995">
        <v>18097</v>
      </c>
      <c r="M3995" s="12">
        <f t="shared" si="813"/>
        <v>1.3987727405882158E-2</v>
      </c>
      <c r="N3995">
        <v>8615</v>
      </c>
      <c r="O3995">
        <v>9482</v>
      </c>
      <c r="P3995" s="12">
        <f t="shared" si="817"/>
        <v>7.3289291740384933E-3</v>
      </c>
      <c r="Q3995" s="12">
        <f t="shared" si="818"/>
        <v>0.5239542465602034</v>
      </c>
      <c r="R3995">
        <v>2352</v>
      </c>
      <c r="S3995">
        <v>3392</v>
      </c>
      <c r="T3995">
        <v>1815</v>
      </c>
      <c r="U3995" s="30">
        <v>1815.4469999999999</v>
      </c>
      <c r="V3995">
        <f t="shared" si="810"/>
        <v>1815447</v>
      </c>
      <c r="W3995">
        <v>8051</v>
      </c>
      <c r="AA3995" s="1">
        <f t="shared" si="821"/>
        <v>1403</v>
      </c>
    </row>
    <row r="3996" spans="2:28">
      <c r="B3996" t="s">
        <v>248</v>
      </c>
      <c r="C3996">
        <v>1975</v>
      </c>
      <c r="D3996" s="1">
        <v>447944</v>
      </c>
      <c r="E3996" s="12">
        <f t="shared" si="815"/>
        <v>4.1374227880236293E-2</v>
      </c>
      <c r="F3996" s="1">
        <v>446756</v>
      </c>
      <c r="G3996" s="11">
        <f t="shared" si="816"/>
        <v>4.1653940045372831E-2</v>
      </c>
      <c r="H3996">
        <v>1555099</v>
      </c>
      <c r="I3996" s="12">
        <f t="shared" si="811"/>
        <v>0.28728460374548503</v>
      </c>
      <c r="J3996" s="12">
        <f t="shared" si="812"/>
        <v>0.28804854224714954</v>
      </c>
      <c r="K3996" s="1">
        <v>1459362</v>
      </c>
      <c r="L3996">
        <v>21685</v>
      </c>
      <c r="M3996" s="12">
        <f t="shared" si="813"/>
        <v>1.485923300730045E-2</v>
      </c>
      <c r="N3996">
        <v>10566</v>
      </c>
      <c r="O3996">
        <v>11119</v>
      </c>
      <c r="P3996" s="12">
        <f t="shared" si="817"/>
        <v>7.6190828594961358E-3</v>
      </c>
      <c r="Q3996" s="12">
        <f t="shared" si="818"/>
        <v>0.51275074936592113</v>
      </c>
      <c r="R3996">
        <v>2470</v>
      </c>
      <c r="S3996">
        <v>3828</v>
      </c>
      <c r="T3996">
        <v>1842</v>
      </c>
      <c r="U3996" s="30">
        <v>1842.25</v>
      </c>
      <c r="V3996">
        <f t="shared" si="810"/>
        <v>1842250</v>
      </c>
      <c r="W3996">
        <v>9153</v>
      </c>
      <c r="AA3996" s="1">
        <f t="shared" si="821"/>
        <v>1352</v>
      </c>
    </row>
    <row r="3997" spans="2:28">
      <c r="B3997" t="s">
        <v>248</v>
      </c>
      <c r="C3997">
        <v>1976</v>
      </c>
      <c r="D3997" s="1">
        <v>486876</v>
      </c>
      <c r="E3997" s="12">
        <f t="shared" si="815"/>
        <v>8.6912649795510152E-2</v>
      </c>
      <c r="F3997" s="1">
        <v>486753</v>
      </c>
      <c r="G3997" s="11">
        <f t="shared" si="816"/>
        <v>8.9527616864686771E-2</v>
      </c>
      <c r="H3997">
        <v>1771748</v>
      </c>
      <c r="I3997" s="12">
        <f t="shared" si="811"/>
        <v>0.27473037926386823</v>
      </c>
      <c r="J3997" s="12">
        <f t="shared" si="812"/>
        <v>0.27479980222921091</v>
      </c>
      <c r="K3997" s="1">
        <v>1726426</v>
      </c>
      <c r="L3997">
        <v>23287</v>
      </c>
      <c r="M3997" s="12">
        <f t="shared" si="813"/>
        <v>1.3488559602322949E-2</v>
      </c>
      <c r="N3997">
        <v>11894</v>
      </c>
      <c r="O3997">
        <v>11393</v>
      </c>
      <c r="P3997" s="12">
        <f t="shared" si="817"/>
        <v>6.5991823570775692E-3</v>
      </c>
      <c r="Q3997" s="12">
        <f t="shared" si="818"/>
        <v>0.48924292523725682</v>
      </c>
      <c r="R3997">
        <v>6892</v>
      </c>
      <c r="S3997">
        <v>3928</v>
      </c>
      <c r="T3997">
        <v>1880</v>
      </c>
      <c r="U3997" s="30">
        <v>1879.5029999999999</v>
      </c>
      <c r="V3997">
        <f t="shared" si="810"/>
        <v>1879503</v>
      </c>
      <c r="W3997">
        <v>10265</v>
      </c>
      <c r="AA3997" s="1">
        <f t="shared" si="821"/>
        <v>1301</v>
      </c>
    </row>
    <row r="3998" spans="2:28">
      <c r="B3998" t="s">
        <v>248</v>
      </c>
      <c r="C3998">
        <v>1977</v>
      </c>
      <c r="D3998" s="1">
        <v>503813</v>
      </c>
      <c r="E3998" s="12">
        <f t="shared" si="815"/>
        <v>3.4787091579786232E-2</v>
      </c>
      <c r="F3998" s="1">
        <v>502844</v>
      </c>
      <c r="G3998" s="11">
        <f t="shared" si="816"/>
        <v>3.3057834260908511E-2</v>
      </c>
      <c r="H3998">
        <v>1875742</v>
      </c>
      <c r="I3998" s="12">
        <f t="shared" si="811"/>
        <v>0.26807737951168126</v>
      </c>
      <c r="J3998" s="12">
        <f t="shared" si="812"/>
        <v>0.26859397507759597</v>
      </c>
      <c r="K3998" s="1">
        <v>1832035</v>
      </c>
      <c r="L3998">
        <v>25624</v>
      </c>
      <c r="M3998" s="12">
        <f t="shared" si="813"/>
        <v>1.3986632351456167E-2</v>
      </c>
      <c r="N3998">
        <v>12745</v>
      </c>
      <c r="O3998">
        <v>12879</v>
      </c>
      <c r="P3998" s="12">
        <f t="shared" si="817"/>
        <v>7.0298875294413045E-3</v>
      </c>
      <c r="Q3998" s="12">
        <f t="shared" si="818"/>
        <v>0.50261473618482677</v>
      </c>
      <c r="R3998">
        <v>9569</v>
      </c>
      <c r="S3998">
        <v>4455</v>
      </c>
      <c r="T3998">
        <v>1908</v>
      </c>
      <c r="U3998" s="30">
        <v>1908.088</v>
      </c>
      <c r="V3998">
        <f t="shared" si="810"/>
        <v>1908088</v>
      </c>
      <c r="W3998">
        <v>11484</v>
      </c>
      <c r="X3998" s="16">
        <v>1250</v>
      </c>
      <c r="Z3998" s="16">
        <v>1250</v>
      </c>
      <c r="AA3998" s="16">
        <v>1250</v>
      </c>
    </row>
    <row r="3999" spans="2:28">
      <c r="B3999" t="s">
        <v>248</v>
      </c>
      <c r="C3999">
        <v>1978</v>
      </c>
      <c r="D3999" s="1">
        <v>568978</v>
      </c>
      <c r="E3999" s="12">
        <f t="shared" si="815"/>
        <v>0.12934362551184667</v>
      </c>
      <c r="F3999" s="1">
        <v>567384</v>
      </c>
      <c r="G3999" s="11">
        <f t="shared" si="816"/>
        <v>0.12834994550993947</v>
      </c>
      <c r="H3999">
        <v>2080434</v>
      </c>
      <c r="I3999" s="12">
        <f t="shared" ref="I3999:I4029" si="822">(F3999/H3999)</f>
        <v>0.27272386434753521</v>
      </c>
      <c r="J3999" s="12">
        <f t="shared" si="812"/>
        <v>0.27349005063366588</v>
      </c>
      <c r="K3999" s="1">
        <v>2054400</v>
      </c>
      <c r="L3999">
        <v>27804</v>
      </c>
      <c r="M3999" s="12">
        <f t="shared" si="813"/>
        <v>1.3533878504672896E-2</v>
      </c>
      <c r="N3999">
        <v>14967</v>
      </c>
      <c r="O3999">
        <v>12837</v>
      </c>
      <c r="P3999" s="12">
        <f t="shared" si="817"/>
        <v>6.2485397196261686E-3</v>
      </c>
      <c r="Q3999" s="12">
        <f t="shared" si="818"/>
        <v>0.46169615882606818</v>
      </c>
      <c r="R3999">
        <v>11682</v>
      </c>
      <c r="S3999">
        <v>4973</v>
      </c>
      <c r="T3999">
        <v>1923</v>
      </c>
      <c r="U3999" s="30">
        <v>1923.395</v>
      </c>
      <c r="V3999">
        <f t="shared" si="810"/>
        <v>1923395</v>
      </c>
      <c r="W3999">
        <v>12803</v>
      </c>
      <c r="X3999" s="16">
        <v>1237</v>
      </c>
      <c r="Z3999" s="16">
        <v>1237</v>
      </c>
      <c r="AA3999" s="16">
        <v>1237</v>
      </c>
    </row>
    <row r="4000" spans="2:28">
      <c r="B4000" t="s">
        <v>248</v>
      </c>
      <c r="C4000">
        <v>1979</v>
      </c>
      <c r="D4000" s="1">
        <v>613149</v>
      </c>
      <c r="E4000" s="12">
        <f t="shared" si="815"/>
        <v>7.7632175584996257E-2</v>
      </c>
      <c r="F4000" s="1">
        <v>611894</v>
      </c>
      <c r="G4000" s="11">
        <f t="shared" si="816"/>
        <v>7.844775319712928E-2</v>
      </c>
      <c r="H4000">
        <v>2394764</v>
      </c>
      <c r="I4000" s="12">
        <f t="shared" si="822"/>
        <v>0.25551327813513147</v>
      </c>
      <c r="J4000" s="12">
        <f t="shared" si="812"/>
        <v>0.25603733812601159</v>
      </c>
      <c r="K4000" s="1">
        <v>2423711</v>
      </c>
      <c r="L4000">
        <v>34343</v>
      </c>
      <c r="M4000" s="12">
        <f t="shared" si="813"/>
        <v>1.4169593652048449E-2</v>
      </c>
      <c r="N4000">
        <v>19161</v>
      </c>
      <c r="O4000">
        <v>15182</v>
      </c>
      <c r="P4000" s="12">
        <f t="shared" si="817"/>
        <v>6.2639481357307037E-3</v>
      </c>
      <c r="Q4000" s="12">
        <f t="shared" si="818"/>
        <v>0.44206970852866667</v>
      </c>
      <c r="R4000">
        <v>13194</v>
      </c>
      <c r="S4000">
        <v>9601</v>
      </c>
      <c r="T4000">
        <v>1942</v>
      </c>
      <c r="U4000" s="30">
        <v>1942.146</v>
      </c>
      <c r="V4000">
        <f t="shared" si="810"/>
        <v>1942146</v>
      </c>
      <c r="W4000">
        <v>14297</v>
      </c>
      <c r="X4000" s="16">
        <v>1251</v>
      </c>
      <c r="Z4000" s="16">
        <v>1251</v>
      </c>
      <c r="AA4000" s="16">
        <v>1251</v>
      </c>
    </row>
    <row r="4001" spans="2:27">
      <c r="B4001" t="s">
        <v>248</v>
      </c>
      <c r="C4001">
        <v>1980</v>
      </c>
      <c r="D4001" s="1">
        <v>712959</v>
      </c>
      <c r="E4001" s="12">
        <f t="shared" si="815"/>
        <v>0.16278261890666054</v>
      </c>
      <c r="F4001" s="1">
        <v>710535</v>
      </c>
      <c r="G4001" s="11">
        <f t="shared" si="816"/>
        <v>0.16120602588029953</v>
      </c>
      <c r="H4001">
        <v>2640307</v>
      </c>
      <c r="I4001" s="12">
        <f t="shared" si="822"/>
        <v>0.26911075113613681</v>
      </c>
      <c r="J4001" s="12">
        <f t="shared" si="812"/>
        <v>0.27002882619331769</v>
      </c>
      <c r="K4001" s="1">
        <v>2678563</v>
      </c>
      <c r="L4001">
        <v>33762</v>
      </c>
      <c r="M4001" s="12">
        <f t="shared" si="813"/>
        <v>1.2604519662221871E-2</v>
      </c>
      <c r="N4001">
        <v>19371</v>
      </c>
      <c r="O4001">
        <v>14391</v>
      </c>
      <c r="P4001" s="12">
        <f t="shared" si="817"/>
        <v>5.3726569059603978E-3</v>
      </c>
      <c r="Q4001" s="12">
        <f t="shared" si="818"/>
        <v>0.42624844499733427</v>
      </c>
      <c r="R4001">
        <v>13815</v>
      </c>
      <c r="S4001">
        <v>6278</v>
      </c>
      <c r="T4001">
        <v>1950</v>
      </c>
      <c r="U4001" s="30">
        <v>1951.3489999999999</v>
      </c>
      <c r="V4001">
        <f t="shared" si="810"/>
        <v>1951349</v>
      </c>
      <c r="W4001">
        <v>15739</v>
      </c>
      <c r="X4001" s="16">
        <v>1257</v>
      </c>
      <c r="Y4001">
        <v>2249</v>
      </c>
      <c r="Z4001" s="1">
        <f>(Y4001+X4001)/2</f>
        <v>1753</v>
      </c>
      <c r="AA4001" s="16">
        <v>1753</v>
      </c>
    </row>
    <row r="4002" spans="2:27">
      <c r="B4002" t="s">
        <v>248</v>
      </c>
      <c r="C4002">
        <v>1981</v>
      </c>
      <c r="D4002" s="1">
        <v>764154</v>
      </c>
      <c r="E4002" s="12">
        <f t="shared" si="815"/>
        <v>7.180637315750274E-2</v>
      </c>
      <c r="F4002" s="1">
        <v>760482</v>
      </c>
      <c r="G4002" s="11">
        <f t="shared" si="816"/>
        <v>7.0294918617661337E-2</v>
      </c>
      <c r="H4002">
        <v>2931076</v>
      </c>
      <c r="I4002" s="12">
        <f t="shared" si="822"/>
        <v>0.2594548896036814</v>
      </c>
      <c r="J4002" s="12">
        <f t="shared" si="812"/>
        <v>0.26070767185838922</v>
      </c>
      <c r="K4002" s="1">
        <v>2863126</v>
      </c>
      <c r="L4002">
        <v>35320</v>
      </c>
      <c r="M4002" s="12">
        <f t="shared" si="813"/>
        <v>1.2336166833034942E-2</v>
      </c>
      <c r="N4002">
        <v>20770</v>
      </c>
      <c r="O4002">
        <v>14550</v>
      </c>
      <c r="P4002" s="12">
        <f t="shared" si="817"/>
        <v>5.0818580809925936E-3</v>
      </c>
      <c r="Q4002" s="12">
        <f t="shared" si="818"/>
        <v>0.41194790486976218</v>
      </c>
      <c r="R4002">
        <v>16408</v>
      </c>
      <c r="S4002">
        <v>6762</v>
      </c>
      <c r="T4002">
        <v>1954</v>
      </c>
      <c r="U4002" s="30">
        <v>1954.124</v>
      </c>
      <c r="V4002">
        <f t="shared" si="810"/>
        <v>1954124</v>
      </c>
      <c r="W4002">
        <v>17132</v>
      </c>
      <c r="X4002" s="16">
        <v>1565</v>
      </c>
      <c r="Z4002" s="16">
        <v>1565</v>
      </c>
      <c r="AA4002" s="16">
        <v>1565</v>
      </c>
    </row>
    <row r="4003" spans="2:27">
      <c r="B4003" t="s">
        <v>248</v>
      </c>
      <c r="C4003">
        <v>1982</v>
      </c>
      <c r="D4003" s="1">
        <v>680247</v>
      </c>
      <c r="E4003" s="12">
        <f t="shared" si="815"/>
        <v>-0.10980378300709019</v>
      </c>
      <c r="F4003" s="1">
        <v>675404</v>
      </c>
      <c r="G4003" s="11">
        <f t="shared" si="816"/>
        <v>-0.11187378530984297</v>
      </c>
      <c r="H4003" s="10">
        <v>3100465</v>
      </c>
      <c r="I4003" s="12">
        <f t="shared" si="822"/>
        <v>0.21783958212719706</v>
      </c>
      <c r="J4003" s="12">
        <f t="shared" si="812"/>
        <v>0.21940160588814903</v>
      </c>
      <c r="K4003" s="1">
        <v>2841679</v>
      </c>
      <c r="L4003">
        <v>37374</v>
      </c>
      <c r="M4003" s="12">
        <f t="shared" si="813"/>
        <v>1.3152083680106022E-2</v>
      </c>
      <c r="N4003">
        <v>20848</v>
      </c>
      <c r="O4003">
        <v>16526</v>
      </c>
      <c r="P4003" s="12">
        <f t="shared" si="817"/>
        <v>5.8155759323977128E-3</v>
      </c>
      <c r="Q4003" s="12">
        <f t="shared" si="818"/>
        <v>0.4421790549579922</v>
      </c>
      <c r="R4003">
        <v>18195</v>
      </c>
      <c r="S4003">
        <v>7100</v>
      </c>
      <c r="T4003">
        <v>1950</v>
      </c>
      <c r="U4003" s="30">
        <v>1949.604</v>
      </c>
      <c r="V4003">
        <f t="shared" si="810"/>
        <v>1949604</v>
      </c>
      <c r="W4003">
        <v>18209</v>
      </c>
      <c r="X4003" s="16">
        <v>1547</v>
      </c>
      <c r="Z4003" s="16">
        <v>1547</v>
      </c>
      <c r="AA4003" s="16">
        <v>1547</v>
      </c>
    </row>
    <row r="4004" spans="2:27">
      <c r="B4004" t="s">
        <v>248</v>
      </c>
      <c r="C4004">
        <v>1983</v>
      </c>
      <c r="D4004" s="1">
        <v>617033</v>
      </c>
      <c r="E4004" s="12">
        <f t="shared" si="815"/>
        <v>-9.29280099728481E-2</v>
      </c>
      <c r="F4004" s="1">
        <v>612199</v>
      </c>
      <c r="G4004" s="11">
        <f t="shared" si="816"/>
        <v>-9.3581027059360028E-2</v>
      </c>
      <c r="H4004">
        <v>3201658</v>
      </c>
      <c r="I4004" s="12">
        <f t="shared" si="822"/>
        <v>0.19121311520468456</v>
      </c>
      <c r="J4004" s="12">
        <f t="shared" si="812"/>
        <v>0.19272295791742902</v>
      </c>
      <c r="K4004" s="1">
        <v>3046333</v>
      </c>
      <c r="L4004">
        <v>38276</v>
      </c>
      <c r="M4004" s="12">
        <f t="shared" si="813"/>
        <v>1.256461457102687E-2</v>
      </c>
      <c r="N4004">
        <v>21802</v>
      </c>
      <c r="O4004">
        <v>16474</v>
      </c>
      <c r="P4004" s="12">
        <f t="shared" si="817"/>
        <v>5.4078132626997769E-3</v>
      </c>
      <c r="Q4004" s="12">
        <f t="shared" si="818"/>
        <v>0.43040025080990701</v>
      </c>
      <c r="R4004">
        <v>24080</v>
      </c>
      <c r="S4004">
        <v>7964</v>
      </c>
      <c r="T4004">
        <v>1945</v>
      </c>
      <c r="U4004" s="30">
        <v>1945.0609999999999</v>
      </c>
      <c r="V4004">
        <f t="shared" si="810"/>
        <v>1945061</v>
      </c>
      <c r="W4004">
        <v>18625</v>
      </c>
      <c r="X4004" s="16">
        <v>1667</v>
      </c>
      <c r="Z4004" s="16">
        <v>1667</v>
      </c>
      <c r="AA4004" s="16">
        <v>1667</v>
      </c>
    </row>
    <row r="4005" spans="2:27">
      <c r="B4005" t="s">
        <v>248</v>
      </c>
      <c r="C4005">
        <v>1984</v>
      </c>
      <c r="D4005" s="1">
        <v>685033</v>
      </c>
      <c r="E4005" s="12">
        <f t="shared" si="815"/>
        <v>0.11020480266047358</v>
      </c>
      <c r="F4005" s="1">
        <v>680774</v>
      </c>
      <c r="G4005" s="11">
        <f t="shared" si="816"/>
        <v>0.11201423066682566</v>
      </c>
      <c r="H4005">
        <v>3546835</v>
      </c>
      <c r="I4005" s="12">
        <f t="shared" si="822"/>
        <v>0.19193844653049832</v>
      </c>
      <c r="J4005" s="12">
        <f t="shared" si="812"/>
        <v>0.19313923540283098</v>
      </c>
      <c r="K4005" s="1">
        <v>3135760</v>
      </c>
      <c r="L4005">
        <v>40987</v>
      </c>
      <c r="M4005" s="12">
        <f t="shared" si="813"/>
        <v>1.3070834502640509E-2</v>
      </c>
      <c r="N4005">
        <v>21318</v>
      </c>
      <c r="O4005">
        <v>19669</v>
      </c>
      <c r="P4005" s="12">
        <f t="shared" si="817"/>
        <v>6.2724825879531595E-3</v>
      </c>
      <c r="Q4005" s="12">
        <f t="shared" si="818"/>
        <v>0.479883865615927</v>
      </c>
      <c r="R4005">
        <v>23294</v>
      </c>
      <c r="S4005">
        <v>7838</v>
      </c>
      <c r="T4005">
        <v>1928</v>
      </c>
      <c r="U4005" s="30">
        <v>1927.6969999999999</v>
      </c>
      <c r="V4005">
        <f t="shared" si="810"/>
        <v>1927697</v>
      </c>
      <c r="W4005">
        <v>19961</v>
      </c>
      <c r="X4005" s="16">
        <v>1606</v>
      </c>
      <c r="Z4005" s="16">
        <v>1606</v>
      </c>
      <c r="AA4005" s="16">
        <v>1606</v>
      </c>
    </row>
    <row r="4006" spans="2:27">
      <c r="B4006" t="s">
        <v>248</v>
      </c>
      <c r="C4006">
        <v>1985</v>
      </c>
      <c r="D4006" s="1">
        <v>748838</v>
      </c>
      <c r="E4006" s="12">
        <f t="shared" si="815"/>
        <v>9.3141498292782982E-2</v>
      </c>
      <c r="F4006" s="1">
        <v>744020</v>
      </c>
      <c r="G4006" s="11">
        <f t="shared" si="816"/>
        <v>9.2903077967137399E-2</v>
      </c>
      <c r="H4006">
        <v>3665280</v>
      </c>
      <c r="I4006" s="12">
        <f t="shared" si="822"/>
        <v>0.20299131307840057</v>
      </c>
      <c r="J4006" s="12">
        <f t="shared" si="812"/>
        <v>0.20430581019731098</v>
      </c>
      <c r="K4006" s="1">
        <v>3343268</v>
      </c>
      <c r="L4006">
        <v>48691</v>
      </c>
      <c r="M4006" s="12">
        <f t="shared" si="813"/>
        <v>1.4563893771004897E-2</v>
      </c>
      <c r="N4006">
        <v>24423</v>
      </c>
      <c r="O4006">
        <v>24268</v>
      </c>
      <c r="P4006" s="12">
        <f t="shared" si="817"/>
        <v>7.2587659738914141E-3</v>
      </c>
      <c r="Q4006" s="12">
        <f t="shared" si="818"/>
        <v>0.49840833008153457</v>
      </c>
      <c r="R4006">
        <v>26626</v>
      </c>
      <c r="S4006">
        <v>8095</v>
      </c>
      <c r="T4006">
        <v>1907</v>
      </c>
      <c r="U4006" s="30">
        <v>1906.8309999999999</v>
      </c>
      <c r="V4006">
        <f t="shared" si="810"/>
        <v>1906831</v>
      </c>
      <c r="W4006">
        <v>20690</v>
      </c>
      <c r="X4006" s="16">
        <v>1754</v>
      </c>
      <c r="Z4006" s="16">
        <v>1754</v>
      </c>
      <c r="AA4006" s="16">
        <v>1754</v>
      </c>
    </row>
    <row r="4007" spans="2:27">
      <c r="B4007" t="s">
        <v>248</v>
      </c>
      <c r="C4007">
        <v>1986</v>
      </c>
      <c r="D4007" s="1">
        <v>891472</v>
      </c>
      <c r="E4007" s="12">
        <f t="shared" si="815"/>
        <v>0.1904737740339032</v>
      </c>
      <c r="F4007" s="1">
        <v>885693</v>
      </c>
      <c r="G4007" s="11">
        <f t="shared" si="816"/>
        <v>0.190415580226338</v>
      </c>
      <c r="H4007">
        <v>3821655</v>
      </c>
      <c r="I4007" s="12">
        <f t="shared" si="822"/>
        <v>0.23175639873300966</v>
      </c>
      <c r="J4007" s="12">
        <f t="shared" si="812"/>
        <v>0.23326857081552363</v>
      </c>
      <c r="K4007" s="1">
        <v>3621314</v>
      </c>
      <c r="L4007">
        <v>47936</v>
      </c>
      <c r="M4007" s="12">
        <f t="shared" si="813"/>
        <v>1.3237184071858999E-2</v>
      </c>
      <c r="N4007">
        <v>24499</v>
      </c>
      <c r="O4007">
        <v>23437</v>
      </c>
      <c r="P4007" s="12">
        <f t="shared" si="817"/>
        <v>6.471960177990641E-3</v>
      </c>
      <c r="Q4007" s="12">
        <f t="shared" si="818"/>
        <v>0.48892273030707611</v>
      </c>
      <c r="R4007">
        <v>28463</v>
      </c>
      <c r="S4007">
        <v>10055</v>
      </c>
      <c r="T4007">
        <v>1882</v>
      </c>
      <c r="U4007" s="30">
        <v>1882.35</v>
      </c>
      <c r="V4007">
        <f t="shared" si="810"/>
        <v>1882350</v>
      </c>
      <c r="W4007">
        <v>21105</v>
      </c>
      <c r="X4007" s="16">
        <v>1498</v>
      </c>
      <c r="Z4007" s="16">
        <v>1498</v>
      </c>
      <c r="AA4007" s="16">
        <v>1498</v>
      </c>
    </row>
    <row r="4008" spans="2:27">
      <c r="B4008" t="s">
        <v>248</v>
      </c>
      <c r="C4008">
        <v>1987</v>
      </c>
      <c r="D4008" s="1">
        <v>927727</v>
      </c>
      <c r="E4008" s="12">
        <f t="shared" si="815"/>
        <v>4.0668691781682434E-2</v>
      </c>
      <c r="F4008" s="1">
        <v>914581</v>
      </c>
      <c r="G4008" s="11">
        <f t="shared" si="816"/>
        <v>3.2616267713530538E-2</v>
      </c>
      <c r="H4008">
        <v>3995092</v>
      </c>
      <c r="I4008" s="12">
        <f t="shared" si="822"/>
        <v>0.2289261423766962</v>
      </c>
      <c r="J4008" s="12">
        <f t="shared" si="812"/>
        <v>0.23221667986619582</v>
      </c>
      <c r="K4008" s="1">
        <v>3884292</v>
      </c>
      <c r="L4008">
        <v>52430</v>
      </c>
      <c r="M4008" s="12">
        <f t="shared" si="813"/>
        <v>1.3497955354540802E-2</v>
      </c>
      <c r="N4008">
        <v>26183</v>
      </c>
      <c r="O4008">
        <v>26247</v>
      </c>
      <c r="P4008" s="12">
        <f t="shared" si="817"/>
        <v>6.7572159868516581E-3</v>
      </c>
      <c r="Q4008" s="12">
        <f t="shared" si="818"/>
        <v>0.50061033759298112</v>
      </c>
      <c r="R4008">
        <v>29449</v>
      </c>
      <c r="S4008">
        <v>10531</v>
      </c>
      <c r="T4008">
        <v>1858</v>
      </c>
      <c r="U4008" s="30">
        <v>1857.585</v>
      </c>
      <c r="V4008">
        <f t="shared" si="810"/>
        <v>1857585</v>
      </c>
      <c r="W4008">
        <v>21584</v>
      </c>
      <c r="X4008" s="16">
        <v>1477</v>
      </c>
      <c r="Z4008" s="16">
        <v>1477</v>
      </c>
      <c r="AA4008" s="16">
        <v>1477</v>
      </c>
    </row>
    <row r="4009" spans="2:27">
      <c r="B4009" t="s">
        <v>248</v>
      </c>
      <c r="C4009">
        <v>1988</v>
      </c>
      <c r="D4009" s="1">
        <v>982398</v>
      </c>
      <c r="E4009" s="12">
        <f t="shared" si="815"/>
        <v>5.8930051620789306E-2</v>
      </c>
      <c r="F4009" s="1">
        <v>965774</v>
      </c>
      <c r="G4009" s="11">
        <f t="shared" si="816"/>
        <v>5.5974265811338741E-2</v>
      </c>
      <c r="H4009">
        <v>3700869</v>
      </c>
      <c r="I4009" s="12">
        <f t="shared" si="822"/>
        <v>0.26095870996784809</v>
      </c>
      <c r="J4009" s="12">
        <f t="shared" si="812"/>
        <v>0.26545062794711188</v>
      </c>
      <c r="K4009" s="1">
        <v>3809454</v>
      </c>
      <c r="L4009">
        <v>53757</v>
      </c>
      <c r="M4009" s="12">
        <f t="shared" si="813"/>
        <v>1.4111471092707774E-2</v>
      </c>
      <c r="N4009">
        <v>24613</v>
      </c>
      <c r="O4009">
        <v>29144</v>
      </c>
      <c r="P4009" s="12">
        <f t="shared" si="817"/>
        <v>7.6504401943165608E-3</v>
      </c>
      <c r="Q4009" s="12">
        <f t="shared" si="818"/>
        <v>0.54214334877318304</v>
      </c>
      <c r="R4009">
        <v>27084</v>
      </c>
      <c r="S4009">
        <v>9649</v>
      </c>
      <c r="T4009">
        <v>1830</v>
      </c>
      <c r="U4009" s="30">
        <v>1830.2149999999999</v>
      </c>
      <c r="V4009">
        <f t="shared" si="810"/>
        <v>1830215</v>
      </c>
      <c r="W4009">
        <v>22935</v>
      </c>
      <c r="X4009" s="16">
        <v>1482</v>
      </c>
      <c r="Z4009" s="16">
        <v>1482</v>
      </c>
      <c r="AA4009" s="16">
        <v>1482</v>
      </c>
    </row>
    <row r="4010" spans="2:27">
      <c r="B4010" t="s">
        <v>248</v>
      </c>
      <c r="C4010">
        <v>1989</v>
      </c>
      <c r="D4010" s="1">
        <v>832648</v>
      </c>
      <c r="E4010" s="12">
        <f t="shared" si="815"/>
        <v>-0.15243312791760569</v>
      </c>
      <c r="F4010" s="1">
        <v>826917</v>
      </c>
      <c r="G4010" s="11">
        <f t="shared" si="816"/>
        <v>-0.14377794390820212</v>
      </c>
      <c r="H4010">
        <v>3984804</v>
      </c>
      <c r="I4010" s="12">
        <f t="shared" si="822"/>
        <v>0.2075176093981034</v>
      </c>
      <c r="J4010" s="12">
        <f t="shared" si="812"/>
        <v>0.2089558231722313</v>
      </c>
      <c r="K4010" s="1">
        <v>3819710</v>
      </c>
      <c r="L4010">
        <v>56476</v>
      </c>
      <c r="M4010" s="12">
        <f t="shared" si="813"/>
        <v>1.478541564673758E-2</v>
      </c>
      <c r="N4010">
        <v>25783</v>
      </c>
      <c r="O4010">
        <v>30693</v>
      </c>
      <c r="P4010" s="12">
        <f t="shared" si="817"/>
        <v>8.0354267732367125E-3</v>
      </c>
      <c r="Q4010" s="12">
        <f t="shared" si="818"/>
        <v>0.5434697924782208</v>
      </c>
      <c r="R4010">
        <v>28369</v>
      </c>
      <c r="S4010">
        <v>11048</v>
      </c>
      <c r="T4010">
        <v>1807</v>
      </c>
      <c r="U4010" s="30">
        <v>1806.568</v>
      </c>
      <c r="V4010">
        <f t="shared" si="810"/>
        <v>1806568</v>
      </c>
      <c r="W4010">
        <v>24204</v>
      </c>
      <c r="X4010" s="16">
        <v>1573</v>
      </c>
      <c r="Z4010" s="16">
        <v>1573</v>
      </c>
      <c r="AA4010" s="16">
        <v>1573</v>
      </c>
    </row>
    <row r="4011" spans="2:27">
      <c r="B4011" t="s">
        <v>248</v>
      </c>
      <c r="C4011">
        <v>1990</v>
      </c>
      <c r="D4011" s="1">
        <v>948277</v>
      </c>
      <c r="E4011" s="12">
        <f t="shared" si="815"/>
        <v>0.13886900587042783</v>
      </c>
      <c r="F4011" s="1">
        <v>941961</v>
      </c>
      <c r="G4011" s="11">
        <f t="shared" si="816"/>
        <v>0.13912399914380766</v>
      </c>
      <c r="H4011">
        <v>4457672</v>
      </c>
      <c r="I4011" s="12">
        <f t="shared" si="822"/>
        <v>0.21131231728130737</v>
      </c>
      <c r="J4011" s="12">
        <f t="shared" si="812"/>
        <v>0.21272920035390672</v>
      </c>
      <c r="K4011" s="1">
        <v>4211695</v>
      </c>
      <c r="L4011">
        <v>57867</v>
      </c>
      <c r="M4011" s="12">
        <f t="shared" si="813"/>
        <v>1.3739598902579604E-2</v>
      </c>
      <c r="N4011">
        <v>27734</v>
      </c>
      <c r="O4011">
        <v>30133</v>
      </c>
      <c r="P4011" s="12">
        <f t="shared" si="817"/>
        <v>7.1546016508792776E-3</v>
      </c>
      <c r="Q4011" s="12">
        <f t="shared" si="818"/>
        <v>0.52072856723175553</v>
      </c>
      <c r="R4011">
        <v>33850</v>
      </c>
      <c r="S4011">
        <v>8199</v>
      </c>
      <c r="T4011">
        <v>1793</v>
      </c>
      <c r="U4011" s="30">
        <v>1792.481</v>
      </c>
      <c r="V4011">
        <f t="shared" si="810"/>
        <v>1792481</v>
      </c>
      <c r="W4011">
        <v>25878</v>
      </c>
      <c r="X4011" s="16">
        <v>1565</v>
      </c>
      <c r="Z4011" s="16">
        <v>1565</v>
      </c>
      <c r="AA4011" s="16">
        <v>1565</v>
      </c>
    </row>
    <row r="4012" spans="2:27">
      <c r="B4012" t="s">
        <v>248</v>
      </c>
      <c r="C4012">
        <v>1991</v>
      </c>
      <c r="D4012" s="1">
        <v>1083802</v>
      </c>
      <c r="E4012" s="12">
        <f t="shared" si="815"/>
        <v>0.14291710122675125</v>
      </c>
      <c r="F4012" s="1">
        <v>1075074</v>
      </c>
      <c r="G4012" s="11">
        <f t="shared" si="816"/>
        <v>0.14131476780885832</v>
      </c>
      <c r="H4012">
        <v>5057556</v>
      </c>
      <c r="I4012" s="12">
        <f t="shared" si="822"/>
        <v>0.2125678885216496</v>
      </c>
      <c r="J4012" s="12">
        <f t="shared" si="812"/>
        <v>0.21429362324411239</v>
      </c>
      <c r="K4012" s="1">
        <v>4771726</v>
      </c>
      <c r="L4012">
        <v>65565</v>
      </c>
      <c r="M4012" s="12">
        <f t="shared" si="813"/>
        <v>1.3740311157849383E-2</v>
      </c>
      <c r="N4012">
        <v>25095</v>
      </c>
      <c r="O4012">
        <v>40470</v>
      </c>
      <c r="P4012" s="12">
        <f t="shared" si="817"/>
        <v>8.4812078480616861E-3</v>
      </c>
      <c r="Q4012" s="12">
        <f t="shared" si="818"/>
        <v>0.6172500571951498</v>
      </c>
      <c r="R4012">
        <v>41286</v>
      </c>
      <c r="S4012">
        <v>9690</v>
      </c>
      <c r="T4012">
        <v>1798</v>
      </c>
      <c r="U4012" s="30">
        <v>1798.212</v>
      </c>
      <c r="V4012">
        <f t="shared" si="810"/>
        <v>1798212</v>
      </c>
      <c r="W4012">
        <v>27135</v>
      </c>
      <c r="X4012" s="16">
        <v>1573</v>
      </c>
      <c r="Z4012" s="16">
        <v>1573</v>
      </c>
      <c r="AA4012" s="16">
        <v>1573</v>
      </c>
    </row>
    <row r="4013" spans="2:27">
      <c r="B4013" t="s">
        <v>248</v>
      </c>
      <c r="C4013">
        <v>1992</v>
      </c>
      <c r="D4013" s="1">
        <v>1490087</v>
      </c>
      <c r="E4013" s="12">
        <f t="shared" si="815"/>
        <v>0.37487013310549344</v>
      </c>
      <c r="F4013" s="1">
        <v>1475928</v>
      </c>
      <c r="G4013" s="11">
        <f t="shared" si="816"/>
        <v>0.37286177509641194</v>
      </c>
      <c r="H4013">
        <v>5452191</v>
      </c>
      <c r="I4013" s="12">
        <f t="shared" si="822"/>
        <v>0.27070364923019019</v>
      </c>
      <c r="J4013" s="12">
        <f t="shared" si="812"/>
        <v>0.27330058686498693</v>
      </c>
      <c r="K4013" s="1">
        <v>5261795</v>
      </c>
      <c r="L4013">
        <v>60341</v>
      </c>
      <c r="M4013" s="12">
        <f t="shared" si="813"/>
        <v>1.1467759576342294E-2</v>
      </c>
      <c r="N4013">
        <v>23850</v>
      </c>
      <c r="O4013">
        <v>36491</v>
      </c>
      <c r="P4013" s="12">
        <f t="shared" si="817"/>
        <v>6.9350858404783923E-3</v>
      </c>
      <c r="Q4013" s="12">
        <f t="shared" si="818"/>
        <v>0.60474635819757705</v>
      </c>
      <c r="R4013">
        <v>39847</v>
      </c>
      <c r="S4013">
        <v>12651</v>
      </c>
      <c r="T4013">
        <v>1805</v>
      </c>
      <c r="U4013" s="30">
        <v>1805.462</v>
      </c>
      <c r="V4013">
        <f t="shared" si="810"/>
        <v>1805462</v>
      </c>
      <c r="W4013">
        <v>29050</v>
      </c>
      <c r="X4013" s="16">
        <v>1674</v>
      </c>
      <c r="Z4013" s="16">
        <v>1674</v>
      </c>
      <c r="AA4013" s="16">
        <v>1674</v>
      </c>
    </row>
    <row r="4014" spans="2:27">
      <c r="B4014" t="s">
        <v>248</v>
      </c>
      <c r="C4014">
        <v>1993</v>
      </c>
      <c r="D4014" s="1">
        <v>1787178</v>
      </c>
      <c r="E4014" s="12">
        <f t="shared" si="815"/>
        <v>0.19937829133466703</v>
      </c>
      <c r="F4014" s="1">
        <v>1774440</v>
      </c>
      <c r="G4014" s="11">
        <f t="shared" si="816"/>
        <v>0.20225376847651105</v>
      </c>
      <c r="H4014">
        <v>6047454</v>
      </c>
      <c r="I4014" s="12">
        <f t="shared" si="822"/>
        <v>0.2934193463894062</v>
      </c>
      <c r="J4014" s="12">
        <f t="shared" si="812"/>
        <v>0.29552568733883716</v>
      </c>
      <c r="K4014" s="1">
        <v>5943099</v>
      </c>
      <c r="L4014">
        <v>60990</v>
      </c>
      <c r="M4014" s="12">
        <f t="shared" si="813"/>
        <v>1.0262322737682815E-2</v>
      </c>
      <c r="N4014">
        <v>23540</v>
      </c>
      <c r="O4014">
        <v>37450</v>
      </c>
      <c r="P4014" s="12">
        <f t="shared" si="817"/>
        <v>6.301426242436816E-3</v>
      </c>
      <c r="Q4014" s="12">
        <f t="shared" si="818"/>
        <v>0.61403508771929827</v>
      </c>
      <c r="R4014">
        <v>45495</v>
      </c>
      <c r="S4014">
        <v>10691</v>
      </c>
      <c r="T4014">
        <v>1816</v>
      </c>
      <c r="U4014" s="30">
        <v>1816.1790000000001</v>
      </c>
      <c r="V4014">
        <f t="shared" si="810"/>
        <v>1816179</v>
      </c>
      <c r="W4014">
        <v>30078</v>
      </c>
      <c r="X4014" s="16">
        <v>1805</v>
      </c>
      <c r="Z4014" s="16">
        <v>1805</v>
      </c>
      <c r="AA4014" s="16">
        <v>1805</v>
      </c>
    </row>
    <row r="4015" spans="2:27">
      <c r="B4015" t="s">
        <v>248</v>
      </c>
      <c r="C4015">
        <v>1994</v>
      </c>
      <c r="D4015" s="1">
        <v>1927209</v>
      </c>
      <c r="E4015" s="12">
        <f t="shared" si="815"/>
        <v>7.835313550189181E-2</v>
      </c>
      <c r="F4015" s="1">
        <v>1916440</v>
      </c>
      <c r="G4015" s="11">
        <f t="shared" si="816"/>
        <v>8.0025247401997249E-2</v>
      </c>
      <c r="H4015">
        <v>6349448</v>
      </c>
      <c r="I4015" s="12">
        <f t="shared" si="822"/>
        <v>0.3018278124334588</v>
      </c>
      <c r="J4015" s="12">
        <f t="shared" si="812"/>
        <v>0.30352386538168358</v>
      </c>
      <c r="K4015" s="1">
        <v>6189980</v>
      </c>
      <c r="L4015">
        <v>90267</v>
      </c>
      <c r="M4015" s="12">
        <f t="shared" si="813"/>
        <v>1.4582761172087793E-2</v>
      </c>
      <c r="N4015">
        <v>33456</v>
      </c>
      <c r="O4015">
        <v>56811</v>
      </c>
      <c r="P4015" s="12">
        <f t="shared" si="817"/>
        <v>9.1778971822202987E-3</v>
      </c>
      <c r="Q4015" s="12">
        <f t="shared" si="818"/>
        <v>0.62936621356641964</v>
      </c>
      <c r="R4015">
        <v>56394</v>
      </c>
      <c r="S4015">
        <v>12601</v>
      </c>
      <c r="T4015">
        <v>1818</v>
      </c>
      <c r="U4015" s="30">
        <v>1818.49</v>
      </c>
      <c r="V4015">
        <f t="shared" si="810"/>
        <v>1818490</v>
      </c>
      <c r="W4015">
        <v>31436</v>
      </c>
      <c r="X4015" s="16">
        <v>2332</v>
      </c>
      <c r="Y4015">
        <v>1930</v>
      </c>
      <c r="Z4015" s="1">
        <f>(Y4015+X4015)/2</f>
        <v>2131</v>
      </c>
      <c r="AA4015" s="16">
        <v>2131</v>
      </c>
    </row>
    <row r="4016" spans="2:27">
      <c r="B4016" t="s">
        <v>248</v>
      </c>
      <c r="C4016">
        <v>1995</v>
      </c>
      <c r="D4016" s="1">
        <v>2001039</v>
      </c>
      <c r="E4016" s="12">
        <f t="shared" si="815"/>
        <v>3.8309285604207953E-2</v>
      </c>
      <c r="F4016" s="1">
        <v>1986763</v>
      </c>
      <c r="G4016" s="11">
        <f t="shared" si="816"/>
        <v>3.6694600404917455E-2</v>
      </c>
      <c r="H4016">
        <v>6661755</v>
      </c>
      <c r="I4016" s="12">
        <f t="shared" si="822"/>
        <v>0.2982341740277149</v>
      </c>
      <c r="J4016" s="12">
        <f t="shared" si="812"/>
        <v>0.30037715286737504</v>
      </c>
      <c r="K4016" s="1">
        <v>6261769</v>
      </c>
      <c r="L4016">
        <v>114391</v>
      </c>
      <c r="M4016" s="12">
        <f t="shared" si="813"/>
        <v>1.8268160323384654E-2</v>
      </c>
      <c r="N4016">
        <v>37160</v>
      </c>
      <c r="O4016">
        <v>77231</v>
      </c>
      <c r="P4016" s="12">
        <f t="shared" si="817"/>
        <v>1.2333735083488388E-2</v>
      </c>
      <c r="Q4016" s="12">
        <f t="shared" si="818"/>
        <v>0.67514926873617676</v>
      </c>
      <c r="R4016">
        <v>62701</v>
      </c>
      <c r="S4016">
        <v>16777</v>
      </c>
      <c r="T4016">
        <v>1821</v>
      </c>
      <c r="U4016" s="30">
        <v>1820.56</v>
      </c>
      <c r="V4016">
        <f t="shared" si="810"/>
        <v>1820560</v>
      </c>
      <c r="W4016">
        <v>32493</v>
      </c>
      <c r="X4016" s="17">
        <v>2512</v>
      </c>
      <c r="Y4016">
        <v>2378</v>
      </c>
      <c r="Z4016" s="1">
        <f t="shared" ref="Z4016:Z4019" si="823">(Y4016+X4016)/2</f>
        <v>2445</v>
      </c>
      <c r="AA4016" s="16">
        <v>2445</v>
      </c>
    </row>
    <row r="4017" spans="1:27">
      <c r="B4017" t="s">
        <v>248</v>
      </c>
      <c r="C4017">
        <v>1996</v>
      </c>
      <c r="D4017" s="1">
        <v>2093978</v>
      </c>
      <c r="E4017" s="12">
        <f t="shared" si="815"/>
        <v>4.6445371629438507E-2</v>
      </c>
      <c r="F4017" s="1">
        <v>2078739</v>
      </c>
      <c r="G4017" s="11">
        <f t="shared" si="816"/>
        <v>4.6294399482978088E-2</v>
      </c>
      <c r="H4017">
        <v>6859793</v>
      </c>
      <c r="I4017" s="12">
        <f t="shared" si="822"/>
        <v>0.30303232182078965</v>
      </c>
      <c r="J4017" s="12">
        <f t="shared" si="812"/>
        <v>0.30525381742568619</v>
      </c>
      <c r="K4017" s="1">
        <v>6576406</v>
      </c>
      <c r="L4017">
        <v>121314</v>
      </c>
      <c r="M4017" s="12">
        <f t="shared" si="813"/>
        <v>1.8446853798260023E-2</v>
      </c>
      <c r="N4017">
        <v>39241</v>
      </c>
      <c r="O4017">
        <v>82073</v>
      </c>
      <c r="P4017" s="12">
        <f t="shared" si="817"/>
        <v>1.2479916842117108E-2</v>
      </c>
      <c r="Q4017" s="12">
        <f t="shared" si="818"/>
        <v>0.67653362348945711</v>
      </c>
      <c r="R4017">
        <v>63233</v>
      </c>
      <c r="S4017">
        <v>18819</v>
      </c>
      <c r="T4017">
        <v>1819</v>
      </c>
      <c r="U4017" s="30">
        <v>1818.9829999999999</v>
      </c>
      <c r="V4017">
        <f t="shared" si="810"/>
        <v>1818983</v>
      </c>
      <c r="W4017">
        <v>33845</v>
      </c>
      <c r="X4017" s="17">
        <v>2749</v>
      </c>
      <c r="Y4017">
        <v>2468</v>
      </c>
      <c r="Z4017" s="1">
        <f t="shared" si="823"/>
        <v>2608.5</v>
      </c>
      <c r="AA4017" s="16">
        <v>2609</v>
      </c>
    </row>
    <row r="4018" spans="1:27">
      <c r="B4018" t="s">
        <v>248</v>
      </c>
      <c r="C4018">
        <v>1997</v>
      </c>
      <c r="D4018" s="1">
        <v>2040033</v>
      </c>
      <c r="E4018" s="12">
        <f t="shared" si="815"/>
        <v>-2.576197075613975E-2</v>
      </c>
      <c r="F4018" s="1">
        <v>2032610</v>
      </c>
      <c r="G4018" s="11">
        <f t="shared" si="816"/>
        <v>-2.2190857053242374E-2</v>
      </c>
      <c r="H4018">
        <v>7486970</v>
      </c>
      <c r="I4018" s="12">
        <f t="shared" si="822"/>
        <v>0.27148632891543573</v>
      </c>
      <c r="J4018" s="12">
        <f t="shared" si="812"/>
        <v>0.2724777847380182</v>
      </c>
      <c r="K4018" s="1">
        <v>7145479</v>
      </c>
      <c r="L4018">
        <v>135935</v>
      </c>
      <c r="M4018" s="12">
        <f t="shared" si="813"/>
        <v>1.9023917080996249E-2</v>
      </c>
      <c r="N4018">
        <v>41030</v>
      </c>
      <c r="O4018">
        <v>94905</v>
      </c>
      <c r="P4018" s="12">
        <f t="shared" si="817"/>
        <v>1.3281824773398676E-2</v>
      </c>
      <c r="Q4018" s="12">
        <f t="shared" si="818"/>
        <v>0.69816456394600357</v>
      </c>
      <c r="R4018">
        <v>54087</v>
      </c>
      <c r="S4018">
        <v>17180</v>
      </c>
      <c r="T4018">
        <v>1816</v>
      </c>
      <c r="U4018" s="30">
        <v>1815.588</v>
      </c>
      <c r="V4018">
        <f t="shared" si="810"/>
        <v>1815588</v>
      </c>
      <c r="W4018">
        <v>35242</v>
      </c>
      <c r="X4018" s="16">
        <v>3148</v>
      </c>
      <c r="Y4018">
        <v>2397</v>
      </c>
      <c r="Z4018" s="1">
        <f t="shared" si="823"/>
        <v>2772.5</v>
      </c>
      <c r="AA4018" s="16">
        <v>2773</v>
      </c>
    </row>
    <row r="4019" spans="1:27">
      <c r="B4019" t="s">
        <v>248</v>
      </c>
      <c r="C4019">
        <v>1998</v>
      </c>
      <c r="D4019" s="1">
        <v>2096294</v>
      </c>
      <c r="E4019" s="12">
        <f t="shared" si="815"/>
        <v>2.7578475446230526E-2</v>
      </c>
      <c r="F4019" s="1">
        <v>2068954</v>
      </c>
      <c r="G4019" s="11">
        <f t="shared" si="816"/>
        <v>1.7880459114143883E-2</v>
      </c>
      <c r="H4019">
        <v>7808416</v>
      </c>
      <c r="I4019" s="12">
        <f t="shared" si="822"/>
        <v>0.26496462278649091</v>
      </c>
      <c r="J4019" s="12">
        <f t="shared" si="812"/>
        <v>0.2684659731243827</v>
      </c>
      <c r="K4019" s="1">
        <v>7148810</v>
      </c>
      <c r="L4019">
        <v>163673</v>
      </c>
      <c r="M4019" s="12">
        <f t="shared" si="813"/>
        <v>2.2895139190998223E-2</v>
      </c>
      <c r="N4019">
        <v>43660</v>
      </c>
      <c r="O4019">
        <v>120013</v>
      </c>
      <c r="P4019" s="12">
        <f t="shared" si="817"/>
        <v>1.6787829023291987E-2</v>
      </c>
      <c r="Q4019" s="12">
        <f t="shared" si="818"/>
        <v>0.73324861156085608</v>
      </c>
      <c r="R4019">
        <v>69573</v>
      </c>
      <c r="S4019">
        <v>17701</v>
      </c>
      <c r="T4019">
        <v>1812</v>
      </c>
      <c r="U4019" s="30">
        <v>1811.6880000000001</v>
      </c>
      <c r="V4019">
        <f t="shared" si="810"/>
        <v>1811688</v>
      </c>
      <c r="W4019">
        <v>37168</v>
      </c>
      <c r="X4019" s="16">
        <v>3478</v>
      </c>
      <c r="Y4019">
        <v>2827</v>
      </c>
      <c r="Z4019" s="1">
        <f t="shared" si="823"/>
        <v>3152.5</v>
      </c>
      <c r="AA4019" s="16">
        <v>3153</v>
      </c>
    </row>
    <row r="4020" spans="1:27">
      <c r="B4020" t="s">
        <v>64</v>
      </c>
      <c r="C4020">
        <v>1999</v>
      </c>
      <c r="D4020" s="1">
        <v>2123358</v>
      </c>
      <c r="E4020" s="12">
        <f t="shared" si="815"/>
        <v>1.2910402834716886E-2</v>
      </c>
      <c r="F4020" s="1">
        <v>2082234</v>
      </c>
      <c r="G4020" s="11">
        <f t="shared" si="816"/>
        <v>6.4187023974433457E-3</v>
      </c>
      <c r="H4020">
        <v>8034281</v>
      </c>
      <c r="I4020" s="12">
        <f t="shared" si="822"/>
        <v>0.25916867981092523</v>
      </c>
      <c r="J4020" s="12">
        <f t="shared" si="812"/>
        <v>0.26428724611449361</v>
      </c>
      <c r="K4020" s="1">
        <v>7335784</v>
      </c>
      <c r="L4020">
        <v>166701</v>
      </c>
      <c r="M4020" s="12">
        <f t="shared" si="813"/>
        <v>2.2724360477353205E-2</v>
      </c>
      <c r="N4020">
        <v>41922</v>
      </c>
      <c r="O4020">
        <v>124779</v>
      </c>
      <c r="P4020" s="12">
        <f t="shared" si="817"/>
        <v>1.7009633871444416E-2</v>
      </c>
      <c r="Q4020" s="12">
        <f t="shared" si="818"/>
        <v>0.74851980492018644</v>
      </c>
      <c r="R4020">
        <v>68882</v>
      </c>
      <c r="S4020">
        <v>20315</v>
      </c>
      <c r="T4020">
        <v>1807</v>
      </c>
      <c r="U4020" s="30">
        <v>1806.9280000000001</v>
      </c>
      <c r="V4020">
        <f t="shared" si="810"/>
        <v>1806928</v>
      </c>
      <c r="W4020">
        <v>38136</v>
      </c>
      <c r="X4020" s="16">
        <v>3532</v>
      </c>
      <c r="Z4020" s="16">
        <v>3532</v>
      </c>
      <c r="AA4020" s="16">
        <v>3532</v>
      </c>
    </row>
    <row r="4021" spans="1:27">
      <c r="B4021" t="s">
        <v>303</v>
      </c>
      <c r="C4021">
        <v>2000</v>
      </c>
      <c r="D4021" s="1">
        <v>2406274</v>
      </c>
      <c r="E4021" s="12">
        <f t="shared" si="815"/>
        <v>0.13323989642820475</v>
      </c>
      <c r="F4021" s="1">
        <v>2365257</v>
      </c>
      <c r="G4021" s="11">
        <f t="shared" si="816"/>
        <v>0.13592276372396186</v>
      </c>
      <c r="H4021">
        <v>8591389</v>
      </c>
      <c r="I4021" s="12">
        <f t="shared" si="822"/>
        <v>0.27530554139732238</v>
      </c>
      <c r="J4021" s="12">
        <f t="shared" si="812"/>
        <v>0.28007974030741711</v>
      </c>
      <c r="K4021" s="1">
        <v>7551834</v>
      </c>
      <c r="L4021">
        <v>208635</v>
      </c>
      <c r="M4021" s="12">
        <f t="shared" si="813"/>
        <v>2.7627063836413779E-2</v>
      </c>
      <c r="N4021">
        <v>52445</v>
      </c>
      <c r="O4021">
        <v>156190</v>
      </c>
      <c r="P4021" s="12">
        <f t="shared" si="817"/>
        <v>2.0682393177604275E-2</v>
      </c>
      <c r="Q4021" s="12">
        <f t="shared" si="818"/>
        <v>0.74862798667529418</v>
      </c>
      <c r="R4021">
        <v>73132</v>
      </c>
      <c r="S4021">
        <v>19061</v>
      </c>
      <c r="T4021">
        <v>1808</v>
      </c>
      <c r="U4021" s="30">
        <v>1807.021</v>
      </c>
      <c r="V4021">
        <f t="shared" si="810"/>
        <v>1807021</v>
      </c>
      <c r="W4021">
        <v>40067</v>
      </c>
      <c r="X4021" s="16">
        <v>3856</v>
      </c>
      <c r="Z4021" s="16">
        <v>3856</v>
      </c>
      <c r="AA4021" s="16">
        <v>3856</v>
      </c>
    </row>
    <row r="4022" spans="1:27">
      <c r="B4022" t="s">
        <v>303</v>
      </c>
      <c r="C4022">
        <v>2001</v>
      </c>
      <c r="D4022" s="1">
        <v>2200549</v>
      </c>
      <c r="E4022" s="12">
        <f t="shared" si="815"/>
        <v>-8.5495251164248123E-2</v>
      </c>
      <c r="F4022" s="1">
        <v>2162682</v>
      </c>
      <c r="G4022" s="11">
        <f t="shared" si="816"/>
        <v>-8.5646084125319155E-2</v>
      </c>
      <c r="H4022">
        <v>8296556</v>
      </c>
      <c r="I4022" s="12">
        <f t="shared" si="822"/>
        <v>0.26067225967015711</v>
      </c>
      <c r="J4022" s="12">
        <f t="shared" si="812"/>
        <v>0.26523644268778512</v>
      </c>
      <c r="K4022" s="1">
        <v>7300483</v>
      </c>
      <c r="L4022">
        <v>159883</v>
      </c>
      <c r="M4022" s="12">
        <f t="shared" si="813"/>
        <v>2.1900331799964468E-2</v>
      </c>
      <c r="N4022">
        <v>37874</v>
      </c>
      <c r="O4022">
        <v>122009</v>
      </c>
      <c r="P4022" s="12">
        <f t="shared" si="817"/>
        <v>1.671245587449488E-2</v>
      </c>
      <c r="Q4022" s="12">
        <f t="shared" si="818"/>
        <v>0.7631142773152868</v>
      </c>
      <c r="R4022">
        <v>66754</v>
      </c>
      <c r="S4022">
        <v>17561</v>
      </c>
      <c r="T4022">
        <v>1799</v>
      </c>
      <c r="U4022" s="30">
        <v>1801.481</v>
      </c>
      <c r="V4022">
        <f t="shared" si="810"/>
        <v>1801481</v>
      </c>
      <c r="W4022">
        <v>42463</v>
      </c>
      <c r="X4022" s="16">
        <v>4215</v>
      </c>
      <c r="Z4022" s="16">
        <v>4215</v>
      </c>
      <c r="AA4022" s="16">
        <v>4215</v>
      </c>
    </row>
    <row r="4023" spans="1:27">
      <c r="B4023" t="s">
        <v>92</v>
      </c>
      <c r="C4023">
        <v>2002</v>
      </c>
      <c r="D4023" s="1">
        <v>2899197</v>
      </c>
      <c r="E4023" s="12">
        <f t="shared" si="815"/>
        <v>0.31748804502876327</v>
      </c>
      <c r="F4023" s="1">
        <v>2847201</v>
      </c>
      <c r="G4023" s="11">
        <f t="shared" si="816"/>
        <v>0.316513939636063</v>
      </c>
      <c r="H4023">
        <v>9130217</v>
      </c>
      <c r="I4023" s="12">
        <f t="shared" si="822"/>
        <v>0.31184373821564154</v>
      </c>
      <c r="J4023" s="12">
        <f t="shared" si="812"/>
        <v>0.31753867405342062</v>
      </c>
      <c r="K4023" s="1">
        <v>9409434</v>
      </c>
      <c r="L4023">
        <v>218095</v>
      </c>
      <c r="M4023" s="12">
        <f t="shared" si="813"/>
        <v>2.3178333574580576E-2</v>
      </c>
      <c r="N4023">
        <v>47790</v>
      </c>
      <c r="O4023">
        <v>170305</v>
      </c>
      <c r="P4023" s="12">
        <f t="shared" si="817"/>
        <v>1.8099388337279372E-2</v>
      </c>
      <c r="Q4023" s="12">
        <f t="shared" si="818"/>
        <v>0.78087530663243088</v>
      </c>
      <c r="R4023">
        <v>86716</v>
      </c>
      <c r="S4023">
        <v>21995</v>
      </c>
      <c r="T4023">
        <v>1799</v>
      </c>
      <c r="U4023" s="30">
        <v>1805.414</v>
      </c>
      <c r="V4023">
        <f t="shared" si="810"/>
        <v>1805414</v>
      </c>
      <c r="W4023">
        <v>43884</v>
      </c>
      <c r="X4023" s="16">
        <v>4544</v>
      </c>
      <c r="Z4023" s="16">
        <v>4544</v>
      </c>
      <c r="AA4023" s="16">
        <v>4544</v>
      </c>
    </row>
    <row r="4024" spans="1:27">
      <c r="B4024" t="s">
        <v>303</v>
      </c>
      <c r="C4024">
        <v>2003</v>
      </c>
      <c r="D4024" s="1">
        <v>2975382</v>
      </c>
      <c r="E4024" s="12">
        <f t="shared" si="815"/>
        <v>2.6277965933325678E-2</v>
      </c>
      <c r="F4024" s="1">
        <v>2911279</v>
      </c>
      <c r="G4024" s="11">
        <f t="shared" si="816"/>
        <v>2.2505611651583431E-2</v>
      </c>
      <c r="H4024">
        <v>9766188</v>
      </c>
      <c r="I4024" s="12">
        <f t="shared" si="822"/>
        <v>0.29809778390504055</v>
      </c>
      <c r="J4024" s="12">
        <f t="shared" si="812"/>
        <v>0.30466155269589323</v>
      </c>
      <c r="K4024" s="1">
        <v>10003729</v>
      </c>
      <c r="L4024">
        <v>235967</v>
      </c>
      <c r="M4024" s="12">
        <f t="shared" si="813"/>
        <v>2.3587904070572083E-2</v>
      </c>
      <c r="N4024">
        <v>53903</v>
      </c>
      <c r="O4024">
        <v>182064</v>
      </c>
      <c r="P4024" s="12">
        <f t="shared" si="817"/>
        <v>1.8199613364176498E-2</v>
      </c>
      <c r="Q4024" s="12">
        <f t="shared" si="818"/>
        <v>0.77156551551700026</v>
      </c>
      <c r="R4024">
        <v>104014</v>
      </c>
      <c r="S4024">
        <v>26145</v>
      </c>
      <c r="T4024">
        <v>1802</v>
      </c>
      <c r="U4024" s="30">
        <v>1812.2950000000001</v>
      </c>
      <c r="V4024">
        <f t="shared" si="810"/>
        <v>1812295</v>
      </c>
      <c r="W4024">
        <v>44906</v>
      </c>
      <c r="X4024" s="16">
        <v>4758</v>
      </c>
      <c r="Z4024" s="16">
        <v>4758</v>
      </c>
      <c r="AA4024" s="16">
        <v>4758</v>
      </c>
    </row>
    <row r="4025" spans="1:27">
      <c r="B4025" t="s">
        <v>248</v>
      </c>
      <c r="C4025">
        <v>2004</v>
      </c>
      <c r="D4025" s="1">
        <v>3368602</v>
      </c>
      <c r="E4025" s="12">
        <f t="shared" si="815"/>
        <v>0.13215782040759808</v>
      </c>
      <c r="F4025" s="1">
        <v>3320861</v>
      </c>
      <c r="G4025" s="11">
        <f t="shared" si="816"/>
        <v>0.14068799314665478</v>
      </c>
      <c r="H4025">
        <v>11112803</v>
      </c>
      <c r="I4025" s="12">
        <f t="shared" si="822"/>
        <v>0.29883198685336182</v>
      </c>
      <c r="J4025" s="12">
        <f t="shared" si="812"/>
        <v>0.3031280226959841</v>
      </c>
      <c r="K4025" s="1">
        <v>9879217</v>
      </c>
      <c r="L4025">
        <v>241458</v>
      </c>
      <c r="M4025" s="12">
        <f t="shared" si="813"/>
        <v>2.4441005800358469E-2</v>
      </c>
      <c r="N4025">
        <v>58552</v>
      </c>
      <c r="O4025">
        <v>182906</v>
      </c>
      <c r="P4025" s="12">
        <f t="shared" si="817"/>
        <v>1.8514220307135676E-2</v>
      </c>
      <c r="Q4025" s="12">
        <f t="shared" si="818"/>
        <v>0.7575064814584731</v>
      </c>
      <c r="R4025">
        <v>104185</v>
      </c>
      <c r="S4025">
        <v>29500</v>
      </c>
      <c r="T4025">
        <v>1803</v>
      </c>
      <c r="U4025" s="30">
        <v>1816.4380000000001</v>
      </c>
      <c r="V4025">
        <f t="shared" si="810"/>
        <v>1816438</v>
      </c>
      <c r="W4025">
        <v>46497</v>
      </c>
      <c r="X4025" s="16">
        <v>5067</v>
      </c>
      <c r="Z4025" s="16">
        <v>5067</v>
      </c>
      <c r="AA4025" s="16">
        <v>5067</v>
      </c>
    </row>
    <row r="4026" spans="1:27">
      <c r="B4026" t="s">
        <v>248</v>
      </c>
      <c r="C4026">
        <v>2005</v>
      </c>
      <c r="D4026" s="1">
        <v>3349621</v>
      </c>
      <c r="E4026" s="12">
        <f t="shared" si="815"/>
        <v>-5.6346816869431299E-3</v>
      </c>
      <c r="F4026" s="1">
        <v>3287042</v>
      </c>
      <c r="G4026" s="11">
        <f t="shared" si="816"/>
        <v>-1.0183804742203904E-2</v>
      </c>
      <c r="H4026">
        <v>12018837</v>
      </c>
      <c r="I4026" s="12">
        <f t="shared" si="822"/>
        <v>0.27349085439797544</v>
      </c>
      <c r="J4026" s="12">
        <f t="shared" si="812"/>
        <v>0.27869759777921943</v>
      </c>
      <c r="K4026" s="1">
        <v>9668369</v>
      </c>
      <c r="L4026">
        <v>253807</v>
      </c>
      <c r="M4026" s="12">
        <f t="shared" si="813"/>
        <v>2.6251273611919444E-2</v>
      </c>
      <c r="N4026">
        <v>53005</v>
      </c>
      <c r="O4026">
        <v>200802</v>
      </c>
      <c r="P4026" s="12">
        <f t="shared" si="817"/>
        <v>2.0768963203617902E-2</v>
      </c>
      <c r="Q4026" s="12">
        <f t="shared" si="818"/>
        <v>0.79116021228728917</v>
      </c>
      <c r="R4026">
        <v>136546</v>
      </c>
      <c r="S4026">
        <v>26258</v>
      </c>
      <c r="T4026">
        <v>1806</v>
      </c>
      <c r="U4026" s="30">
        <v>1820.492</v>
      </c>
      <c r="V4026">
        <f t="shared" si="810"/>
        <v>1820492</v>
      </c>
      <c r="W4026">
        <v>47890</v>
      </c>
      <c r="X4026" s="16">
        <v>5312</v>
      </c>
      <c r="Z4026" s="16">
        <v>5312</v>
      </c>
      <c r="AA4026" s="16">
        <v>5312</v>
      </c>
    </row>
    <row r="4027" spans="1:27">
      <c r="B4027" t="s">
        <v>248</v>
      </c>
      <c r="C4027">
        <v>2006</v>
      </c>
      <c r="D4027" s="1">
        <v>3234430</v>
      </c>
      <c r="E4027" s="12">
        <f t="shared" si="815"/>
        <v>-3.4389263740584382E-2</v>
      </c>
      <c r="F4027" s="1">
        <v>3166942</v>
      </c>
      <c r="G4027" s="11">
        <f t="shared" si="816"/>
        <v>-3.653740962238998E-2</v>
      </c>
      <c r="H4027">
        <v>11435036</v>
      </c>
      <c r="I4027" s="12">
        <f t="shared" si="822"/>
        <v>0.27695076779819494</v>
      </c>
      <c r="J4027" s="12">
        <f t="shared" si="812"/>
        <v>0.28285262941017414</v>
      </c>
      <c r="K4027" s="1">
        <v>9781296</v>
      </c>
      <c r="L4027">
        <v>268997</v>
      </c>
      <c r="M4027" s="12">
        <f t="shared" si="813"/>
        <v>2.7501161400288878E-2</v>
      </c>
      <c r="N4027">
        <v>54295</v>
      </c>
      <c r="O4027">
        <v>214702</v>
      </c>
      <c r="P4027" s="12">
        <f t="shared" si="817"/>
        <v>2.1950260987909986E-2</v>
      </c>
      <c r="Q4027" s="12">
        <f t="shared" si="818"/>
        <v>0.79815760027063498</v>
      </c>
      <c r="R4027">
        <v>145571</v>
      </c>
      <c r="S4027">
        <v>24003</v>
      </c>
      <c r="T4027">
        <v>1807</v>
      </c>
      <c r="U4027" s="30">
        <v>1827.912</v>
      </c>
      <c r="V4027">
        <f t="shared" ref="V4027:V4037" si="824">(U4027*1000)</f>
        <v>1827912</v>
      </c>
      <c r="W4027">
        <v>51894</v>
      </c>
      <c r="X4027" s="16">
        <v>5733</v>
      </c>
      <c r="Z4027" s="16">
        <v>5733</v>
      </c>
      <c r="AA4027" s="16">
        <v>5733</v>
      </c>
    </row>
    <row r="4028" spans="1:27">
      <c r="B4028" t="s">
        <v>248</v>
      </c>
      <c r="C4028">
        <v>2007</v>
      </c>
      <c r="D4028" s="1">
        <v>3256627</v>
      </c>
      <c r="E4028" s="12">
        <f t="shared" si="815"/>
        <v>6.8627238802509254E-3</v>
      </c>
      <c r="F4028" s="1">
        <v>3186283</v>
      </c>
      <c r="G4028" s="11">
        <f t="shared" si="816"/>
        <v>6.1071532096261946E-3</v>
      </c>
      <c r="H4028">
        <v>11933330</v>
      </c>
      <c r="I4028" s="12">
        <f t="shared" si="822"/>
        <v>0.26700702989023184</v>
      </c>
      <c r="J4028" s="12">
        <f t="shared" si="812"/>
        <v>0.27290178014016203</v>
      </c>
      <c r="K4028" s="1">
        <v>9723945</v>
      </c>
      <c r="L4028">
        <v>295330</v>
      </c>
      <c r="M4028" s="12">
        <f t="shared" si="813"/>
        <v>3.0371418184697671E-2</v>
      </c>
      <c r="N4028">
        <v>61691</v>
      </c>
      <c r="O4028">
        <v>233639</v>
      </c>
      <c r="P4028" s="12">
        <f t="shared" si="817"/>
        <v>2.4027182383281682E-2</v>
      </c>
      <c r="Q4028" s="12">
        <f t="shared" si="818"/>
        <v>0.7911116378288694</v>
      </c>
      <c r="R4028">
        <v>125403</v>
      </c>
      <c r="S4028">
        <v>24973</v>
      </c>
      <c r="T4028">
        <v>1811</v>
      </c>
      <c r="U4028" s="30">
        <v>1834.0519999999999</v>
      </c>
      <c r="V4028">
        <f t="shared" si="824"/>
        <v>1834052</v>
      </c>
      <c r="W4028">
        <v>54555</v>
      </c>
      <c r="X4028" s="16">
        <v>6056</v>
      </c>
      <c r="Z4028" s="16">
        <v>6056</v>
      </c>
      <c r="AA4028" s="16">
        <v>6056</v>
      </c>
    </row>
    <row r="4029" spans="1:27">
      <c r="B4029" t="s">
        <v>130</v>
      </c>
      <c r="C4029">
        <v>2008</v>
      </c>
      <c r="D4029" s="1">
        <v>3274439</v>
      </c>
      <c r="E4029" s="12">
        <f t="shared" si="815"/>
        <v>5.469462729382272E-3</v>
      </c>
      <c r="F4029" s="1">
        <v>3194227</v>
      </c>
      <c r="G4029" s="11">
        <f t="shared" si="816"/>
        <v>2.493187202768869E-3</v>
      </c>
      <c r="H4029">
        <v>10724135</v>
      </c>
      <c r="I4029" s="12">
        <f t="shared" si="822"/>
        <v>0.29785404603727944</v>
      </c>
      <c r="J4029" s="12">
        <f t="shared" si="812"/>
        <v>0.30533362364423799</v>
      </c>
      <c r="K4029" s="1">
        <v>10596812</v>
      </c>
      <c r="L4029">
        <v>307464</v>
      </c>
      <c r="M4029" s="12">
        <f t="shared" si="813"/>
        <v>2.9014764063003098E-2</v>
      </c>
      <c r="N4029">
        <v>65468</v>
      </c>
      <c r="O4029">
        <v>241996</v>
      </c>
      <c r="P4029" s="12">
        <f t="shared" si="817"/>
        <v>2.2836679559852528E-2</v>
      </c>
      <c r="Q4029" s="12">
        <f t="shared" si="818"/>
        <v>0.78707100668696173</v>
      </c>
      <c r="R4029">
        <v>136913</v>
      </c>
      <c r="S4029">
        <v>25833</v>
      </c>
      <c r="T4029">
        <v>1815</v>
      </c>
      <c r="U4029" s="30">
        <v>1840.31</v>
      </c>
      <c r="V4029">
        <f t="shared" si="824"/>
        <v>1840310</v>
      </c>
      <c r="W4029">
        <v>57411</v>
      </c>
      <c r="X4029" s="16">
        <v>6059</v>
      </c>
      <c r="Z4029" s="16">
        <v>6059</v>
      </c>
      <c r="AA4029" s="16">
        <v>6059</v>
      </c>
    </row>
    <row r="4030" spans="1:27">
      <c r="A4030">
        <v>48</v>
      </c>
      <c r="B4030" t="s">
        <v>2</v>
      </c>
      <c r="C4030">
        <v>2009</v>
      </c>
      <c r="D4030" s="10">
        <v>3775786</v>
      </c>
      <c r="E4030" s="12">
        <f t="shared" si="815"/>
        <v>0.15310928070426721</v>
      </c>
      <c r="F4030" s="4"/>
      <c r="G4030" s="4"/>
      <c r="H4030" s="10">
        <v>11112547</v>
      </c>
      <c r="I4030" s="3"/>
      <c r="J4030" s="12">
        <f t="shared" si="812"/>
        <v>0.33977683064017639</v>
      </c>
      <c r="K4030" s="10">
        <v>11501520</v>
      </c>
      <c r="L4030" s="3"/>
      <c r="M4030" s="3"/>
      <c r="N4030" s="10">
        <v>101691</v>
      </c>
      <c r="O4030" s="10">
        <v>256169</v>
      </c>
      <c r="P4030" s="12">
        <f t="shared" si="817"/>
        <v>2.22726213578727E-2</v>
      </c>
      <c r="Q4030" s="3"/>
      <c r="R4030" s="3"/>
      <c r="U4030" s="30">
        <v>1847.7750000000001</v>
      </c>
      <c r="V4030">
        <f t="shared" si="824"/>
        <v>1847775</v>
      </c>
      <c r="X4030" s="16">
        <v>6367</v>
      </c>
      <c r="Z4030" s="16">
        <v>6367</v>
      </c>
      <c r="AA4030" s="16">
        <v>6367</v>
      </c>
    </row>
    <row r="4031" spans="1:27">
      <c r="B4031" t="s">
        <v>2</v>
      </c>
      <c r="C4031">
        <v>2010</v>
      </c>
      <c r="D4031" s="10">
        <v>4426116</v>
      </c>
      <c r="E4031" s="12">
        <f t="shared" si="815"/>
        <v>0.17223698588850109</v>
      </c>
      <c r="F4031" s="4"/>
      <c r="G4031" s="4"/>
      <c r="H4031" s="10">
        <v>13712959</v>
      </c>
      <c r="I4031" s="3"/>
      <c r="J4031" s="12">
        <f t="shared" si="812"/>
        <v>0.32276884952401591</v>
      </c>
      <c r="K4031" s="10">
        <v>12343051</v>
      </c>
      <c r="L4031" s="3"/>
      <c r="M4031" s="3"/>
      <c r="N4031" s="10">
        <v>72880</v>
      </c>
      <c r="O4031" s="10">
        <v>270717</v>
      </c>
      <c r="P4031" s="12">
        <f t="shared" si="817"/>
        <v>2.1932745801666056E-2</v>
      </c>
      <c r="Q4031" s="3"/>
      <c r="R4031" s="3"/>
      <c r="U4031" s="30">
        <v>1854.3150000000001</v>
      </c>
      <c r="V4031">
        <f t="shared" si="824"/>
        <v>1854315</v>
      </c>
      <c r="X4031" s="16">
        <v>6681</v>
      </c>
      <c r="Z4031" s="16">
        <v>6681</v>
      </c>
      <c r="AA4031" s="16">
        <v>6681</v>
      </c>
    </row>
    <row r="4032" spans="1:27">
      <c r="B4032" t="s">
        <v>2</v>
      </c>
      <c r="C4032">
        <v>2011</v>
      </c>
      <c r="D4032" s="10">
        <v>4748528</v>
      </c>
      <c r="E4032" s="12">
        <f t="shared" si="815"/>
        <v>7.2843097650400493E-2</v>
      </c>
      <c r="F4032" s="4"/>
      <c r="G4032" s="4"/>
      <c r="H4032" s="10">
        <v>15397630</v>
      </c>
      <c r="I4032" s="3"/>
      <c r="J4032" s="12">
        <f t="shared" ref="J4032:J4037" si="825">D4032/H4032</f>
        <v>0.30839343457402213</v>
      </c>
      <c r="K4032" s="10">
        <v>13000033</v>
      </c>
      <c r="L4032" s="3"/>
      <c r="M4032" s="3"/>
      <c r="N4032" s="10">
        <v>76036</v>
      </c>
      <c r="O4032" s="10">
        <v>275564</v>
      </c>
      <c r="P4032" s="12">
        <f t="shared" si="817"/>
        <v>2.119717696101233E-2</v>
      </c>
      <c r="Q4032" s="3"/>
      <c r="R4032" s="3"/>
      <c r="U4032" s="30">
        <v>1854.8910000000001</v>
      </c>
      <c r="V4032">
        <f t="shared" si="824"/>
        <v>1854891</v>
      </c>
      <c r="X4032" s="16">
        <v>6826</v>
      </c>
      <c r="Z4032" s="16">
        <v>6826</v>
      </c>
      <c r="AA4032" s="16">
        <v>6826</v>
      </c>
    </row>
    <row r="4033" spans="2:28">
      <c r="B4033" t="s">
        <v>2</v>
      </c>
      <c r="C4033">
        <v>2012</v>
      </c>
      <c r="D4033" s="21"/>
      <c r="E4033" s="12"/>
      <c r="F4033" s="4"/>
      <c r="G4033" s="4"/>
      <c r="H4033" s="21"/>
      <c r="I4033" s="4"/>
      <c r="J4033" s="12"/>
      <c r="K4033" s="21"/>
      <c r="L4033" s="4"/>
      <c r="M4033" s="4"/>
      <c r="N4033" s="21"/>
      <c r="O4033" s="21"/>
      <c r="P4033" s="12"/>
      <c r="Q4033" s="4"/>
      <c r="R4033" s="4"/>
      <c r="U4033" s="30">
        <v>1855.36</v>
      </c>
      <c r="V4033">
        <f t="shared" si="824"/>
        <v>1855360</v>
      </c>
      <c r="X4033" s="16">
        <v>7070</v>
      </c>
      <c r="Z4033" s="16">
        <v>7070</v>
      </c>
      <c r="AA4033" s="16">
        <v>7070</v>
      </c>
    </row>
    <row r="4034" spans="2:28">
      <c r="B4034" t="s">
        <v>2</v>
      </c>
      <c r="C4034">
        <v>2013</v>
      </c>
      <c r="D4034" s="21">
        <v>4325052</v>
      </c>
      <c r="E4034" s="12"/>
      <c r="F4034" s="21">
        <v>4230663</v>
      </c>
      <c r="G4034" s="4"/>
      <c r="H4034" s="21">
        <v>14581453</v>
      </c>
      <c r="I4034" s="4"/>
      <c r="J4034" s="12">
        <f t="shared" si="825"/>
        <v>0.29661323874925222</v>
      </c>
      <c r="K4034" s="21">
        <v>13234155</v>
      </c>
      <c r="L4034" s="4"/>
      <c r="M4034" s="4"/>
      <c r="N4034" s="21">
        <v>75101</v>
      </c>
      <c r="O4034" s="21">
        <v>300693</v>
      </c>
      <c r="P4034" s="12">
        <f t="shared" si="817"/>
        <v>2.2720982185866798E-2</v>
      </c>
      <c r="Q4034" s="4"/>
      <c r="R4034" s="4"/>
      <c r="U4034" s="30">
        <v>1852.3330000000001</v>
      </c>
      <c r="V4034">
        <f t="shared" si="824"/>
        <v>1852333</v>
      </c>
      <c r="X4034" s="16">
        <v>6824</v>
      </c>
      <c r="Z4034" s="16">
        <v>6824</v>
      </c>
      <c r="AA4034" s="16">
        <v>6824</v>
      </c>
    </row>
    <row r="4035" spans="2:28">
      <c r="B4035" t="s">
        <v>2</v>
      </c>
      <c r="C4035">
        <v>2014</v>
      </c>
      <c r="D4035" s="21">
        <v>4350205</v>
      </c>
      <c r="E4035" s="12">
        <f t="shared" ref="E4035:E4037" si="826">(D4035-D4034)/(D4034)</f>
        <v>5.8156526210551918E-3</v>
      </c>
      <c r="F4035" s="21">
        <v>4260638</v>
      </c>
      <c r="G4035" s="4"/>
      <c r="H4035" s="21">
        <v>15381616</v>
      </c>
      <c r="I4035" s="4"/>
      <c r="J4035" s="12">
        <f t="shared" si="825"/>
        <v>0.28281846328760257</v>
      </c>
      <c r="K4035" s="21">
        <v>13240704</v>
      </c>
      <c r="L4035" s="4"/>
      <c r="M4035" s="4"/>
      <c r="N4035" s="21">
        <v>76416</v>
      </c>
      <c r="O4035" s="21">
        <v>300457</v>
      </c>
      <c r="P4035" s="12">
        <f t="shared" si="817"/>
        <v>2.2691920308769081E-2</v>
      </c>
      <c r="Q4035" s="4"/>
      <c r="R4035" s="4"/>
      <c r="U4035" s="30">
        <v>1847.624</v>
      </c>
      <c r="V4035">
        <f t="shared" si="824"/>
        <v>1847624</v>
      </c>
      <c r="X4035" s="16">
        <v>6896</v>
      </c>
      <c r="Z4035" s="16">
        <v>6896</v>
      </c>
      <c r="AA4035" s="16">
        <v>6896</v>
      </c>
    </row>
    <row r="4036" spans="2:28">
      <c r="B4036" t="s">
        <v>2</v>
      </c>
      <c r="C4036">
        <v>2015</v>
      </c>
      <c r="D4036" s="10">
        <v>4654167</v>
      </c>
      <c r="E4036" s="12">
        <f t="shared" si="826"/>
        <v>6.9873028972197868E-2</v>
      </c>
      <c r="F4036" s="3"/>
      <c r="G4036" s="3"/>
      <c r="H4036" s="10">
        <v>14387594</v>
      </c>
      <c r="I4036" s="3"/>
      <c r="J4036" s="12">
        <f t="shared" si="825"/>
        <v>0.32348473274961748</v>
      </c>
      <c r="K4036" s="10">
        <v>13538528</v>
      </c>
      <c r="L4036" s="3"/>
      <c r="M4036" s="3"/>
      <c r="N4036" s="10">
        <v>76847</v>
      </c>
      <c r="O4036" s="10">
        <v>290060</v>
      </c>
      <c r="P4036" s="12">
        <f t="shared" si="817"/>
        <v>2.1424781187437809E-2</v>
      </c>
      <c r="Q4036" s="3"/>
      <c r="R4036" s="3"/>
      <c r="U4036" s="30">
        <v>1839.7670000000001</v>
      </c>
      <c r="V4036">
        <f t="shared" si="824"/>
        <v>1839767</v>
      </c>
      <c r="X4036" s="16">
        <v>7118</v>
      </c>
      <c r="Z4036" s="16">
        <v>7118</v>
      </c>
      <c r="AA4036" s="16">
        <v>7118</v>
      </c>
    </row>
    <row r="4037" spans="2:28">
      <c r="B4037" t="s">
        <v>248</v>
      </c>
      <c r="C4037">
        <v>2016</v>
      </c>
      <c r="D4037" s="1">
        <v>4868024</v>
      </c>
      <c r="E4037" s="12">
        <f t="shared" si="826"/>
        <v>4.5949575939153019E-2</v>
      </c>
      <c r="F4037" s="3"/>
      <c r="G4037" s="3"/>
      <c r="H4037" s="1">
        <v>13928479</v>
      </c>
      <c r="I4037" s="3"/>
      <c r="J4037" s="12">
        <f t="shared" si="825"/>
        <v>0.34950147823032218</v>
      </c>
      <c r="K4037" s="1">
        <v>14562503</v>
      </c>
      <c r="L4037" s="3"/>
      <c r="M4037" s="3"/>
      <c r="N4037" s="1">
        <v>84441</v>
      </c>
      <c r="O4037" s="1">
        <v>301364</v>
      </c>
      <c r="P4037" s="12">
        <f t="shared" ref="P4037" si="827">(O4037/K4037)</f>
        <v>2.0694519341901595E-2</v>
      </c>
      <c r="Q4037" s="3"/>
      <c r="R4037" s="3"/>
      <c r="U4037" s="30">
        <v>1828.6369999999999</v>
      </c>
      <c r="V4037">
        <f t="shared" si="824"/>
        <v>1828637</v>
      </c>
      <c r="X4037" s="16">
        <v>7162</v>
      </c>
      <c r="Z4037" s="16">
        <v>7162</v>
      </c>
      <c r="AA4037" s="16">
        <v>7162</v>
      </c>
    </row>
    <row r="4038" spans="2:28">
      <c r="D4038" s="3"/>
      <c r="E4038" s="3"/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U4038" s="30"/>
    </row>
    <row r="4039" spans="2:28">
      <c r="D4039" s="3"/>
      <c r="E4039" s="3"/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</row>
    <row r="4040" spans="2:28">
      <c r="B4040" t="s">
        <v>249</v>
      </c>
      <c r="C4040">
        <v>1880</v>
      </c>
      <c r="D4040" s="3"/>
      <c r="E4040" s="3"/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X4040" s="16">
        <v>308</v>
      </c>
      <c r="Z4040" s="16">
        <v>308</v>
      </c>
      <c r="AA4040" s="16">
        <v>308</v>
      </c>
    </row>
    <row r="4041" spans="2:28">
      <c r="B4041" t="s">
        <v>249</v>
      </c>
      <c r="C4041">
        <v>1890</v>
      </c>
      <c r="D4041" s="3"/>
      <c r="E4041" s="3"/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X4041" s="16">
        <v>530</v>
      </c>
      <c r="Z4041" s="16">
        <v>530</v>
      </c>
      <c r="AA4041" s="16">
        <v>530</v>
      </c>
    </row>
    <row r="4042" spans="2:28">
      <c r="B4042" t="s">
        <v>249</v>
      </c>
      <c r="C4042">
        <v>1904</v>
      </c>
      <c r="D4042" s="3"/>
      <c r="E4042" s="3"/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U4042" s="30">
        <v>2202</v>
      </c>
      <c r="V4042">
        <f>(U4042*1000)</f>
        <v>2202000</v>
      </c>
      <c r="X4042" s="16">
        <v>842</v>
      </c>
      <c r="Z4042" s="16">
        <v>842</v>
      </c>
      <c r="AA4042" s="16">
        <v>842</v>
      </c>
    </row>
    <row r="4043" spans="2:28">
      <c r="B4043" t="s">
        <v>249</v>
      </c>
      <c r="C4043">
        <v>1910</v>
      </c>
      <c r="D4043" s="3"/>
      <c r="E4043" s="3"/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U4043" s="30">
        <v>2345</v>
      </c>
      <c r="V4043">
        <f t="shared" ref="V4043:V4111" si="828">(U4043*1000)</f>
        <v>2345000</v>
      </c>
      <c r="X4043" s="16">
        <v>953</v>
      </c>
      <c r="Z4043" s="16">
        <v>953</v>
      </c>
      <c r="AA4043" s="16">
        <v>953</v>
      </c>
    </row>
    <row r="4044" spans="2:28">
      <c r="B4044" t="s">
        <v>249</v>
      </c>
      <c r="C4044">
        <v>1923</v>
      </c>
      <c r="D4044" s="3"/>
      <c r="E4044" s="3"/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U4044" s="30">
        <v>2803</v>
      </c>
      <c r="V4044">
        <f t="shared" si="828"/>
        <v>2803000</v>
      </c>
      <c r="X4044" s="16">
        <v>1158</v>
      </c>
      <c r="Z4044" s="16">
        <v>1158</v>
      </c>
      <c r="AA4044" s="16">
        <v>1158</v>
      </c>
    </row>
    <row r="4045" spans="2:28">
      <c r="B4045" t="s">
        <v>249</v>
      </c>
      <c r="C4045">
        <v>1930</v>
      </c>
      <c r="D4045" s="3"/>
      <c r="E4045" s="3"/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U4045" s="30">
        <v>2950</v>
      </c>
      <c r="V4045">
        <f t="shared" si="828"/>
        <v>2950000</v>
      </c>
      <c r="X4045" s="16">
        <v>1933</v>
      </c>
      <c r="Z4045" s="16">
        <v>1933</v>
      </c>
      <c r="AA4045" s="16">
        <v>1933</v>
      </c>
    </row>
    <row r="4046" spans="2:28">
      <c r="B4046" t="s">
        <v>249</v>
      </c>
      <c r="C4046">
        <v>1940</v>
      </c>
      <c r="D4046" s="3"/>
      <c r="E4046" s="3"/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U4046" s="30">
        <v>3143</v>
      </c>
      <c r="V4046">
        <f t="shared" si="828"/>
        <v>3143000</v>
      </c>
      <c r="X4046" s="16">
        <v>2671</v>
      </c>
      <c r="Z4046" s="16">
        <v>2671</v>
      </c>
      <c r="AA4046" s="16">
        <v>2671</v>
      </c>
      <c r="AB4046">
        <f>(AA4046-AA4056)/5</f>
        <v>126</v>
      </c>
    </row>
    <row r="4047" spans="2:28">
      <c r="B4047" t="s">
        <v>249</v>
      </c>
      <c r="C4047">
        <v>1941</v>
      </c>
      <c r="D4047" s="3"/>
      <c r="E4047" s="3"/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U4047" s="30">
        <v>3140</v>
      </c>
      <c r="V4047">
        <f t="shared" si="828"/>
        <v>3140000</v>
      </c>
      <c r="Z4047" s="16"/>
      <c r="AA4047" s="16">
        <f>AA4046-(AA4046-AA4048)/2</f>
        <v>2608</v>
      </c>
    </row>
    <row r="4048" spans="2:28">
      <c r="B4048" t="s">
        <v>249</v>
      </c>
      <c r="C4048">
        <v>1942</v>
      </c>
      <c r="D4048" s="1">
        <v>21805</v>
      </c>
      <c r="E4048" s="1"/>
      <c r="F4048" s="1">
        <v>18806</v>
      </c>
      <c r="G4048" s="1"/>
      <c r="H4048">
        <v>161672</v>
      </c>
      <c r="I4048" s="12">
        <f t="shared" ref="I4048:I4083" si="829">(F4048/H4048)</f>
        <v>0.11632193577119106</v>
      </c>
      <c r="J4048" s="12">
        <f>D4048/H4048</f>
        <v>0.13487183927952892</v>
      </c>
      <c r="K4048" s="1">
        <v>129110</v>
      </c>
      <c r="L4048">
        <v>2569</v>
      </c>
      <c r="M4048" s="12">
        <f>(L4048/K4048)</f>
        <v>1.9897761598636821E-2</v>
      </c>
      <c r="N4048" s="3"/>
      <c r="O4048" s="3"/>
      <c r="P4048" s="3"/>
      <c r="Q4048" s="3"/>
      <c r="R4048" s="3"/>
      <c r="T4048">
        <v>3053</v>
      </c>
      <c r="U4048" s="30">
        <v>3053</v>
      </c>
      <c r="V4048">
        <f t="shared" si="828"/>
        <v>3053000</v>
      </c>
      <c r="W4048">
        <v>2640</v>
      </c>
      <c r="AA4048" s="1">
        <f>AA4046-126</f>
        <v>2545</v>
      </c>
    </row>
    <row r="4049" spans="2:28">
      <c r="B4049" t="s">
        <v>249</v>
      </c>
      <c r="C4049">
        <v>1943</v>
      </c>
      <c r="D4049" s="1"/>
      <c r="E4049" s="1"/>
      <c r="F4049" s="1"/>
      <c r="G4049" s="1"/>
      <c r="I4049" s="12"/>
      <c r="J4049" s="12"/>
      <c r="K4049" s="1"/>
      <c r="M4049" s="12"/>
      <c r="N4049" s="3"/>
      <c r="O4049" s="3"/>
      <c r="P4049" s="3"/>
      <c r="Q4049" s="3"/>
      <c r="R4049" s="3"/>
      <c r="U4049" s="30">
        <v>3014</v>
      </c>
      <c r="V4049">
        <f t="shared" si="828"/>
        <v>3014000</v>
      </c>
      <c r="AA4049" s="1">
        <f>AA4048-(AA4048-AA4050)/2</f>
        <v>2482</v>
      </c>
    </row>
    <row r="4050" spans="2:28">
      <c r="B4050" t="s">
        <v>249</v>
      </c>
      <c r="C4050">
        <v>1944</v>
      </c>
      <c r="D4050" s="1">
        <v>21254</v>
      </c>
      <c r="E4050" s="12">
        <f>(D4050-D4048)/(D4048)</f>
        <v>-2.5269433616143085E-2</v>
      </c>
      <c r="F4050" s="1">
        <v>19034</v>
      </c>
      <c r="G4050" s="11">
        <f>(F4050-F4048)/(F4048)</f>
        <v>1.2123790279697969E-2</v>
      </c>
      <c r="H4050">
        <v>200620</v>
      </c>
      <c r="I4050" s="12">
        <f t="shared" si="829"/>
        <v>9.4875884757252518E-2</v>
      </c>
      <c r="J4050" s="12">
        <f t="shared" ref="J4050:J4116" si="830">D4050/H4050</f>
        <v>0.10594158109859436</v>
      </c>
      <c r="K4050" s="1">
        <v>131179</v>
      </c>
      <c r="L4050">
        <v>2873</v>
      </c>
      <c r="M4050" s="12">
        <f t="shared" ref="M4050:M4114" si="831">(L4050/K4050)</f>
        <v>2.1901371408533377E-2</v>
      </c>
      <c r="N4050" s="3"/>
      <c r="O4050" s="3"/>
      <c r="P4050" s="3"/>
      <c r="Q4050" s="3"/>
      <c r="R4050" s="3"/>
      <c r="T4050">
        <v>2980</v>
      </c>
      <c r="U4050" s="30">
        <v>2980</v>
      </c>
      <c r="V4050">
        <f t="shared" si="828"/>
        <v>2980000</v>
      </c>
      <c r="W4050">
        <v>3283</v>
      </c>
      <c r="AA4050" s="1">
        <f>AA4048-126</f>
        <v>2419</v>
      </c>
    </row>
    <row r="4051" spans="2:28">
      <c r="B4051" t="s">
        <v>249</v>
      </c>
      <c r="C4051">
        <v>1945</v>
      </c>
      <c r="D4051" s="1"/>
      <c r="E4051" s="12"/>
      <c r="F4051" s="1"/>
      <c r="G4051" s="11"/>
      <c r="I4051" s="12"/>
      <c r="J4051" s="12"/>
      <c r="K4051" s="1"/>
      <c r="M4051" s="12"/>
      <c r="N4051" s="3"/>
      <c r="O4051" s="3"/>
      <c r="P4051" s="3"/>
      <c r="Q4051" s="3"/>
      <c r="R4051" s="3"/>
      <c r="U4051" s="30">
        <v>2961</v>
      </c>
      <c r="V4051">
        <f t="shared" si="828"/>
        <v>2961000</v>
      </c>
      <c r="AA4051" s="1">
        <f>AA4050-(AA4050-AA4052)/2</f>
        <v>2356</v>
      </c>
    </row>
    <row r="4052" spans="2:28">
      <c r="B4052" t="s">
        <v>249</v>
      </c>
      <c r="C4052">
        <v>1946</v>
      </c>
      <c r="D4052" s="1">
        <v>18074</v>
      </c>
      <c r="E4052" s="12">
        <f>(D4052-D4050)/(D4050)</f>
        <v>-0.1496188952667733</v>
      </c>
      <c r="F4052" s="1">
        <v>15440</v>
      </c>
      <c r="G4052" s="11">
        <f>(F4052-F4050)/(F4050)</f>
        <v>-0.18882000630450771</v>
      </c>
      <c r="H4052">
        <v>192379</v>
      </c>
      <c r="I4052" s="12">
        <f t="shared" si="829"/>
        <v>8.0258240244517332E-2</v>
      </c>
      <c r="J4052" s="12">
        <f t="shared" si="830"/>
        <v>9.3949963353588489E-2</v>
      </c>
      <c r="K4052" s="1">
        <v>145947</v>
      </c>
      <c r="L4052">
        <v>2888</v>
      </c>
      <c r="M4052" s="12">
        <f t="shared" si="831"/>
        <v>1.9788005234777008E-2</v>
      </c>
      <c r="N4052" s="3"/>
      <c r="O4052" s="3"/>
      <c r="P4052" s="3"/>
      <c r="Q4052" s="3"/>
      <c r="R4052" s="3"/>
      <c r="T4052">
        <v>3167</v>
      </c>
      <c r="U4052" s="30">
        <v>3167</v>
      </c>
      <c r="V4052">
        <f t="shared" si="828"/>
        <v>3167000</v>
      </c>
      <c r="W4052">
        <v>3807</v>
      </c>
      <c r="AA4052" s="1">
        <f>AA4050-126</f>
        <v>2293</v>
      </c>
    </row>
    <row r="4053" spans="2:28">
      <c r="B4053" t="s">
        <v>249</v>
      </c>
      <c r="C4053">
        <v>1947</v>
      </c>
      <c r="D4053" s="1"/>
      <c r="E4053" s="12"/>
      <c r="F4053" s="1"/>
      <c r="G4053" s="11"/>
      <c r="I4053" s="12"/>
      <c r="J4053" s="12"/>
      <c r="K4053" s="1"/>
      <c r="M4053" s="12"/>
      <c r="N4053" s="3"/>
      <c r="O4053" s="3"/>
      <c r="P4053" s="3"/>
      <c r="Q4053" s="3"/>
      <c r="R4053" s="3"/>
      <c r="U4053" s="30">
        <v>3250</v>
      </c>
      <c r="V4053">
        <f t="shared" si="828"/>
        <v>3250000</v>
      </c>
      <c r="AA4053" s="1">
        <f>AA4052-(AA4052-AA4054)/2</f>
        <v>2230</v>
      </c>
    </row>
    <row r="4054" spans="2:28">
      <c r="B4054" t="s">
        <v>249</v>
      </c>
      <c r="C4054">
        <v>1948</v>
      </c>
      <c r="D4054" s="1">
        <v>39330</v>
      </c>
      <c r="E4054" s="12">
        <f>(D4054-D4052)/(D4052)</f>
        <v>1.1760540002213125</v>
      </c>
      <c r="F4054" s="1">
        <v>32636</v>
      </c>
      <c r="G4054" s="11">
        <f>(F4054-F4052)/(F4052)</f>
        <v>1.1137305699481865</v>
      </c>
      <c r="H4054">
        <v>269963</v>
      </c>
      <c r="I4054" s="12">
        <f t="shared" si="829"/>
        <v>0.1208906405692632</v>
      </c>
      <c r="J4054" s="12">
        <f t="shared" si="830"/>
        <v>0.14568663113093275</v>
      </c>
      <c r="K4054" s="1">
        <v>220653</v>
      </c>
      <c r="L4054">
        <v>4267</v>
      </c>
      <c r="M4054" s="12">
        <f t="shared" si="831"/>
        <v>1.933805568018563E-2</v>
      </c>
      <c r="N4054" s="3"/>
      <c r="O4054" s="3"/>
      <c r="P4054" s="3"/>
      <c r="Q4054" s="3"/>
      <c r="R4054" s="3"/>
      <c r="T4054">
        <v>3314</v>
      </c>
      <c r="U4054" s="30">
        <v>3314</v>
      </c>
      <c r="V4054">
        <f t="shared" si="828"/>
        <v>3314000</v>
      </c>
      <c r="W4054">
        <v>4717</v>
      </c>
      <c r="AA4054" s="1">
        <f t="shared" ref="AA4054" si="832">AA4052-126</f>
        <v>2167</v>
      </c>
    </row>
    <row r="4055" spans="2:28">
      <c r="B4055" t="s">
        <v>249</v>
      </c>
      <c r="C4055">
        <v>1949</v>
      </c>
      <c r="D4055" s="1"/>
      <c r="E4055" s="12"/>
      <c r="F4055" s="1"/>
      <c r="G4055" s="11"/>
      <c r="I4055" s="12"/>
      <c r="J4055" s="12"/>
      <c r="K4055" s="1"/>
      <c r="M4055" s="12"/>
      <c r="N4055" s="3"/>
      <c r="O4055" s="3"/>
      <c r="P4055" s="3"/>
      <c r="Q4055" s="3"/>
      <c r="R4055" s="3"/>
      <c r="U4055" s="30">
        <v>3391</v>
      </c>
      <c r="V4055">
        <f t="shared" si="828"/>
        <v>3391000</v>
      </c>
      <c r="AA4055" s="1">
        <f>AA4054-(AA4054-AA4056)/2</f>
        <v>2104</v>
      </c>
    </row>
    <row r="4056" spans="2:28">
      <c r="B4056" t="s">
        <v>249</v>
      </c>
      <c r="C4056">
        <v>1950</v>
      </c>
      <c r="D4056" s="1">
        <v>57006</v>
      </c>
      <c r="E4056" s="12">
        <f>(D4056-D4054)/(D4054)</f>
        <v>0.44942791762013728</v>
      </c>
      <c r="F4056" s="1">
        <v>50918</v>
      </c>
      <c r="G4056" s="11">
        <f>(F4056-F4054)/(F4054)</f>
        <v>0.5601789434979777</v>
      </c>
      <c r="H4056">
        <v>309571</v>
      </c>
      <c r="I4056" s="12">
        <f t="shared" si="829"/>
        <v>0.16447923093571426</v>
      </c>
      <c r="J4056" s="12">
        <f t="shared" si="830"/>
        <v>0.18414515571549014</v>
      </c>
      <c r="K4056" s="1">
        <v>290544</v>
      </c>
      <c r="L4056">
        <v>6532</v>
      </c>
      <c r="M4056" s="12">
        <f t="shared" si="831"/>
        <v>2.2481964865906715E-2</v>
      </c>
      <c r="N4056" s="3"/>
      <c r="O4056" s="3"/>
      <c r="P4056" s="3"/>
      <c r="Q4056" s="3"/>
      <c r="R4056" s="3"/>
      <c r="T4056">
        <v>3438</v>
      </c>
      <c r="U4056" s="30">
        <v>3438</v>
      </c>
      <c r="V4056">
        <f t="shared" si="828"/>
        <v>3438000</v>
      </c>
      <c r="W4056">
        <v>5147</v>
      </c>
      <c r="X4056" s="16">
        <v>2041</v>
      </c>
      <c r="Z4056" s="16">
        <v>2041</v>
      </c>
      <c r="AA4056" s="16">
        <v>2041</v>
      </c>
      <c r="AB4056">
        <f>(AA4066-AA4056)/10</f>
        <v>66.2</v>
      </c>
    </row>
    <row r="4057" spans="2:28">
      <c r="B4057" t="s">
        <v>249</v>
      </c>
      <c r="C4057">
        <v>1951</v>
      </c>
      <c r="D4057" s="1">
        <v>53190</v>
      </c>
      <c r="E4057" s="12">
        <f t="shared" ref="E4057:E4117" si="833">(D4057-D4056)/(D4056)</f>
        <v>-6.6940322071360914E-2</v>
      </c>
      <c r="F4057" s="1">
        <v>46275</v>
      </c>
      <c r="G4057" s="11">
        <f t="shared" ref="G4057:G4114" si="834">(F4057-F4056)/(F4056)</f>
        <v>-9.1185828194351698E-2</v>
      </c>
      <c r="H4057">
        <v>346975</v>
      </c>
      <c r="I4057" s="12">
        <f t="shared" si="829"/>
        <v>0.13336695727357878</v>
      </c>
      <c r="J4057" s="12">
        <f t="shared" si="830"/>
        <v>0.15329634699906333</v>
      </c>
      <c r="K4057" s="1">
        <v>303425</v>
      </c>
      <c r="L4057">
        <v>6585</v>
      </c>
      <c r="M4057" s="12">
        <f t="shared" si="831"/>
        <v>2.1702232841723654E-2</v>
      </c>
      <c r="N4057">
        <v>645</v>
      </c>
      <c r="O4057">
        <v>5395</v>
      </c>
      <c r="P4057" s="12">
        <f>(O4057/K4057)</f>
        <v>1.7780341105709814E-2</v>
      </c>
      <c r="Q4057" s="12">
        <f>(O4057/L4057)</f>
        <v>0.81928625664388766</v>
      </c>
      <c r="R4057" s="2">
        <v>593</v>
      </c>
      <c r="S4057" s="2">
        <v>747</v>
      </c>
      <c r="T4057">
        <v>3439</v>
      </c>
      <c r="U4057" s="30">
        <v>3439</v>
      </c>
      <c r="V4057">
        <f t="shared" si="828"/>
        <v>3439000</v>
      </c>
      <c r="W4057">
        <v>5942</v>
      </c>
      <c r="AA4057" s="1">
        <f>AA4056+66</f>
        <v>2107</v>
      </c>
    </row>
    <row r="4058" spans="2:28">
      <c r="B4058" t="s">
        <v>249</v>
      </c>
      <c r="C4058">
        <v>1952</v>
      </c>
      <c r="D4058" s="1">
        <v>52644</v>
      </c>
      <c r="E4058" s="12">
        <f t="shared" si="833"/>
        <v>-1.0265087422447829E-2</v>
      </c>
      <c r="F4058" s="1">
        <v>45629</v>
      </c>
      <c r="G4058" s="11">
        <f t="shared" si="834"/>
        <v>-1.3960021609940573E-2</v>
      </c>
      <c r="H4058">
        <v>365364</v>
      </c>
      <c r="I4058" s="12">
        <f t="shared" si="829"/>
        <v>0.12488641464402624</v>
      </c>
      <c r="J4058" s="12">
        <f t="shared" si="830"/>
        <v>0.14408644529838735</v>
      </c>
      <c r="K4058" s="1">
        <v>341725</v>
      </c>
      <c r="L4058">
        <v>8469</v>
      </c>
      <c r="M4058" s="12">
        <f t="shared" si="831"/>
        <v>2.4783085814617016E-2</v>
      </c>
      <c r="N4058">
        <v>709</v>
      </c>
      <c r="O4058">
        <v>7070</v>
      </c>
      <c r="P4058" s="12">
        <f t="shared" ref="P4058:P4121" si="835">(O4058/K4058)</f>
        <v>2.0689150632818787E-2</v>
      </c>
      <c r="Q4058" s="12">
        <f t="shared" ref="Q4058:Q4114" si="836">(O4058/L4058)</f>
        <v>0.83480930452237567</v>
      </c>
      <c r="R4058" s="2">
        <v>623</v>
      </c>
      <c r="S4058" s="2">
        <v>557</v>
      </c>
      <c r="T4058">
        <v>3469</v>
      </c>
      <c r="U4058" s="30">
        <v>3469</v>
      </c>
      <c r="V4058">
        <f t="shared" si="828"/>
        <v>3469000</v>
      </c>
      <c r="W4058">
        <v>6218</v>
      </c>
      <c r="AA4058" s="1">
        <f t="shared" ref="AA4058:AA4065" si="837">AA4057+66</f>
        <v>2173</v>
      </c>
    </row>
    <row r="4059" spans="2:28">
      <c r="B4059" t="s">
        <v>249</v>
      </c>
      <c r="C4059">
        <v>1953</v>
      </c>
      <c r="D4059" s="1">
        <v>59569</v>
      </c>
      <c r="E4059" s="12">
        <f t="shared" si="833"/>
        <v>0.13154395562647214</v>
      </c>
      <c r="F4059" s="1">
        <v>52650</v>
      </c>
      <c r="G4059" s="11">
        <f t="shared" si="834"/>
        <v>0.15387144140787656</v>
      </c>
      <c r="H4059">
        <v>385061</v>
      </c>
      <c r="I4059" s="12">
        <f t="shared" si="829"/>
        <v>0.13673158278818162</v>
      </c>
      <c r="J4059" s="12">
        <f t="shared" si="830"/>
        <v>0.15470016438953829</v>
      </c>
      <c r="K4059" s="1">
        <v>380865</v>
      </c>
      <c r="L4059">
        <v>6595</v>
      </c>
      <c r="M4059" s="12">
        <f t="shared" si="831"/>
        <v>1.731584682236488E-2</v>
      </c>
      <c r="N4059">
        <v>786</v>
      </c>
      <c r="O4059">
        <v>5179</v>
      </c>
      <c r="P4059" s="12">
        <f t="shared" si="835"/>
        <v>1.3597994039882898E-2</v>
      </c>
      <c r="Q4059" s="12">
        <f t="shared" si="836"/>
        <v>0.78529188779378312</v>
      </c>
      <c r="R4059">
        <v>675</v>
      </c>
      <c r="S4059">
        <v>847</v>
      </c>
      <c r="T4059">
        <v>3506</v>
      </c>
      <c r="U4059" s="30">
        <v>3506</v>
      </c>
      <c r="V4059">
        <f t="shared" si="828"/>
        <v>3506000</v>
      </c>
      <c r="W4059">
        <v>6420</v>
      </c>
      <c r="AA4059" s="1">
        <f t="shared" si="837"/>
        <v>2239</v>
      </c>
    </row>
    <row r="4060" spans="2:28">
      <c r="B4060" t="s">
        <v>249</v>
      </c>
      <c r="C4060">
        <v>1954</v>
      </c>
      <c r="D4060" s="1">
        <v>63706</v>
      </c>
      <c r="E4060" s="12">
        <f t="shared" si="833"/>
        <v>6.9448874414544476E-2</v>
      </c>
      <c r="F4060" s="1">
        <v>57496</v>
      </c>
      <c r="G4060" s="11">
        <f t="shared" si="834"/>
        <v>9.2041785375118715E-2</v>
      </c>
      <c r="H4060">
        <v>401846</v>
      </c>
      <c r="I4060" s="12">
        <f t="shared" si="829"/>
        <v>0.14307968724337183</v>
      </c>
      <c r="J4060" s="12">
        <f t="shared" si="830"/>
        <v>0.1585333685043524</v>
      </c>
      <c r="K4060" s="1">
        <v>406662</v>
      </c>
      <c r="L4060">
        <v>8256</v>
      </c>
      <c r="M4060" s="12">
        <f t="shared" si="831"/>
        <v>2.0301872316567566E-2</v>
      </c>
      <c r="N4060">
        <v>1032</v>
      </c>
      <c r="O4060">
        <v>6227</v>
      </c>
      <c r="P4060" s="12">
        <f t="shared" si="835"/>
        <v>1.5312470798845233E-2</v>
      </c>
      <c r="Q4060" s="12">
        <f t="shared" si="836"/>
        <v>0.75423934108527135</v>
      </c>
      <c r="R4060" s="2">
        <v>693</v>
      </c>
      <c r="S4060" s="2">
        <v>652</v>
      </c>
      <c r="T4060">
        <v>3608</v>
      </c>
      <c r="U4060" s="30">
        <v>3608</v>
      </c>
      <c r="V4060">
        <f t="shared" si="828"/>
        <v>3608000</v>
      </c>
      <c r="W4060">
        <v>6373</v>
      </c>
      <c r="AA4060" s="1">
        <f t="shared" si="837"/>
        <v>2305</v>
      </c>
    </row>
    <row r="4061" spans="2:28">
      <c r="B4061" t="s">
        <v>249</v>
      </c>
      <c r="C4061">
        <v>1955</v>
      </c>
      <c r="D4061" s="1">
        <v>55529</v>
      </c>
      <c r="E4061" s="12">
        <f t="shared" si="833"/>
        <v>-0.12835525696166766</v>
      </c>
      <c r="F4061" s="1">
        <v>47252</v>
      </c>
      <c r="G4061" s="11">
        <f t="shared" si="834"/>
        <v>-0.17816891609851121</v>
      </c>
      <c r="H4061">
        <v>401881</v>
      </c>
      <c r="I4061" s="12">
        <f t="shared" si="829"/>
        <v>0.11757709371679677</v>
      </c>
      <c r="J4061" s="12">
        <f t="shared" si="830"/>
        <v>0.13817274267755877</v>
      </c>
      <c r="K4061" s="1">
        <v>399685</v>
      </c>
      <c r="L4061">
        <v>8528</v>
      </c>
      <c r="M4061" s="12">
        <f t="shared" si="831"/>
        <v>2.133680273215157E-2</v>
      </c>
      <c r="N4061">
        <v>973</v>
      </c>
      <c r="O4061">
        <v>6583</v>
      </c>
      <c r="P4061" s="12">
        <f t="shared" si="835"/>
        <v>1.6470470495515217E-2</v>
      </c>
      <c r="Q4061" s="12">
        <f t="shared" si="836"/>
        <v>0.77192776735459667</v>
      </c>
      <c r="R4061" s="2">
        <v>712</v>
      </c>
      <c r="S4061" s="2">
        <v>997</v>
      </c>
      <c r="T4061">
        <v>6873</v>
      </c>
      <c r="U4061" s="30">
        <v>3679</v>
      </c>
      <c r="V4061">
        <f t="shared" si="828"/>
        <v>3679000</v>
      </c>
      <c r="W4061">
        <v>6873</v>
      </c>
      <c r="AA4061" s="1">
        <f t="shared" si="837"/>
        <v>2371</v>
      </c>
    </row>
    <row r="4062" spans="2:28">
      <c r="B4062" t="s">
        <v>249</v>
      </c>
      <c r="C4062">
        <v>1956</v>
      </c>
      <c r="D4062" s="1">
        <v>64176</v>
      </c>
      <c r="E4062" s="12">
        <f t="shared" si="833"/>
        <v>0.15572043436762772</v>
      </c>
      <c r="F4062" s="1">
        <v>55825</v>
      </c>
      <c r="G4062" s="11">
        <f t="shared" si="834"/>
        <v>0.18143147380005079</v>
      </c>
      <c r="H4062">
        <v>480244</v>
      </c>
      <c r="I4062" s="12">
        <f t="shared" si="829"/>
        <v>0.11624299314515121</v>
      </c>
      <c r="J4062" s="12">
        <f t="shared" si="830"/>
        <v>0.13363207036423153</v>
      </c>
      <c r="K4062" s="1">
        <v>453152</v>
      </c>
      <c r="L4062">
        <v>9642</v>
      </c>
      <c r="M4062" s="12">
        <f t="shared" si="831"/>
        <v>2.1277628698538237E-2</v>
      </c>
      <c r="N4062">
        <v>1695</v>
      </c>
      <c r="O4062">
        <v>6931</v>
      </c>
      <c r="P4062" s="12">
        <f t="shared" si="835"/>
        <v>1.5295088623684769E-2</v>
      </c>
      <c r="Q4062" s="12">
        <f t="shared" si="836"/>
        <v>0.71883426674963702</v>
      </c>
      <c r="R4062" s="2">
        <v>778</v>
      </c>
      <c r="S4062" s="2">
        <v>770</v>
      </c>
      <c r="T4062">
        <v>3742</v>
      </c>
      <c r="U4062" s="30">
        <v>3742</v>
      </c>
      <c r="V4062">
        <f t="shared" si="828"/>
        <v>3742000</v>
      </c>
      <c r="W4062">
        <v>7424</v>
      </c>
      <c r="AA4062" s="1">
        <f t="shared" si="837"/>
        <v>2437</v>
      </c>
    </row>
    <row r="4063" spans="2:28">
      <c r="B4063" t="s">
        <v>249</v>
      </c>
      <c r="C4063">
        <v>1957</v>
      </c>
      <c r="D4063" s="1">
        <v>71821</v>
      </c>
      <c r="E4063" s="12">
        <f t="shared" si="833"/>
        <v>0.11912552979306906</v>
      </c>
      <c r="F4063" s="1">
        <v>61633</v>
      </c>
      <c r="G4063" s="11">
        <f t="shared" si="834"/>
        <v>0.10403940886699507</v>
      </c>
      <c r="H4063">
        <v>522728</v>
      </c>
      <c r="I4063" s="12">
        <f t="shared" si="829"/>
        <v>0.11790644465190309</v>
      </c>
      <c r="J4063" s="12">
        <f t="shared" si="830"/>
        <v>0.13739650449181984</v>
      </c>
      <c r="K4063" s="1">
        <v>475635</v>
      </c>
      <c r="L4063">
        <v>10606</v>
      </c>
      <c r="M4063" s="12">
        <f t="shared" si="831"/>
        <v>2.2298611330116579E-2</v>
      </c>
      <c r="N4063">
        <v>2223</v>
      </c>
      <c r="O4063" s="2">
        <v>6998</v>
      </c>
      <c r="P4063" s="12">
        <f t="shared" si="835"/>
        <v>1.4712962670955669E-2</v>
      </c>
      <c r="Q4063" s="12">
        <f t="shared" si="836"/>
        <v>0.65981519894399399</v>
      </c>
      <c r="R4063" s="2">
        <v>811</v>
      </c>
      <c r="S4063" s="2">
        <v>1087</v>
      </c>
      <c r="T4063">
        <v>3791</v>
      </c>
      <c r="U4063" s="30">
        <v>3791</v>
      </c>
      <c r="V4063">
        <f t="shared" si="828"/>
        <v>3791000</v>
      </c>
      <c r="W4063">
        <v>7780</v>
      </c>
      <c r="AA4063" s="1">
        <f t="shared" si="837"/>
        <v>2503</v>
      </c>
    </row>
    <row r="4064" spans="2:28">
      <c r="B4064" t="s">
        <v>249</v>
      </c>
      <c r="C4064">
        <v>1958</v>
      </c>
      <c r="D4064" s="1">
        <v>82927</v>
      </c>
      <c r="E4064" s="12">
        <f t="shared" si="833"/>
        <v>0.15463443839545538</v>
      </c>
      <c r="F4064" s="1">
        <v>74182</v>
      </c>
      <c r="G4064" s="11">
        <f t="shared" si="834"/>
        <v>0.20360845650868853</v>
      </c>
      <c r="H4064">
        <v>556906</v>
      </c>
      <c r="I4064" s="12">
        <f t="shared" si="829"/>
        <v>0.13320380818306859</v>
      </c>
      <c r="J4064" s="12">
        <f t="shared" si="830"/>
        <v>0.14890663774496954</v>
      </c>
      <c r="K4064" s="1">
        <v>548366</v>
      </c>
      <c r="L4064">
        <v>11730</v>
      </c>
      <c r="M4064" s="12">
        <f t="shared" si="831"/>
        <v>2.1390822917540474E-2</v>
      </c>
      <c r="N4064">
        <v>2540</v>
      </c>
      <c r="O4064">
        <v>7658</v>
      </c>
      <c r="P4064" s="12">
        <f t="shared" si="835"/>
        <v>1.3965125481886186E-2</v>
      </c>
      <c r="Q4064" s="12">
        <f t="shared" si="836"/>
        <v>0.65285592497868716</v>
      </c>
      <c r="R4064">
        <v>869</v>
      </c>
      <c r="S4064">
        <v>823</v>
      </c>
      <c r="T4064">
        <v>3843</v>
      </c>
      <c r="U4064" s="30">
        <v>3843</v>
      </c>
      <c r="V4064">
        <f t="shared" si="828"/>
        <v>3843000</v>
      </c>
      <c r="W4064">
        <v>7940</v>
      </c>
      <c r="AA4064" s="1">
        <f t="shared" si="837"/>
        <v>2569</v>
      </c>
    </row>
    <row r="4065" spans="2:28">
      <c r="B4065" t="s">
        <v>249</v>
      </c>
      <c r="C4065">
        <v>1959</v>
      </c>
      <c r="D4065" s="1">
        <v>117560</v>
      </c>
      <c r="E4065" s="12">
        <f t="shared" si="833"/>
        <v>0.41763237546275639</v>
      </c>
      <c r="F4065" s="1">
        <v>103861</v>
      </c>
      <c r="G4065" s="11">
        <f t="shared" si="834"/>
        <v>0.40008357822652396</v>
      </c>
      <c r="H4065">
        <v>610903</v>
      </c>
      <c r="I4065" s="12">
        <f t="shared" si="829"/>
        <v>0.17001226053890717</v>
      </c>
      <c r="J4065" s="12">
        <f t="shared" si="830"/>
        <v>0.19243644244667321</v>
      </c>
      <c r="K4065" s="1">
        <v>626156</v>
      </c>
      <c r="L4065">
        <v>12224</v>
      </c>
      <c r="M4065" s="12">
        <f t="shared" si="831"/>
        <v>1.9522291569513028E-2</v>
      </c>
      <c r="N4065">
        <v>2726</v>
      </c>
      <c r="O4065">
        <v>8293</v>
      </c>
      <c r="P4065" s="12">
        <f t="shared" si="835"/>
        <v>1.324430333654872E-2</v>
      </c>
      <c r="Q4065" s="12">
        <f t="shared" si="836"/>
        <v>0.67841950261780104</v>
      </c>
      <c r="R4065">
        <v>947</v>
      </c>
      <c r="S4065">
        <v>1231</v>
      </c>
      <c r="T4065">
        <v>3891</v>
      </c>
      <c r="U4065" s="30">
        <v>3891</v>
      </c>
      <c r="V4065">
        <f t="shared" si="828"/>
        <v>3891000</v>
      </c>
      <c r="W4065">
        <v>8609</v>
      </c>
      <c r="AA4065" s="1">
        <f t="shared" si="837"/>
        <v>2635</v>
      </c>
    </row>
    <row r="4066" spans="2:28">
      <c r="B4066" t="s">
        <v>249</v>
      </c>
      <c r="C4066">
        <v>1960</v>
      </c>
      <c r="D4066" s="1">
        <v>128354</v>
      </c>
      <c r="E4066" s="12">
        <f t="shared" si="833"/>
        <v>9.1816944538958833E-2</v>
      </c>
      <c r="F4066" s="1">
        <v>117310</v>
      </c>
      <c r="G4066" s="11">
        <f t="shared" si="834"/>
        <v>0.12949037656098053</v>
      </c>
      <c r="H4066">
        <v>686891</v>
      </c>
      <c r="I4066" s="12">
        <f t="shared" si="829"/>
        <v>0.17078401085470621</v>
      </c>
      <c r="J4066" s="12">
        <f t="shared" si="830"/>
        <v>0.18686225325415531</v>
      </c>
      <c r="K4066" s="1">
        <v>645248</v>
      </c>
      <c r="L4066">
        <v>14470</v>
      </c>
      <c r="M4066" s="12">
        <f t="shared" si="831"/>
        <v>2.2425486014679627E-2</v>
      </c>
      <c r="N4066">
        <v>3080</v>
      </c>
      <c r="O4066">
        <v>11390</v>
      </c>
      <c r="P4066" s="12">
        <f t="shared" si="835"/>
        <v>1.7652127554056735E-2</v>
      </c>
      <c r="Q4066" s="12">
        <f t="shared" si="836"/>
        <v>0.7871458189357291</v>
      </c>
      <c r="R4066">
        <v>1026</v>
      </c>
      <c r="S4066">
        <v>1239</v>
      </c>
      <c r="T4066">
        <v>3962</v>
      </c>
      <c r="U4066" s="30">
        <v>3962</v>
      </c>
      <c r="V4066">
        <f t="shared" si="828"/>
        <v>3962000</v>
      </c>
      <c r="W4066">
        <v>8910</v>
      </c>
      <c r="X4066" s="16">
        <v>2703</v>
      </c>
      <c r="Z4066" s="16">
        <v>2703</v>
      </c>
      <c r="AA4066" s="16">
        <v>2703</v>
      </c>
      <c r="AB4066">
        <f>(AA4076-AA4066)/10</f>
        <v>63.3</v>
      </c>
    </row>
    <row r="4067" spans="2:28">
      <c r="B4067" t="s">
        <v>249</v>
      </c>
      <c r="C4067">
        <v>1961</v>
      </c>
      <c r="D4067" s="1">
        <v>122111</v>
      </c>
      <c r="E4067" s="12">
        <f t="shared" si="833"/>
        <v>-4.86389204855322E-2</v>
      </c>
      <c r="F4067" s="1">
        <v>108578</v>
      </c>
      <c r="G4067" s="11">
        <f t="shared" si="834"/>
        <v>-7.4435257011337477E-2</v>
      </c>
      <c r="H4067">
        <v>706577</v>
      </c>
      <c r="I4067" s="12">
        <f t="shared" si="829"/>
        <v>0.15366761159788672</v>
      </c>
      <c r="J4067" s="12">
        <f t="shared" si="830"/>
        <v>0.17282051354629432</v>
      </c>
      <c r="K4067" s="1">
        <v>716360</v>
      </c>
      <c r="L4067">
        <v>17107</v>
      </c>
      <c r="M4067" s="12">
        <f t="shared" si="831"/>
        <v>2.3880451169802891E-2</v>
      </c>
      <c r="N4067">
        <v>3331</v>
      </c>
      <c r="O4067">
        <v>13776</v>
      </c>
      <c r="P4067" s="12">
        <f t="shared" si="835"/>
        <v>1.9230554469819645E-2</v>
      </c>
      <c r="Q4067" s="12">
        <f t="shared" si="836"/>
        <v>0.8052843865084468</v>
      </c>
      <c r="R4067">
        <v>1141</v>
      </c>
      <c r="S4067">
        <v>1481</v>
      </c>
      <c r="T4067">
        <v>4009</v>
      </c>
      <c r="U4067" s="30">
        <v>4009</v>
      </c>
      <c r="V4067">
        <f t="shared" si="828"/>
        <v>4009000</v>
      </c>
      <c r="W4067">
        <v>9200</v>
      </c>
      <c r="AA4067" s="1">
        <f>AA4066+63</f>
        <v>2766</v>
      </c>
    </row>
    <row r="4068" spans="2:28">
      <c r="B4068" t="s">
        <v>249</v>
      </c>
      <c r="C4068">
        <v>1962</v>
      </c>
      <c r="D4068" s="1">
        <v>152968</v>
      </c>
      <c r="E4068" s="12">
        <f t="shared" si="833"/>
        <v>0.25269631728509306</v>
      </c>
      <c r="F4068" s="1">
        <v>141497</v>
      </c>
      <c r="G4068" s="11">
        <f t="shared" si="834"/>
        <v>0.30318296524157751</v>
      </c>
      <c r="H4068">
        <v>768163</v>
      </c>
      <c r="I4068" s="12">
        <f t="shared" si="829"/>
        <v>0.18420179050540056</v>
      </c>
      <c r="J4068" s="12">
        <f t="shared" si="830"/>
        <v>0.19913481904231264</v>
      </c>
      <c r="K4068" s="1">
        <v>754780</v>
      </c>
      <c r="L4068">
        <v>24579</v>
      </c>
      <c r="M4068" s="12">
        <f t="shared" si="831"/>
        <v>3.2564455867935028E-2</v>
      </c>
      <c r="N4068">
        <v>3392</v>
      </c>
      <c r="O4068">
        <v>21187</v>
      </c>
      <c r="P4068" s="12">
        <f t="shared" si="835"/>
        <v>2.8070431119001562E-2</v>
      </c>
      <c r="Q4068" s="12">
        <f t="shared" si="836"/>
        <v>0.86199601285650351</v>
      </c>
      <c r="R4068">
        <v>2196</v>
      </c>
      <c r="S4068">
        <v>1404</v>
      </c>
      <c r="T4068">
        <v>4049</v>
      </c>
      <c r="U4068" s="30">
        <v>4049</v>
      </c>
      <c r="V4068">
        <f t="shared" si="828"/>
        <v>4049000</v>
      </c>
      <c r="W4068">
        <v>9735</v>
      </c>
      <c r="AA4068" s="1">
        <f t="shared" ref="AA4068:AA4075" si="838">AA4067+63</f>
        <v>2829</v>
      </c>
    </row>
    <row r="4069" spans="2:28">
      <c r="B4069" t="s">
        <v>249</v>
      </c>
      <c r="C4069">
        <v>1963</v>
      </c>
      <c r="D4069" s="1">
        <v>154535</v>
      </c>
      <c r="E4069" s="12">
        <f t="shared" si="833"/>
        <v>1.0243972595575546E-2</v>
      </c>
      <c r="F4069" s="1">
        <v>142839</v>
      </c>
      <c r="G4069" s="11">
        <f t="shared" si="834"/>
        <v>9.4843000204951344E-3</v>
      </c>
      <c r="H4069">
        <v>921674</v>
      </c>
      <c r="I4069" s="12">
        <f t="shared" si="829"/>
        <v>0.15497779041179419</v>
      </c>
      <c r="J4069" s="12">
        <f t="shared" si="830"/>
        <v>0.16766774369245524</v>
      </c>
      <c r="K4069" s="1">
        <v>942398</v>
      </c>
      <c r="L4069">
        <v>22692</v>
      </c>
      <c r="M4069" s="12">
        <f t="shared" si="831"/>
        <v>2.4078998469860929E-2</v>
      </c>
      <c r="N4069">
        <v>3383</v>
      </c>
      <c r="O4069">
        <v>19309</v>
      </c>
      <c r="P4069" s="12">
        <f t="shared" si="835"/>
        <v>2.0489220053523032E-2</v>
      </c>
      <c r="Q4069" s="12">
        <f t="shared" si="836"/>
        <v>0.8509166225982725</v>
      </c>
      <c r="R4069">
        <v>3440</v>
      </c>
      <c r="S4069">
        <v>1469</v>
      </c>
      <c r="T4069">
        <v>4112</v>
      </c>
      <c r="U4069" s="30">
        <v>4112</v>
      </c>
      <c r="V4069">
        <f t="shared" si="828"/>
        <v>4112000</v>
      </c>
      <c r="W4069">
        <v>10075</v>
      </c>
      <c r="AA4069" s="1">
        <f t="shared" si="838"/>
        <v>2892</v>
      </c>
    </row>
    <row r="4070" spans="2:28">
      <c r="B4070" t="s">
        <v>249</v>
      </c>
      <c r="C4070">
        <v>1964</v>
      </c>
      <c r="D4070" s="1">
        <v>168135</v>
      </c>
      <c r="E4070" s="12">
        <f t="shared" si="833"/>
        <v>8.8005953343902682E-2</v>
      </c>
      <c r="F4070" s="1">
        <v>156738</v>
      </c>
      <c r="G4070" s="11">
        <f t="shared" si="834"/>
        <v>9.7305357780438112E-2</v>
      </c>
      <c r="H4070">
        <v>1078858</v>
      </c>
      <c r="I4070" s="12">
        <f t="shared" si="829"/>
        <v>0.14528139940566784</v>
      </c>
      <c r="J4070" s="12">
        <f t="shared" si="830"/>
        <v>0.15584534758049715</v>
      </c>
      <c r="K4070" s="1">
        <v>994027</v>
      </c>
      <c r="L4070">
        <v>20296</v>
      </c>
      <c r="M4070" s="12">
        <f t="shared" si="831"/>
        <v>2.0417956453899138E-2</v>
      </c>
      <c r="N4070">
        <v>3557</v>
      </c>
      <c r="O4070">
        <v>16739</v>
      </c>
      <c r="P4070" s="12">
        <f t="shared" si="835"/>
        <v>1.6839582828233036E-2</v>
      </c>
      <c r="Q4070" s="12">
        <f t="shared" si="836"/>
        <v>0.82474379188017344</v>
      </c>
      <c r="R4070">
        <v>3482</v>
      </c>
      <c r="S4070">
        <v>1316</v>
      </c>
      <c r="T4070">
        <v>4165</v>
      </c>
      <c r="U4070" s="30">
        <v>4165</v>
      </c>
      <c r="V4070">
        <f t="shared" si="828"/>
        <v>4165000</v>
      </c>
      <c r="W4070">
        <v>10869</v>
      </c>
      <c r="AA4070" s="1">
        <f t="shared" si="838"/>
        <v>2955</v>
      </c>
    </row>
    <row r="4071" spans="2:28">
      <c r="B4071" t="s">
        <v>249</v>
      </c>
      <c r="C4071">
        <v>1965</v>
      </c>
      <c r="D4071" s="1">
        <v>174337</v>
      </c>
      <c r="E4071" s="12">
        <f t="shared" si="833"/>
        <v>3.6887025307044935E-2</v>
      </c>
      <c r="F4071" s="1">
        <v>158871</v>
      </c>
      <c r="G4071" s="11">
        <f t="shared" si="834"/>
        <v>1.3608697316540979E-2</v>
      </c>
      <c r="H4071">
        <v>1119396</v>
      </c>
      <c r="I4071" s="12">
        <f t="shared" si="829"/>
        <v>0.14192564561602863</v>
      </c>
      <c r="J4071" s="12">
        <f t="shared" si="830"/>
        <v>0.15574202516357036</v>
      </c>
      <c r="K4071" s="1">
        <v>1048727</v>
      </c>
      <c r="L4071">
        <v>19489</v>
      </c>
      <c r="M4071" s="12">
        <f t="shared" si="831"/>
        <v>1.8583482641335639E-2</v>
      </c>
      <c r="N4071">
        <v>3723</v>
      </c>
      <c r="O4071">
        <v>15766</v>
      </c>
      <c r="P4071" s="12">
        <f t="shared" si="835"/>
        <v>1.503346438110204E-2</v>
      </c>
      <c r="Q4071" s="12">
        <f t="shared" si="836"/>
        <v>0.80896916209143621</v>
      </c>
      <c r="R4071">
        <v>3876</v>
      </c>
      <c r="S4071">
        <v>1953</v>
      </c>
      <c r="T4071">
        <v>4232</v>
      </c>
      <c r="U4071" s="30">
        <v>4232</v>
      </c>
      <c r="V4071">
        <f t="shared" si="828"/>
        <v>4232000</v>
      </c>
      <c r="W4071">
        <v>11766</v>
      </c>
      <c r="AA4071" s="1">
        <f t="shared" si="838"/>
        <v>3018</v>
      </c>
    </row>
    <row r="4072" spans="2:28">
      <c r="B4072" t="s">
        <v>249</v>
      </c>
      <c r="C4072">
        <v>1966</v>
      </c>
      <c r="D4072" s="1">
        <v>211209</v>
      </c>
      <c r="E4072" s="12">
        <f t="shared" si="833"/>
        <v>0.21149841972730976</v>
      </c>
      <c r="F4072" s="1">
        <v>186783</v>
      </c>
      <c r="G4072" s="11">
        <f t="shared" si="834"/>
        <v>0.17568971051985574</v>
      </c>
      <c r="H4072">
        <v>1281399</v>
      </c>
      <c r="I4072" s="12">
        <f t="shared" si="829"/>
        <v>0.14576490226697539</v>
      </c>
      <c r="J4072" s="12">
        <f t="shared" si="830"/>
        <v>0.164826880620322</v>
      </c>
      <c r="K4072" s="1">
        <v>1206579</v>
      </c>
      <c r="L4072">
        <v>24822</v>
      </c>
      <c r="M4072" s="12">
        <f t="shared" si="831"/>
        <v>2.0572212843087773E-2</v>
      </c>
      <c r="N4072">
        <v>4536</v>
      </c>
      <c r="O4072">
        <v>20286</v>
      </c>
      <c r="P4072" s="12">
        <f t="shared" si="835"/>
        <v>1.6812823694097114E-2</v>
      </c>
      <c r="Q4072" s="12">
        <f t="shared" si="836"/>
        <v>0.81725888324873097</v>
      </c>
      <c r="R4072">
        <v>4005</v>
      </c>
      <c r="S4072">
        <v>2176</v>
      </c>
      <c r="T4072">
        <v>4274</v>
      </c>
      <c r="U4072" s="30">
        <v>4274</v>
      </c>
      <c r="V4072">
        <f t="shared" si="828"/>
        <v>4274000</v>
      </c>
      <c r="W4072">
        <v>12883</v>
      </c>
      <c r="AA4072" s="1">
        <f t="shared" si="838"/>
        <v>3081</v>
      </c>
    </row>
    <row r="4073" spans="2:28">
      <c r="B4073" t="s">
        <v>249</v>
      </c>
      <c r="C4073">
        <v>1967</v>
      </c>
      <c r="D4073" s="1">
        <v>283745</v>
      </c>
      <c r="E4073" s="12">
        <f t="shared" si="833"/>
        <v>0.34343233479633917</v>
      </c>
      <c r="F4073" s="1">
        <v>244091</v>
      </c>
      <c r="G4073" s="11">
        <f t="shared" si="834"/>
        <v>0.30681593078599229</v>
      </c>
      <c r="H4073">
        <v>1496090</v>
      </c>
      <c r="I4073" s="12">
        <f t="shared" si="829"/>
        <v>0.16315261782379403</v>
      </c>
      <c r="J4073" s="12">
        <f t="shared" si="830"/>
        <v>0.1896577077582231</v>
      </c>
      <c r="K4073" s="1">
        <v>1428878</v>
      </c>
      <c r="L4073">
        <v>25634</v>
      </c>
      <c r="M4073" s="12">
        <f t="shared" si="831"/>
        <v>1.7939950086711391E-2</v>
      </c>
      <c r="N4073">
        <v>5579</v>
      </c>
      <c r="O4073">
        <v>20055</v>
      </c>
      <c r="P4073" s="12">
        <f t="shared" si="835"/>
        <v>1.4035487984278575E-2</v>
      </c>
      <c r="Q4073" s="12">
        <f t="shared" si="836"/>
        <v>0.7823593664664118</v>
      </c>
      <c r="R4073">
        <v>4499</v>
      </c>
      <c r="S4073">
        <v>2873</v>
      </c>
      <c r="T4073">
        <v>4303</v>
      </c>
      <c r="U4073" s="30">
        <v>4303</v>
      </c>
      <c r="V4073">
        <f t="shared" si="828"/>
        <v>4303000</v>
      </c>
      <c r="W4073">
        <v>13648</v>
      </c>
      <c r="AA4073" s="1">
        <f t="shared" si="838"/>
        <v>3144</v>
      </c>
    </row>
    <row r="4074" spans="2:28">
      <c r="B4074" t="s">
        <v>249</v>
      </c>
      <c r="C4074">
        <v>1968</v>
      </c>
      <c r="D4074" s="1">
        <v>317537</v>
      </c>
      <c r="E4074" s="12">
        <f t="shared" si="833"/>
        <v>0.1190928474510564</v>
      </c>
      <c r="F4074" s="1">
        <v>292721</v>
      </c>
      <c r="G4074" s="11">
        <f t="shared" si="834"/>
        <v>0.19922897607859363</v>
      </c>
      <c r="H4074">
        <v>1644232</v>
      </c>
      <c r="I4074" s="12">
        <f t="shared" si="829"/>
        <v>0.17802901293734705</v>
      </c>
      <c r="J4074" s="12">
        <f t="shared" si="830"/>
        <v>0.19312177356966656</v>
      </c>
      <c r="K4074" s="1">
        <v>1637403</v>
      </c>
      <c r="L4074">
        <v>30578</v>
      </c>
      <c r="M4074" s="12">
        <f t="shared" si="831"/>
        <v>1.8674694012408673E-2</v>
      </c>
      <c r="N4074">
        <v>6443</v>
      </c>
      <c r="O4074">
        <v>24135</v>
      </c>
      <c r="P4074" s="12">
        <f t="shared" si="835"/>
        <v>1.4739804434216866E-2</v>
      </c>
      <c r="Q4074" s="12">
        <f t="shared" si="836"/>
        <v>0.78929295571979852</v>
      </c>
      <c r="R4074">
        <v>5064</v>
      </c>
      <c r="S4074">
        <v>3153</v>
      </c>
      <c r="T4074">
        <v>4345</v>
      </c>
      <c r="U4074" s="30">
        <v>4345</v>
      </c>
      <c r="V4074">
        <f t="shared" si="828"/>
        <v>4345000</v>
      </c>
      <c r="W4074">
        <v>14906</v>
      </c>
      <c r="AA4074" s="1">
        <f t="shared" si="838"/>
        <v>3207</v>
      </c>
    </row>
    <row r="4075" spans="2:28">
      <c r="B4075" t="s">
        <v>249</v>
      </c>
      <c r="C4075">
        <v>1969</v>
      </c>
      <c r="D4075" s="1">
        <v>334119</v>
      </c>
      <c r="E4075" s="12">
        <f t="shared" si="833"/>
        <v>5.2220686093274168E-2</v>
      </c>
      <c r="F4075" s="1">
        <v>308072</v>
      </c>
      <c r="G4075" s="11">
        <f t="shared" si="834"/>
        <v>5.2442428114142819E-2</v>
      </c>
      <c r="H4075">
        <v>1803630</v>
      </c>
      <c r="I4075" s="12">
        <f t="shared" si="829"/>
        <v>0.17080665103153087</v>
      </c>
      <c r="J4075" s="12">
        <f t="shared" si="830"/>
        <v>0.18524808303255103</v>
      </c>
      <c r="K4075" s="1">
        <v>1780770</v>
      </c>
      <c r="L4075">
        <v>36550</v>
      </c>
      <c r="M4075" s="12">
        <f t="shared" si="831"/>
        <v>2.0524829146942054E-2</v>
      </c>
      <c r="N4075">
        <v>7730</v>
      </c>
      <c r="O4075">
        <v>28820</v>
      </c>
      <c r="P4075" s="12">
        <f t="shared" si="835"/>
        <v>1.6184010287684542E-2</v>
      </c>
      <c r="Q4075" s="12">
        <f t="shared" si="836"/>
        <v>0.78850889192886453</v>
      </c>
      <c r="R4075">
        <v>5382</v>
      </c>
      <c r="S4075">
        <v>3633</v>
      </c>
      <c r="T4075">
        <v>4378</v>
      </c>
      <c r="U4075" s="30">
        <v>4378</v>
      </c>
      <c r="V4075">
        <f t="shared" si="828"/>
        <v>4378000</v>
      </c>
      <c r="W4075">
        <v>16404</v>
      </c>
      <c r="AA4075" s="1">
        <f t="shared" si="838"/>
        <v>3270</v>
      </c>
    </row>
    <row r="4076" spans="2:28">
      <c r="B4076" t="s">
        <v>249</v>
      </c>
      <c r="C4076">
        <v>1970</v>
      </c>
      <c r="D4076" s="1">
        <v>378216</v>
      </c>
      <c r="E4076" s="12">
        <f t="shared" si="833"/>
        <v>0.13197992332073302</v>
      </c>
      <c r="F4076" s="1">
        <v>344009</v>
      </c>
      <c r="G4076" s="11">
        <f t="shared" si="834"/>
        <v>0.11665130229297048</v>
      </c>
      <c r="H4076">
        <v>2132166</v>
      </c>
      <c r="I4076" s="12">
        <f t="shared" si="829"/>
        <v>0.16134250335105241</v>
      </c>
      <c r="J4076" s="12">
        <f t="shared" si="830"/>
        <v>0.17738581329971495</v>
      </c>
      <c r="K4076" s="1">
        <v>2018701</v>
      </c>
      <c r="L4076">
        <v>43638</v>
      </c>
      <c r="M4076" s="12">
        <f t="shared" si="831"/>
        <v>2.1616871443566929E-2</v>
      </c>
      <c r="N4076">
        <v>8555</v>
      </c>
      <c r="O4076">
        <v>35083</v>
      </c>
      <c r="P4076" s="12">
        <f t="shared" si="835"/>
        <v>1.7378997682172843E-2</v>
      </c>
      <c r="Q4076" s="12">
        <f t="shared" si="836"/>
        <v>0.8039552683441038</v>
      </c>
      <c r="R4076">
        <v>5746</v>
      </c>
      <c r="S4076">
        <v>4130</v>
      </c>
      <c r="T4076">
        <v>4418</v>
      </c>
      <c r="U4076" s="30">
        <v>4417.8209999999999</v>
      </c>
      <c r="V4076">
        <f t="shared" si="828"/>
        <v>4417821</v>
      </c>
      <c r="W4076">
        <v>17621</v>
      </c>
      <c r="X4076" s="16">
        <v>3336</v>
      </c>
      <c r="Z4076" s="16">
        <v>3336</v>
      </c>
      <c r="AA4076" s="16">
        <v>3336</v>
      </c>
      <c r="AB4076">
        <f>(AA4083-AA4076)/7</f>
        <v>1.5714285714285714</v>
      </c>
    </row>
    <row r="4077" spans="2:28">
      <c r="B4077" t="s">
        <v>249</v>
      </c>
      <c r="C4077">
        <v>1971</v>
      </c>
      <c r="D4077" s="1">
        <v>399611</v>
      </c>
      <c r="E4077" s="12">
        <f t="shared" si="833"/>
        <v>5.6568204412293502E-2</v>
      </c>
      <c r="F4077" s="1">
        <v>372906</v>
      </c>
      <c r="G4077" s="11">
        <f t="shared" si="834"/>
        <v>8.4000709283768737E-2</v>
      </c>
      <c r="H4077">
        <v>2272057</v>
      </c>
      <c r="I4077" s="12">
        <f t="shared" si="829"/>
        <v>0.16412704434791908</v>
      </c>
      <c r="J4077" s="12">
        <f t="shared" si="830"/>
        <v>0.17588071073921122</v>
      </c>
      <c r="K4077" s="1">
        <v>2277347</v>
      </c>
      <c r="L4077">
        <v>55257</v>
      </c>
      <c r="M4077" s="12">
        <f t="shared" si="831"/>
        <v>2.4263759541255682E-2</v>
      </c>
      <c r="N4077">
        <v>10198</v>
      </c>
      <c r="O4077">
        <v>45059</v>
      </c>
      <c r="P4077" s="12">
        <f t="shared" si="835"/>
        <v>1.9785741918117879E-2</v>
      </c>
      <c r="Q4077" s="12">
        <f t="shared" si="836"/>
        <v>0.81544419711529759</v>
      </c>
      <c r="R4077">
        <v>7455</v>
      </c>
      <c r="S4077">
        <v>4586</v>
      </c>
      <c r="T4077">
        <v>4462</v>
      </c>
      <c r="U4077" s="30">
        <v>4462.1549999999997</v>
      </c>
      <c r="V4077">
        <f t="shared" si="828"/>
        <v>4462155</v>
      </c>
      <c r="W4077">
        <v>18913</v>
      </c>
      <c r="AA4077" s="1">
        <f>AA4076+1</f>
        <v>3337</v>
      </c>
    </row>
    <row r="4078" spans="2:28">
      <c r="B4078" t="s">
        <v>249</v>
      </c>
      <c r="C4078">
        <v>1972</v>
      </c>
      <c r="D4078" s="1">
        <v>518824</v>
      </c>
      <c r="E4078" s="12">
        <f t="shared" si="833"/>
        <v>0.29832261874673122</v>
      </c>
      <c r="F4078" s="1">
        <v>482142</v>
      </c>
      <c r="G4078" s="11">
        <f t="shared" si="834"/>
        <v>0.29293173078470175</v>
      </c>
      <c r="H4078">
        <v>2634918</v>
      </c>
      <c r="I4078" s="12">
        <f t="shared" si="829"/>
        <v>0.18298178539142396</v>
      </c>
      <c r="J4078" s="12">
        <f t="shared" si="830"/>
        <v>0.19690328124063064</v>
      </c>
      <c r="K4078" s="1">
        <v>2515167</v>
      </c>
      <c r="L4078">
        <v>55823</v>
      </c>
      <c r="M4078" s="12">
        <f t="shared" si="831"/>
        <v>2.2194550103432496E-2</v>
      </c>
      <c r="N4078">
        <v>11886</v>
      </c>
      <c r="O4078">
        <v>43937</v>
      </c>
      <c r="P4078" s="12">
        <f t="shared" si="835"/>
        <v>1.7468820161842136E-2</v>
      </c>
      <c r="Q4078" s="12">
        <f t="shared" si="836"/>
        <v>0.78707701126775698</v>
      </c>
      <c r="R4078">
        <v>7823</v>
      </c>
      <c r="S4078">
        <v>5681</v>
      </c>
      <c r="T4078">
        <v>4502</v>
      </c>
      <c r="U4078" s="30">
        <v>4502.4120000000003</v>
      </c>
      <c r="V4078">
        <f t="shared" si="828"/>
        <v>4502412</v>
      </c>
      <c r="W4078">
        <v>20698</v>
      </c>
      <c r="AA4078" s="1">
        <f t="shared" ref="AA4078:AA4082" si="839">AA4077+1</f>
        <v>3338</v>
      </c>
    </row>
    <row r="4079" spans="2:28">
      <c r="B4079" t="s">
        <v>249</v>
      </c>
      <c r="C4079">
        <v>1973</v>
      </c>
      <c r="D4079" s="1">
        <v>662902</v>
      </c>
      <c r="E4079" s="12">
        <f t="shared" si="833"/>
        <v>0.27770110866112591</v>
      </c>
      <c r="F4079" s="1">
        <v>634215</v>
      </c>
      <c r="G4079" s="11">
        <f t="shared" si="834"/>
        <v>0.31541122739773758</v>
      </c>
      <c r="H4079">
        <v>3107175</v>
      </c>
      <c r="I4079" s="12">
        <f t="shared" si="829"/>
        <v>0.20411306089937001</v>
      </c>
      <c r="J4079" s="12">
        <f t="shared" si="830"/>
        <v>0.21334556309187605</v>
      </c>
      <c r="K4079" s="1">
        <v>2789632</v>
      </c>
      <c r="L4079">
        <v>52914</v>
      </c>
      <c r="M4079" s="12">
        <f t="shared" si="831"/>
        <v>1.8968093282554832E-2</v>
      </c>
      <c r="N4079">
        <v>15316</v>
      </c>
      <c r="O4079">
        <v>37598</v>
      </c>
      <c r="P4079" s="12">
        <f t="shared" si="835"/>
        <v>1.3477763375240892E-2</v>
      </c>
      <c r="Q4079" s="12">
        <f t="shared" si="836"/>
        <v>0.71054919303019992</v>
      </c>
      <c r="R4079">
        <v>8649</v>
      </c>
      <c r="S4079">
        <v>6168</v>
      </c>
      <c r="T4079">
        <v>4524</v>
      </c>
      <c r="U4079" s="30">
        <v>4524.2439999999997</v>
      </c>
      <c r="V4079">
        <f t="shared" si="828"/>
        <v>4524244</v>
      </c>
      <c r="W4079">
        <v>23168</v>
      </c>
      <c r="AA4079" s="1">
        <f t="shared" si="839"/>
        <v>3339</v>
      </c>
    </row>
    <row r="4080" spans="2:28">
      <c r="B4080" t="s">
        <v>249</v>
      </c>
      <c r="C4080">
        <v>1974</v>
      </c>
      <c r="D4080" s="1">
        <v>647616</v>
      </c>
      <c r="E4080" s="12">
        <f t="shared" si="833"/>
        <v>-2.3059215389303396E-2</v>
      </c>
      <c r="F4080" s="1">
        <v>614189</v>
      </c>
      <c r="G4080" s="11">
        <f t="shared" si="834"/>
        <v>-3.1576042824594183E-2</v>
      </c>
      <c r="H4080">
        <v>3347687</v>
      </c>
      <c r="I4080" s="12">
        <f t="shared" si="829"/>
        <v>0.18346667415442364</v>
      </c>
      <c r="J4080" s="12">
        <f t="shared" si="830"/>
        <v>0.19345177730176089</v>
      </c>
      <c r="K4080" s="1">
        <v>3223795</v>
      </c>
      <c r="L4080">
        <v>53467</v>
      </c>
      <c r="M4080" s="12">
        <f t="shared" si="831"/>
        <v>1.6585111646367091E-2</v>
      </c>
      <c r="N4080">
        <v>14482</v>
      </c>
      <c r="O4080">
        <v>38985</v>
      </c>
      <c r="P4080" s="12">
        <f t="shared" si="835"/>
        <v>1.2092890521884921E-2</v>
      </c>
      <c r="Q4080" s="12">
        <f t="shared" si="836"/>
        <v>0.72914133951783344</v>
      </c>
      <c r="R4080">
        <v>10183</v>
      </c>
      <c r="S4080">
        <v>7594</v>
      </c>
      <c r="T4080">
        <v>4546</v>
      </c>
      <c r="U4080" s="30">
        <v>4545.7820000000002</v>
      </c>
      <c r="V4080">
        <f t="shared" si="828"/>
        <v>4545782</v>
      </c>
      <c r="W4080">
        <v>25499</v>
      </c>
      <c r="AA4080" s="1">
        <f t="shared" si="839"/>
        <v>3340</v>
      </c>
    </row>
    <row r="4081" spans="2:27">
      <c r="B4081" t="s">
        <v>249</v>
      </c>
      <c r="C4081">
        <v>1975</v>
      </c>
      <c r="D4081" s="3">
        <v>792038</v>
      </c>
      <c r="E4081" s="12">
        <f t="shared" si="833"/>
        <v>0.22300560826168594</v>
      </c>
      <c r="F4081" s="1">
        <v>759327</v>
      </c>
      <c r="G4081" s="11">
        <f t="shared" si="834"/>
        <v>0.2363083676197392</v>
      </c>
      <c r="H4081">
        <v>3647105</v>
      </c>
      <c r="I4081" s="12">
        <f t="shared" si="829"/>
        <v>0.20819992843638996</v>
      </c>
      <c r="J4081" s="12">
        <f t="shared" si="830"/>
        <v>0.21716896003816727</v>
      </c>
      <c r="K4081" s="1">
        <v>3695146</v>
      </c>
      <c r="L4081">
        <v>61728</v>
      </c>
      <c r="M4081" s="12">
        <f t="shared" si="831"/>
        <v>1.6705158605370397E-2</v>
      </c>
      <c r="N4081">
        <v>16124</v>
      </c>
      <c r="O4081">
        <v>45604</v>
      </c>
      <c r="P4081" s="12">
        <f t="shared" si="835"/>
        <v>1.2341596245452818E-2</v>
      </c>
      <c r="Q4081" s="12">
        <f t="shared" si="836"/>
        <v>0.73878952825298083</v>
      </c>
      <c r="R4081">
        <v>9125</v>
      </c>
      <c r="S4081">
        <v>8695</v>
      </c>
      <c r="T4081">
        <v>4579</v>
      </c>
      <c r="U4081" s="30">
        <v>4578.9859999999999</v>
      </c>
      <c r="V4081">
        <f t="shared" si="828"/>
        <v>4578986</v>
      </c>
      <c r="W4081">
        <v>27830</v>
      </c>
      <c r="AA4081" s="1">
        <f t="shared" si="839"/>
        <v>3341</v>
      </c>
    </row>
    <row r="4082" spans="2:27">
      <c r="B4082" t="s">
        <v>249</v>
      </c>
      <c r="C4082">
        <v>1976</v>
      </c>
      <c r="D4082" s="1">
        <v>1005574</v>
      </c>
      <c r="E4082" s="12">
        <f t="shared" si="833"/>
        <v>0.26960322610783827</v>
      </c>
      <c r="F4082" s="1">
        <v>981999</v>
      </c>
      <c r="G4082" s="11">
        <f t="shared" si="834"/>
        <v>0.29324915352674147</v>
      </c>
      <c r="H4082">
        <v>4400184</v>
      </c>
      <c r="I4082" s="12">
        <f t="shared" si="829"/>
        <v>0.22317225825101861</v>
      </c>
      <c r="J4082" s="12">
        <f t="shared" si="830"/>
        <v>0.22852998874592517</v>
      </c>
      <c r="K4082" s="1">
        <v>4190261</v>
      </c>
      <c r="L4082">
        <v>70311</v>
      </c>
      <c r="M4082" s="12">
        <f t="shared" si="831"/>
        <v>1.6779623035414738E-2</v>
      </c>
      <c r="N4082">
        <v>19239</v>
      </c>
      <c r="O4082">
        <v>51072</v>
      </c>
      <c r="P4082" s="12">
        <f t="shared" si="835"/>
        <v>1.2188262258603939E-2</v>
      </c>
      <c r="Q4082" s="12">
        <f t="shared" si="836"/>
        <v>0.72637282928702473</v>
      </c>
      <c r="R4082">
        <v>9593</v>
      </c>
      <c r="S4082">
        <v>9896</v>
      </c>
      <c r="T4082">
        <v>4596</v>
      </c>
      <c r="U4082" s="30">
        <v>4595.9040000000005</v>
      </c>
      <c r="V4082">
        <f t="shared" si="828"/>
        <v>4595904</v>
      </c>
      <c r="W4082">
        <v>30620</v>
      </c>
      <c r="AA4082" s="1">
        <f t="shared" si="839"/>
        <v>3342</v>
      </c>
    </row>
    <row r="4083" spans="2:27">
      <c r="B4083" t="s">
        <v>249</v>
      </c>
      <c r="C4083">
        <v>1977</v>
      </c>
      <c r="D4083" s="1">
        <v>1048769</v>
      </c>
      <c r="E4083" s="12">
        <f t="shared" si="833"/>
        <v>4.2955565676916864E-2</v>
      </c>
      <c r="F4083" s="1">
        <v>1017567</v>
      </c>
      <c r="G4083" s="11">
        <f t="shared" si="834"/>
        <v>3.6219996150708908E-2</v>
      </c>
      <c r="H4083">
        <v>4931994</v>
      </c>
      <c r="I4083" s="12">
        <f t="shared" si="829"/>
        <v>0.20631959406276651</v>
      </c>
      <c r="J4083" s="12">
        <f t="shared" si="830"/>
        <v>0.21264604133743878</v>
      </c>
      <c r="K4083" s="1">
        <v>4455535</v>
      </c>
      <c r="L4083">
        <v>77086</v>
      </c>
      <c r="M4083" s="12">
        <f t="shared" si="831"/>
        <v>1.7301177075255834E-2</v>
      </c>
      <c r="N4083">
        <v>16560</v>
      </c>
      <c r="O4083">
        <v>60526</v>
      </c>
      <c r="P4083" s="12">
        <f t="shared" si="835"/>
        <v>1.3584451698842002E-2</v>
      </c>
      <c r="Q4083" s="12">
        <f t="shared" si="836"/>
        <v>0.7851749993513738</v>
      </c>
      <c r="R4083">
        <v>10286</v>
      </c>
      <c r="S4083">
        <v>10629</v>
      </c>
      <c r="T4083">
        <v>4627</v>
      </c>
      <c r="U4083" s="30">
        <v>4626.5140000000001</v>
      </c>
      <c r="V4083">
        <f t="shared" si="828"/>
        <v>4626514</v>
      </c>
      <c r="W4083">
        <v>34151</v>
      </c>
      <c r="X4083" s="16">
        <v>3347</v>
      </c>
      <c r="Z4083" s="16">
        <v>3347</v>
      </c>
      <c r="AA4083" s="16">
        <v>3347</v>
      </c>
    </row>
    <row r="4084" spans="2:27">
      <c r="B4084" t="s">
        <v>249</v>
      </c>
      <c r="C4084">
        <v>1978</v>
      </c>
      <c r="D4084" s="1">
        <v>1183888</v>
      </c>
      <c r="E4084" s="12">
        <f t="shared" si="833"/>
        <v>0.12883580655034615</v>
      </c>
      <c r="F4084" s="1">
        <v>1160511</v>
      </c>
      <c r="G4084" s="11">
        <f t="shared" si="834"/>
        <v>0.14047625365209368</v>
      </c>
      <c r="H4084">
        <v>5524752</v>
      </c>
      <c r="I4084" s="12">
        <f t="shared" ref="I4084:I4114" si="840">(F4084/H4084)</f>
        <v>0.21005666860702527</v>
      </c>
      <c r="J4084" s="12">
        <f t="shared" si="830"/>
        <v>0.21428798975954033</v>
      </c>
      <c r="K4084" s="1">
        <v>4755651</v>
      </c>
      <c r="L4084">
        <v>87821</v>
      </c>
      <c r="M4084" s="12">
        <f t="shared" si="831"/>
        <v>1.846666208264652E-2</v>
      </c>
      <c r="N4084">
        <v>19821</v>
      </c>
      <c r="O4084">
        <v>68000</v>
      </c>
      <c r="P4084" s="12">
        <f t="shared" si="835"/>
        <v>1.4298778442741068E-2</v>
      </c>
      <c r="Q4084" s="12">
        <f t="shared" si="836"/>
        <v>0.77430227394358975</v>
      </c>
      <c r="R4084">
        <v>11245</v>
      </c>
      <c r="S4084">
        <v>13112</v>
      </c>
      <c r="T4084">
        <v>4646</v>
      </c>
      <c r="U4084" s="30">
        <v>4646.1080000000002</v>
      </c>
      <c r="V4084">
        <f t="shared" si="828"/>
        <v>4646108</v>
      </c>
      <c r="W4084">
        <v>38199</v>
      </c>
      <c r="X4084" s="16">
        <v>3432</v>
      </c>
      <c r="Z4084" s="16">
        <v>3432</v>
      </c>
      <c r="AA4084" s="16">
        <v>3432</v>
      </c>
    </row>
    <row r="4085" spans="2:27">
      <c r="B4085" t="s">
        <v>249</v>
      </c>
      <c r="C4085">
        <v>1979</v>
      </c>
      <c r="D4085" s="1">
        <v>1366955</v>
      </c>
      <c r="E4085" s="12">
        <f t="shared" si="833"/>
        <v>0.1546320260024597</v>
      </c>
      <c r="F4085" s="1">
        <v>1329354</v>
      </c>
      <c r="G4085" s="11">
        <f t="shared" si="834"/>
        <v>0.14549021939473214</v>
      </c>
      <c r="H4085">
        <v>6255349</v>
      </c>
      <c r="I4085" s="12">
        <f t="shared" si="840"/>
        <v>0.21251476136663197</v>
      </c>
      <c r="J4085" s="12">
        <f t="shared" si="830"/>
        <v>0.21852577689909866</v>
      </c>
      <c r="K4085" s="1">
        <v>5381001</v>
      </c>
      <c r="L4085">
        <v>104017</v>
      </c>
      <c r="M4085" s="12">
        <f t="shared" si="831"/>
        <v>1.9330418262327027E-2</v>
      </c>
      <c r="N4085">
        <v>22692</v>
      </c>
      <c r="O4085">
        <v>81325</v>
      </c>
      <c r="P4085" s="12">
        <f t="shared" si="835"/>
        <v>1.5113359020003899E-2</v>
      </c>
      <c r="Q4085" s="12">
        <f t="shared" si="836"/>
        <v>0.78184335252891357</v>
      </c>
      <c r="R4085">
        <v>16611</v>
      </c>
      <c r="S4085">
        <v>12810</v>
      </c>
      <c r="T4085">
        <v>4683</v>
      </c>
      <c r="U4085" s="30">
        <v>4682.8109999999997</v>
      </c>
      <c r="V4085">
        <f t="shared" si="828"/>
        <v>4682811</v>
      </c>
      <c r="W4085">
        <v>42911</v>
      </c>
      <c r="X4085" s="16">
        <v>3677</v>
      </c>
      <c r="Z4085" s="16">
        <v>3677</v>
      </c>
      <c r="AA4085" s="16">
        <v>3677</v>
      </c>
    </row>
    <row r="4086" spans="2:27">
      <c r="B4086" t="s">
        <v>249</v>
      </c>
      <c r="C4086">
        <v>1980</v>
      </c>
      <c r="D4086" s="1">
        <v>1533017</v>
      </c>
      <c r="E4086" s="12">
        <f t="shared" si="833"/>
        <v>0.12148315050605177</v>
      </c>
      <c r="F4086" s="1">
        <v>1491477</v>
      </c>
      <c r="G4086" s="11">
        <f t="shared" si="834"/>
        <v>0.12195622836355102</v>
      </c>
      <c r="H4086">
        <v>6587517</v>
      </c>
      <c r="I4086" s="12">
        <f t="shared" si="840"/>
        <v>0.22640958649518475</v>
      </c>
      <c r="J4086" s="12">
        <f t="shared" si="830"/>
        <v>0.23271545257492315</v>
      </c>
      <c r="K4086" s="1">
        <v>6074116</v>
      </c>
      <c r="L4086">
        <v>116243</v>
      </c>
      <c r="M4086" s="12">
        <f t="shared" si="831"/>
        <v>1.9137434978192713E-2</v>
      </c>
      <c r="N4086">
        <v>23707</v>
      </c>
      <c r="O4086">
        <v>92536</v>
      </c>
      <c r="P4086" s="12">
        <f t="shared" si="835"/>
        <v>1.5234480210782936E-2</v>
      </c>
      <c r="Q4086" s="12">
        <f t="shared" si="836"/>
        <v>0.79605653673769605</v>
      </c>
      <c r="R4086">
        <v>19116</v>
      </c>
      <c r="S4086">
        <v>15624</v>
      </c>
      <c r="T4086">
        <v>4706</v>
      </c>
      <c r="U4086" s="30">
        <v>4712.0450000000001</v>
      </c>
      <c r="V4086">
        <f t="shared" si="828"/>
        <v>4712045</v>
      </c>
      <c r="W4086">
        <v>47519</v>
      </c>
      <c r="X4086" s="16">
        <v>3788</v>
      </c>
      <c r="Y4086">
        <v>4052</v>
      </c>
      <c r="Z4086" s="1">
        <f>(Y4086+X4086)/2</f>
        <v>3920</v>
      </c>
      <c r="AA4086" s="16">
        <v>3920</v>
      </c>
    </row>
    <row r="4087" spans="2:27">
      <c r="B4087" t="s">
        <v>249</v>
      </c>
      <c r="C4087">
        <v>1981</v>
      </c>
      <c r="D4087" s="1">
        <v>1656401</v>
      </c>
      <c r="E4087" s="12">
        <f t="shared" si="833"/>
        <v>8.0484430374875168E-2</v>
      </c>
      <c r="F4087" s="1">
        <v>1616972</v>
      </c>
      <c r="G4087" s="11">
        <f t="shared" si="834"/>
        <v>8.4141424909670082E-2</v>
      </c>
      <c r="H4087">
        <v>7200743</v>
      </c>
      <c r="I4087" s="12">
        <f t="shared" si="840"/>
        <v>0.22455627148476207</v>
      </c>
      <c r="J4087" s="12">
        <f t="shared" si="830"/>
        <v>0.23003195642449675</v>
      </c>
      <c r="K4087" s="1">
        <v>6838351</v>
      </c>
      <c r="L4087">
        <v>132169</v>
      </c>
      <c r="M4087" s="12">
        <f t="shared" si="831"/>
        <v>1.9327612753425497E-2</v>
      </c>
      <c r="N4087">
        <v>25791</v>
      </c>
      <c r="O4087">
        <v>106378</v>
      </c>
      <c r="P4087" s="12">
        <f t="shared" si="835"/>
        <v>1.5556089472447378E-2</v>
      </c>
      <c r="Q4087" s="12">
        <f t="shared" si="836"/>
        <v>0.80486347025399296</v>
      </c>
      <c r="R4087">
        <v>21546</v>
      </c>
      <c r="S4087">
        <v>15492</v>
      </c>
      <c r="T4087">
        <v>4726</v>
      </c>
      <c r="U4087" s="30">
        <v>4726.3429999999998</v>
      </c>
      <c r="V4087">
        <f t="shared" si="828"/>
        <v>4726343</v>
      </c>
      <c r="W4087">
        <v>51862</v>
      </c>
      <c r="X4087" s="16">
        <v>4249</v>
      </c>
      <c r="Z4087" s="16">
        <v>4249</v>
      </c>
      <c r="AA4087" s="16">
        <v>4249</v>
      </c>
    </row>
    <row r="4088" spans="2:27">
      <c r="B4088" t="s">
        <v>249</v>
      </c>
      <c r="C4088">
        <v>1982</v>
      </c>
      <c r="D4088" s="1">
        <v>1552840</v>
      </c>
      <c r="E4088" s="12">
        <f t="shared" si="833"/>
        <v>-6.2521696135174998E-2</v>
      </c>
      <c r="F4088" s="1">
        <v>1518716</v>
      </c>
      <c r="G4088" s="11">
        <f t="shared" si="834"/>
        <v>-6.0765430693914303E-2</v>
      </c>
      <c r="H4088">
        <v>7533059</v>
      </c>
      <c r="I4088" s="12">
        <f t="shared" si="840"/>
        <v>0.20160681072589501</v>
      </c>
      <c r="J4088" s="12">
        <f t="shared" si="830"/>
        <v>0.20613671019966789</v>
      </c>
      <c r="K4088" s="1">
        <v>6894524</v>
      </c>
      <c r="L4088">
        <v>157269</v>
      </c>
      <c r="M4088" s="12">
        <f t="shared" si="831"/>
        <v>2.2810711805485048E-2</v>
      </c>
      <c r="N4088">
        <v>39808</v>
      </c>
      <c r="O4088">
        <v>117461</v>
      </c>
      <c r="P4088" s="12">
        <f t="shared" si="835"/>
        <v>1.7036854175864789E-2</v>
      </c>
      <c r="Q4088" s="12">
        <f t="shared" si="836"/>
        <v>0.74687955032460307</v>
      </c>
      <c r="R4088">
        <v>22974</v>
      </c>
      <c r="S4088">
        <v>17566</v>
      </c>
      <c r="T4088">
        <v>4729</v>
      </c>
      <c r="U4088" s="30">
        <v>4728.87</v>
      </c>
      <c r="V4088">
        <f t="shared" si="828"/>
        <v>4728870</v>
      </c>
      <c r="W4088">
        <v>54727</v>
      </c>
      <c r="X4088" s="16">
        <v>4441</v>
      </c>
      <c r="Z4088" s="16">
        <v>4441</v>
      </c>
      <c r="AA4088" s="16">
        <v>4441</v>
      </c>
    </row>
    <row r="4089" spans="2:27">
      <c r="B4089" t="s">
        <v>249</v>
      </c>
      <c r="C4089">
        <v>1983</v>
      </c>
      <c r="D4089" s="1">
        <v>1685648</v>
      </c>
      <c r="E4089" s="12">
        <f t="shared" si="833"/>
        <v>8.5525875170655061E-2</v>
      </c>
      <c r="F4089" s="1">
        <v>1657010</v>
      </c>
      <c r="G4089" s="11">
        <f t="shared" si="834"/>
        <v>9.1059816318521697E-2</v>
      </c>
      <c r="H4089">
        <v>8544644</v>
      </c>
      <c r="I4089" s="12">
        <f t="shared" si="840"/>
        <v>0.1939238194124881</v>
      </c>
      <c r="J4089" s="12">
        <f t="shared" si="830"/>
        <v>0.1972753926319224</v>
      </c>
      <c r="K4089" s="1">
        <v>7632876</v>
      </c>
      <c r="L4089">
        <v>169630</v>
      </c>
      <c r="M4089" s="12">
        <f t="shared" si="831"/>
        <v>2.2223602217565176E-2</v>
      </c>
      <c r="N4089">
        <v>35703</v>
      </c>
      <c r="O4089">
        <v>133927</v>
      </c>
      <c r="P4089" s="12">
        <f t="shared" si="835"/>
        <v>1.754607306603697E-2</v>
      </c>
      <c r="Q4089" s="12">
        <f t="shared" si="836"/>
        <v>0.7895242586806579</v>
      </c>
      <c r="R4089">
        <v>55128</v>
      </c>
      <c r="S4089">
        <v>17926</v>
      </c>
      <c r="T4089">
        <v>4721</v>
      </c>
      <c r="U4089" s="30">
        <v>4721.4380000000001</v>
      </c>
      <c r="V4089">
        <f t="shared" si="828"/>
        <v>4721438</v>
      </c>
      <c r="W4089">
        <v>56779</v>
      </c>
      <c r="X4089" s="16">
        <v>4226</v>
      </c>
      <c r="Z4089" s="16">
        <v>4226</v>
      </c>
      <c r="AA4089" s="16">
        <v>4226</v>
      </c>
    </row>
    <row r="4090" spans="2:27">
      <c r="B4090" t="s">
        <v>249</v>
      </c>
      <c r="C4090">
        <v>1984</v>
      </c>
      <c r="D4090" s="1">
        <v>1805323</v>
      </c>
      <c r="E4090" s="12">
        <f t="shared" si="833"/>
        <v>7.099643579205149E-2</v>
      </c>
      <c r="F4090" s="1">
        <v>1759970</v>
      </c>
      <c r="G4090" s="11">
        <f t="shared" si="834"/>
        <v>6.213601607715101E-2</v>
      </c>
      <c r="H4090">
        <v>9571592</v>
      </c>
      <c r="I4090" s="12">
        <f t="shared" si="840"/>
        <v>0.18387432310111004</v>
      </c>
      <c r="J4090" s="12">
        <f t="shared" si="830"/>
        <v>0.1886126153308666</v>
      </c>
      <c r="K4090" s="1">
        <v>7530011</v>
      </c>
      <c r="L4090">
        <v>167442</v>
      </c>
      <c r="M4090" s="12">
        <f t="shared" si="831"/>
        <v>2.2236620902678628E-2</v>
      </c>
      <c r="N4090">
        <v>32078</v>
      </c>
      <c r="O4090">
        <v>135364</v>
      </c>
      <c r="P4090" s="12">
        <f t="shared" si="835"/>
        <v>1.7976600565390941E-2</v>
      </c>
      <c r="Q4090" s="12">
        <f t="shared" si="836"/>
        <v>0.80842321520287619</v>
      </c>
      <c r="R4090">
        <v>55980</v>
      </c>
      <c r="S4090">
        <v>19013</v>
      </c>
      <c r="T4090">
        <v>4736</v>
      </c>
      <c r="U4090" s="30">
        <v>4735.5630000000001</v>
      </c>
      <c r="V4090">
        <f t="shared" si="828"/>
        <v>4735563</v>
      </c>
      <c r="W4090">
        <v>62094</v>
      </c>
      <c r="X4090" s="16">
        <v>4845</v>
      </c>
      <c r="Z4090" s="16">
        <v>4845</v>
      </c>
      <c r="AA4090" s="16">
        <v>4845</v>
      </c>
    </row>
    <row r="4091" spans="2:27">
      <c r="B4091" t="s">
        <v>249</v>
      </c>
      <c r="C4091">
        <v>1985</v>
      </c>
      <c r="D4091" s="1">
        <v>1996841</v>
      </c>
      <c r="E4091" s="12">
        <f t="shared" si="833"/>
        <v>0.10608517146239205</v>
      </c>
      <c r="F4091" s="1">
        <v>1927132</v>
      </c>
      <c r="G4091" s="11">
        <f t="shared" si="834"/>
        <v>9.4980028068660266E-2</v>
      </c>
      <c r="H4091">
        <v>9786843</v>
      </c>
      <c r="I4091" s="12">
        <f t="shared" si="840"/>
        <v>0.19691048482130549</v>
      </c>
      <c r="J4091" s="12">
        <f t="shared" si="830"/>
        <v>0.20403321070952093</v>
      </c>
      <c r="K4091" s="1">
        <v>8665304</v>
      </c>
      <c r="L4091">
        <v>227815</v>
      </c>
      <c r="M4091" s="12">
        <f t="shared" si="831"/>
        <v>2.6290479826212677E-2</v>
      </c>
      <c r="N4091">
        <v>41656</v>
      </c>
      <c r="O4091">
        <v>186159</v>
      </c>
      <c r="P4091" s="12">
        <f t="shared" si="835"/>
        <v>2.1483262445264471E-2</v>
      </c>
      <c r="Q4091" s="12">
        <f t="shared" si="836"/>
        <v>0.81714988038540048</v>
      </c>
      <c r="R4091">
        <v>55202</v>
      </c>
      <c r="S4091">
        <v>19206</v>
      </c>
      <c r="T4091">
        <v>4748</v>
      </c>
      <c r="U4091" s="30">
        <v>4747.7669999999998</v>
      </c>
      <c r="V4091">
        <f t="shared" si="828"/>
        <v>4747767</v>
      </c>
      <c r="W4091">
        <v>65132</v>
      </c>
      <c r="X4091" s="16">
        <v>5243</v>
      </c>
      <c r="Z4091" s="16">
        <v>5243</v>
      </c>
      <c r="AA4091" s="16">
        <v>5243</v>
      </c>
    </row>
    <row r="4092" spans="2:27">
      <c r="B4092" t="s">
        <v>249</v>
      </c>
      <c r="C4092">
        <v>1986</v>
      </c>
      <c r="D4092" s="1">
        <v>2113675</v>
      </c>
      <c r="E4092" s="12">
        <f t="shared" si="833"/>
        <v>5.8509415621974911E-2</v>
      </c>
      <c r="F4092" s="1">
        <v>2060868</v>
      </c>
      <c r="G4092" s="11">
        <f t="shared" si="834"/>
        <v>6.9396388000406817E-2</v>
      </c>
      <c r="H4092">
        <v>10885758</v>
      </c>
      <c r="I4092" s="12">
        <f t="shared" si="840"/>
        <v>0.18931782242449263</v>
      </c>
      <c r="J4092" s="12">
        <f t="shared" si="830"/>
        <v>0.19416883968943641</v>
      </c>
      <c r="K4092" s="1">
        <v>9124918</v>
      </c>
      <c r="L4092">
        <v>158808</v>
      </c>
      <c r="M4092" s="12">
        <f t="shared" si="831"/>
        <v>1.7403772833903822E-2</v>
      </c>
      <c r="N4092">
        <v>30754</v>
      </c>
      <c r="O4092">
        <v>128054</v>
      </c>
      <c r="P4092" s="12">
        <f t="shared" si="835"/>
        <v>1.4033441177224826E-2</v>
      </c>
      <c r="Q4092" s="12">
        <f t="shared" si="836"/>
        <v>0.80634476852551507</v>
      </c>
      <c r="R4092">
        <v>59000</v>
      </c>
      <c r="S4092">
        <v>23069</v>
      </c>
      <c r="T4092">
        <v>4756</v>
      </c>
      <c r="U4092" s="30">
        <v>4755.6180000000004</v>
      </c>
      <c r="V4092">
        <f t="shared" si="828"/>
        <v>4755618</v>
      </c>
      <c r="W4092">
        <v>68594</v>
      </c>
      <c r="X4092" s="16">
        <v>5554</v>
      </c>
      <c r="Z4092" s="16">
        <v>5554</v>
      </c>
      <c r="AA4092" s="16">
        <v>5554</v>
      </c>
    </row>
    <row r="4093" spans="2:27">
      <c r="B4093" t="s">
        <v>249</v>
      </c>
      <c r="C4093">
        <v>1987</v>
      </c>
      <c r="D4093" s="1">
        <v>2176634</v>
      </c>
      <c r="E4093" s="12">
        <f t="shared" si="833"/>
        <v>2.9786509278862644E-2</v>
      </c>
      <c r="F4093" s="1">
        <v>2123707</v>
      </c>
      <c r="G4093" s="11">
        <f t="shared" si="834"/>
        <v>3.0491521048412611E-2</v>
      </c>
      <c r="H4093">
        <v>12167435</v>
      </c>
      <c r="I4093" s="12">
        <f t="shared" si="840"/>
        <v>0.17454023793839868</v>
      </c>
      <c r="J4093" s="12">
        <f t="shared" si="830"/>
        <v>0.17889012762344733</v>
      </c>
      <c r="K4093" s="1">
        <v>9427415</v>
      </c>
      <c r="L4093">
        <v>178653</v>
      </c>
      <c r="M4093" s="12">
        <f t="shared" si="831"/>
        <v>1.8950369746107497E-2</v>
      </c>
      <c r="N4093">
        <v>37135</v>
      </c>
      <c r="O4093">
        <v>141518</v>
      </c>
      <c r="P4093" s="12">
        <f t="shared" si="835"/>
        <v>1.5011326010364453E-2</v>
      </c>
      <c r="Q4093" s="12">
        <f t="shared" si="836"/>
        <v>0.79213895092721642</v>
      </c>
      <c r="R4093">
        <v>64197</v>
      </c>
      <c r="S4093">
        <v>23043</v>
      </c>
      <c r="T4093">
        <v>4778</v>
      </c>
      <c r="U4093" s="30">
        <v>4777.9189999999999</v>
      </c>
      <c r="V4093">
        <f t="shared" si="828"/>
        <v>4777919</v>
      </c>
      <c r="W4093">
        <v>72541</v>
      </c>
      <c r="X4093" s="16">
        <v>5847</v>
      </c>
      <c r="Z4093" s="16">
        <v>5847</v>
      </c>
      <c r="AA4093" s="16">
        <v>5847</v>
      </c>
    </row>
    <row r="4094" spans="2:27">
      <c r="B4094" t="s">
        <v>249</v>
      </c>
      <c r="C4094">
        <v>1988</v>
      </c>
      <c r="D4094" s="1">
        <v>2225054</v>
      </c>
      <c r="E4094" s="12">
        <f t="shared" si="833"/>
        <v>2.2245356821587826E-2</v>
      </c>
      <c r="F4094" s="1">
        <v>2171221</v>
      </c>
      <c r="G4094" s="11">
        <f t="shared" si="834"/>
        <v>2.2373142811131667E-2</v>
      </c>
      <c r="H4094">
        <v>12061071</v>
      </c>
      <c r="I4094" s="12">
        <f t="shared" si="840"/>
        <v>0.18001892203436992</v>
      </c>
      <c r="J4094" s="12">
        <f t="shared" si="830"/>
        <v>0.18448229017141182</v>
      </c>
      <c r="K4094" s="1">
        <v>9822317</v>
      </c>
      <c r="L4094">
        <v>213483</v>
      </c>
      <c r="M4094" s="12">
        <f t="shared" si="831"/>
        <v>2.1734484847108885E-2</v>
      </c>
      <c r="N4094">
        <v>33400</v>
      </c>
      <c r="O4094">
        <v>180083</v>
      </c>
      <c r="P4094" s="12">
        <f t="shared" si="835"/>
        <v>1.8334065170163009E-2</v>
      </c>
      <c r="Q4094" s="12">
        <f t="shared" si="836"/>
        <v>0.84354726137444203</v>
      </c>
      <c r="R4094">
        <v>64943</v>
      </c>
      <c r="S4094">
        <v>27053</v>
      </c>
      <c r="T4094">
        <v>4822</v>
      </c>
      <c r="U4094" s="30">
        <v>4822.3879999999999</v>
      </c>
      <c r="V4094">
        <f t="shared" si="828"/>
        <v>4822388</v>
      </c>
      <c r="W4094">
        <v>76929</v>
      </c>
      <c r="X4094" s="16">
        <v>6159</v>
      </c>
      <c r="Z4094" s="16">
        <v>6159</v>
      </c>
      <c r="AA4094" s="16">
        <v>6159</v>
      </c>
    </row>
    <row r="4095" spans="2:27">
      <c r="B4095" t="s">
        <v>249</v>
      </c>
      <c r="C4095">
        <v>1989</v>
      </c>
      <c r="D4095" s="1">
        <v>2310078</v>
      </c>
      <c r="E4095" s="12">
        <f t="shared" si="833"/>
        <v>3.8212106312925438E-2</v>
      </c>
      <c r="F4095" s="1">
        <v>2251651</v>
      </c>
      <c r="G4095" s="11">
        <f t="shared" si="834"/>
        <v>3.7043672661603771E-2</v>
      </c>
      <c r="H4095">
        <v>13131596</v>
      </c>
      <c r="I4095" s="12">
        <f t="shared" si="840"/>
        <v>0.17146819015754064</v>
      </c>
      <c r="J4095" s="12">
        <f t="shared" si="830"/>
        <v>0.17591753508103661</v>
      </c>
      <c r="K4095" s="1">
        <v>10513617</v>
      </c>
      <c r="L4095">
        <v>255842</v>
      </c>
      <c r="M4095" s="12">
        <f t="shared" si="831"/>
        <v>2.4334346590711837E-2</v>
      </c>
      <c r="N4095">
        <v>34937</v>
      </c>
      <c r="O4095">
        <v>220905</v>
      </c>
      <c r="P4095" s="12">
        <f t="shared" si="835"/>
        <v>2.1011322744589233E-2</v>
      </c>
      <c r="Q4095" s="12">
        <f t="shared" si="836"/>
        <v>0.86344306251514602</v>
      </c>
      <c r="R4095">
        <v>73285</v>
      </c>
      <c r="S4095">
        <v>28423</v>
      </c>
      <c r="T4095">
        <v>4857</v>
      </c>
      <c r="U4095" s="30">
        <v>4856.5739999999996</v>
      </c>
      <c r="V4095">
        <f t="shared" si="828"/>
        <v>4856574</v>
      </c>
      <c r="W4095">
        <v>83494</v>
      </c>
      <c r="X4095" s="16">
        <v>6669</v>
      </c>
      <c r="Z4095" s="16">
        <v>6669</v>
      </c>
      <c r="AA4095" s="16">
        <v>6669</v>
      </c>
    </row>
    <row r="4096" spans="2:27">
      <c r="B4096" t="s">
        <v>249</v>
      </c>
      <c r="C4096">
        <v>1990</v>
      </c>
      <c r="D4096" s="1">
        <v>2445551</v>
      </c>
      <c r="E4096" s="12">
        <f t="shared" si="833"/>
        <v>5.8644340147821848E-2</v>
      </c>
      <c r="F4096" s="1">
        <v>2365079</v>
      </c>
      <c r="G4096" s="11">
        <f t="shared" si="834"/>
        <v>5.0375480036648664E-2</v>
      </c>
      <c r="H4096">
        <v>15338074</v>
      </c>
      <c r="I4096" s="12">
        <f t="shared" si="840"/>
        <v>0.15419660903970081</v>
      </c>
      <c r="J4096" s="12">
        <f t="shared" si="830"/>
        <v>0.15944316085578933</v>
      </c>
      <c r="K4096" s="1">
        <v>11416417</v>
      </c>
      <c r="L4096">
        <v>314335</v>
      </c>
      <c r="M4096" s="12">
        <f t="shared" si="831"/>
        <v>2.7533594822263412E-2</v>
      </c>
      <c r="N4096">
        <v>39599</v>
      </c>
      <c r="O4096">
        <v>274736</v>
      </c>
      <c r="P4096" s="12">
        <f t="shared" si="835"/>
        <v>2.4064993421315989E-2</v>
      </c>
      <c r="Q4096" s="12">
        <f t="shared" si="836"/>
        <v>0.87402293731210334</v>
      </c>
      <c r="R4096">
        <v>103454</v>
      </c>
      <c r="S4096">
        <v>32882</v>
      </c>
      <c r="T4096">
        <v>4892</v>
      </c>
      <c r="U4096" s="30">
        <v>4902.2650000000003</v>
      </c>
      <c r="V4096">
        <f t="shared" si="828"/>
        <v>4902265</v>
      </c>
      <c r="W4096">
        <v>88213</v>
      </c>
      <c r="X4096" s="16">
        <v>7247</v>
      </c>
      <c r="Z4096" s="16">
        <v>7247</v>
      </c>
      <c r="AA4096" s="16">
        <v>7247</v>
      </c>
    </row>
    <row r="4097" spans="2:27">
      <c r="B4097" t="s">
        <v>249</v>
      </c>
      <c r="C4097">
        <v>1991</v>
      </c>
      <c r="D4097" s="1">
        <v>2725371</v>
      </c>
      <c r="E4097" s="12">
        <f t="shared" si="833"/>
        <v>0.11442002231807882</v>
      </c>
      <c r="F4097" s="1">
        <v>2638726</v>
      </c>
      <c r="G4097" s="11">
        <f t="shared" si="834"/>
        <v>0.11570311181994343</v>
      </c>
      <c r="H4097">
        <v>14137205</v>
      </c>
      <c r="I4097" s="12">
        <f t="shared" si="840"/>
        <v>0.18665118034293199</v>
      </c>
      <c r="J4097" s="12">
        <f t="shared" si="830"/>
        <v>0.19278004386298422</v>
      </c>
      <c r="K4097" s="1">
        <v>12448441</v>
      </c>
      <c r="L4097">
        <v>349925</v>
      </c>
      <c r="M4097" s="12">
        <f t="shared" si="831"/>
        <v>2.8109945655042264E-2</v>
      </c>
      <c r="N4097">
        <v>42131</v>
      </c>
      <c r="O4097">
        <v>307794</v>
      </c>
      <c r="P4097" s="12">
        <f t="shared" si="835"/>
        <v>2.4725505788234847E-2</v>
      </c>
      <c r="Q4097" s="12">
        <f t="shared" si="836"/>
        <v>0.87959991426734296</v>
      </c>
      <c r="R4097">
        <v>114976</v>
      </c>
      <c r="S4097">
        <v>35028</v>
      </c>
      <c r="T4097">
        <v>4953</v>
      </c>
      <c r="U4097" s="30">
        <v>4952.6750000000002</v>
      </c>
      <c r="V4097">
        <f t="shared" si="828"/>
        <v>4952675</v>
      </c>
      <c r="W4097">
        <v>91809</v>
      </c>
      <c r="X4097" s="16">
        <v>7686</v>
      </c>
      <c r="Z4097" s="16">
        <v>7686</v>
      </c>
      <c r="AA4097" s="16">
        <v>7686</v>
      </c>
    </row>
    <row r="4098" spans="2:27">
      <c r="B4098" t="s">
        <v>249</v>
      </c>
      <c r="C4098">
        <v>1992</v>
      </c>
      <c r="D4098" s="1">
        <v>3015338</v>
      </c>
      <c r="E4098" s="12">
        <f t="shared" si="833"/>
        <v>0.10639542286169479</v>
      </c>
      <c r="F4098" s="1">
        <v>2921070</v>
      </c>
      <c r="G4098" s="11">
        <f t="shared" si="834"/>
        <v>0.10700012051270197</v>
      </c>
      <c r="H4098">
        <v>17608614</v>
      </c>
      <c r="I4098" s="12">
        <f t="shared" si="840"/>
        <v>0.16588869515794941</v>
      </c>
      <c r="J4098" s="12">
        <f t="shared" si="830"/>
        <v>0.17124221134042691</v>
      </c>
      <c r="K4098" s="1">
        <v>13595620</v>
      </c>
      <c r="L4098">
        <v>391551</v>
      </c>
      <c r="M4098" s="12">
        <f t="shared" si="831"/>
        <v>2.8799789932345859E-2</v>
      </c>
      <c r="N4098">
        <v>53072</v>
      </c>
      <c r="O4098">
        <v>338479</v>
      </c>
      <c r="P4098" s="12">
        <f t="shared" si="835"/>
        <v>2.489617979908235E-2</v>
      </c>
      <c r="Q4098" s="12">
        <f t="shared" si="836"/>
        <v>0.86445699283107436</v>
      </c>
      <c r="R4098">
        <v>127226</v>
      </c>
      <c r="S4098">
        <v>40790</v>
      </c>
      <c r="T4098">
        <v>5005</v>
      </c>
      <c r="U4098" s="30">
        <v>5004.6360000000004</v>
      </c>
      <c r="V4098">
        <f t="shared" si="828"/>
        <v>5004636</v>
      </c>
      <c r="W4098">
        <v>98872</v>
      </c>
      <c r="X4098" s="16">
        <v>8191</v>
      </c>
      <c r="Z4098" s="16">
        <v>8191</v>
      </c>
      <c r="AA4098" s="16">
        <v>8191</v>
      </c>
    </row>
    <row r="4099" spans="2:27">
      <c r="B4099" t="s">
        <v>249</v>
      </c>
      <c r="C4099">
        <v>1993</v>
      </c>
      <c r="D4099" s="1">
        <v>3349001</v>
      </c>
      <c r="E4099" s="12">
        <f t="shared" si="833"/>
        <v>0.11065525655830291</v>
      </c>
      <c r="F4099" s="1">
        <v>3261048</v>
      </c>
      <c r="G4099" s="11">
        <f t="shared" si="834"/>
        <v>0.11638817282708049</v>
      </c>
      <c r="H4099">
        <v>18676831</v>
      </c>
      <c r="I4099" s="12">
        <f t="shared" si="840"/>
        <v>0.17460392504488584</v>
      </c>
      <c r="J4099" s="12">
        <f t="shared" si="830"/>
        <v>0.1793131286565692</v>
      </c>
      <c r="K4099" s="1">
        <v>14620876</v>
      </c>
      <c r="L4099">
        <v>442097</v>
      </c>
      <c r="M4099" s="12">
        <f t="shared" si="831"/>
        <v>3.023738112545377E-2</v>
      </c>
      <c r="N4099">
        <v>51824</v>
      </c>
      <c r="O4099">
        <v>390273</v>
      </c>
      <c r="P4099" s="12">
        <f t="shared" si="835"/>
        <v>2.669286026363947E-2</v>
      </c>
      <c r="Q4099" s="12">
        <f t="shared" si="836"/>
        <v>0.88277685666267813</v>
      </c>
      <c r="R4099">
        <v>133607</v>
      </c>
      <c r="S4099">
        <v>40866</v>
      </c>
      <c r="T4099">
        <v>5055</v>
      </c>
      <c r="U4099" s="30">
        <v>5055.3180000000002</v>
      </c>
      <c r="V4099">
        <f t="shared" si="828"/>
        <v>5055318</v>
      </c>
      <c r="W4099">
        <v>103722</v>
      </c>
      <c r="X4099" s="16">
        <v>8781</v>
      </c>
      <c r="Z4099" s="16">
        <v>8781</v>
      </c>
      <c r="AA4099" s="16">
        <v>8781</v>
      </c>
    </row>
    <row r="4100" spans="2:27">
      <c r="B4100" t="s">
        <v>249</v>
      </c>
      <c r="C4100">
        <v>1994</v>
      </c>
      <c r="D4100" s="1">
        <v>3699608</v>
      </c>
      <c r="E4100" s="12">
        <f t="shared" si="833"/>
        <v>0.104690025473268</v>
      </c>
      <c r="F4100" s="1">
        <v>3525422</v>
      </c>
      <c r="G4100" s="11">
        <f t="shared" si="834"/>
        <v>8.1070257168861057E-2</v>
      </c>
      <c r="H4100">
        <v>19617168</v>
      </c>
      <c r="I4100" s="12">
        <f t="shared" si="840"/>
        <v>0.17971105717196284</v>
      </c>
      <c r="J4100" s="12">
        <f t="shared" si="830"/>
        <v>0.18859032047847069</v>
      </c>
      <c r="K4100" s="1">
        <v>15281465</v>
      </c>
      <c r="L4100">
        <v>446732</v>
      </c>
      <c r="M4100" s="12">
        <f t="shared" si="831"/>
        <v>2.9233584607234974E-2</v>
      </c>
      <c r="N4100">
        <v>53130</v>
      </c>
      <c r="O4100">
        <v>393602</v>
      </c>
      <c r="P4100" s="12">
        <f t="shared" si="835"/>
        <v>2.5756823707674625E-2</v>
      </c>
      <c r="Q4100" s="12">
        <f t="shared" si="836"/>
        <v>0.88106963459076137</v>
      </c>
      <c r="R4100">
        <v>172510</v>
      </c>
      <c r="S4100">
        <v>43039</v>
      </c>
      <c r="T4100">
        <v>5096</v>
      </c>
      <c r="U4100" s="30">
        <v>5095.5039999999999</v>
      </c>
      <c r="V4100">
        <f t="shared" si="828"/>
        <v>5095504</v>
      </c>
      <c r="W4100">
        <v>110630</v>
      </c>
      <c r="X4100" s="16">
        <v>10022</v>
      </c>
      <c r="Y4100">
        <v>10022</v>
      </c>
      <c r="Z4100" s="1">
        <f>(Y4100+X4100)/2</f>
        <v>10022</v>
      </c>
      <c r="AA4100" s="16">
        <v>10022</v>
      </c>
    </row>
    <row r="4101" spans="2:27">
      <c r="B4101" t="s">
        <v>249</v>
      </c>
      <c r="C4101">
        <v>1995</v>
      </c>
      <c r="D4101" s="1">
        <v>3765756</v>
      </c>
      <c r="E4101" s="12">
        <f t="shared" si="833"/>
        <v>1.7879732122970865E-2</v>
      </c>
      <c r="F4101" s="1">
        <v>3544568</v>
      </c>
      <c r="G4101" s="11">
        <f t="shared" si="834"/>
        <v>5.4308392016615319E-3</v>
      </c>
      <c r="H4101">
        <v>16826271</v>
      </c>
      <c r="I4101" s="12">
        <f t="shared" si="840"/>
        <v>0.2106567759428099</v>
      </c>
      <c r="J4101" s="12">
        <f t="shared" si="830"/>
        <v>0.22380217221034893</v>
      </c>
      <c r="K4101" s="1">
        <v>16301863</v>
      </c>
      <c r="L4101">
        <v>565534</v>
      </c>
      <c r="M4101" s="12">
        <f t="shared" si="831"/>
        <v>3.4691372390996046E-2</v>
      </c>
      <c r="N4101">
        <v>55983</v>
      </c>
      <c r="O4101">
        <v>509551</v>
      </c>
      <c r="P4101" s="12">
        <f t="shared" si="835"/>
        <v>3.1257225017778646E-2</v>
      </c>
      <c r="Q4101" s="12">
        <f t="shared" si="836"/>
        <v>0.9010086042572153</v>
      </c>
      <c r="R4101">
        <v>170230</v>
      </c>
      <c r="S4101">
        <v>46450</v>
      </c>
      <c r="T4101">
        <v>5137</v>
      </c>
      <c r="U4101" s="30">
        <v>5137.0039999999999</v>
      </c>
      <c r="V4101">
        <f t="shared" si="828"/>
        <v>5137004</v>
      </c>
      <c r="W4101">
        <v>116074</v>
      </c>
      <c r="X4101" s="17">
        <v>11199</v>
      </c>
      <c r="Y4101">
        <v>11199</v>
      </c>
      <c r="Z4101" s="1">
        <f t="shared" ref="Z4101:Z4104" si="841">(Y4101+X4101)/2</f>
        <v>11199</v>
      </c>
      <c r="AA4101" s="16">
        <v>11199</v>
      </c>
    </row>
    <row r="4102" spans="2:27">
      <c r="B4102" t="s">
        <v>249</v>
      </c>
      <c r="C4102">
        <v>1996</v>
      </c>
      <c r="D4102" s="1">
        <v>3860097</v>
      </c>
      <c r="E4102" s="12">
        <f t="shared" si="833"/>
        <v>2.5052340087886735E-2</v>
      </c>
      <c r="F4102" s="1">
        <v>3578244</v>
      </c>
      <c r="G4102" s="11">
        <f t="shared" si="834"/>
        <v>9.5007346452374453E-3</v>
      </c>
      <c r="H4102">
        <v>24365145</v>
      </c>
      <c r="I4102" s="12">
        <f t="shared" si="840"/>
        <v>0.14685913012214785</v>
      </c>
      <c r="J4102" s="12">
        <f t="shared" si="830"/>
        <v>0.1584270071037952</v>
      </c>
      <c r="K4102" s="1">
        <v>16989913</v>
      </c>
      <c r="L4102">
        <v>574295</v>
      </c>
      <c r="M4102" s="12">
        <f t="shared" si="831"/>
        <v>3.3802115408124812E-2</v>
      </c>
      <c r="N4102">
        <v>61004</v>
      </c>
      <c r="O4102">
        <v>513291</v>
      </c>
      <c r="P4102" s="12">
        <f t="shared" si="835"/>
        <v>3.0211514326176948E-2</v>
      </c>
      <c r="Q4102" s="12">
        <f t="shared" si="836"/>
        <v>0.89377584690794798</v>
      </c>
      <c r="R4102">
        <v>188821</v>
      </c>
      <c r="S4102">
        <v>45857</v>
      </c>
      <c r="T4102">
        <v>5174</v>
      </c>
      <c r="U4102" s="30">
        <v>5173.8280000000004</v>
      </c>
      <c r="V4102">
        <f t="shared" si="828"/>
        <v>5173828</v>
      </c>
      <c r="W4102">
        <v>122953</v>
      </c>
      <c r="X4102" s="17">
        <v>12991</v>
      </c>
      <c r="Y4102">
        <v>12530</v>
      </c>
      <c r="Z4102" s="1">
        <f t="shared" si="841"/>
        <v>12760.5</v>
      </c>
      <c r="AA4102" s="16">
        <v>12761</v>
      </c>
    </row>
    <row r="4103" spans="2:27">
      <c r="B4103" t="s">
        <v>249</v>
      </c>
      <c r="C4103">
        <v>1997</v>
      </c>
      <c r="D4103" s="1">
        <v>3903851</v>
      </c>
      <c r="E4103" s="12">
        <f t="shared" si="833"/>
        <v>1.1334948318656241E-2</v>
      </c>
      <c r="F4103" s="1">
        <v>3785211</v>
      </c>
      <c r="G4103" s="11">
        <f t="shared" si="834"/>
        <v>5.7840382042141342E-2</v>
      </c>
      <c r="H4103">
        <v>23882270</v>
      </c>
      <c r="I4103" s="12">
        <f t="shared" si="840"/>
        <v>0.15849460708718224</v>
      </c>
      <c r="J4103" s="12">
        <f t="shared" si="830"/>
        <v>0.16346230906861031</v>
      </c>
      <c r="K4103" s="1">
        <v>18199533</v>
      </c>
      <c r="L4103">
        <v>632810</v>
      </c>
      <c r="M4103" s="12">
        <f t="shared" si="831"/>
        <v>3.4770672412308599E-2</v>
      </c>
      <c r="N4103">
        <v>59168</v>
      </c>
      <c r="O4103">
        <v>573642</v>
      </c>
      <c r="P4103" s="12">
        <f t="shared" si="835"/>
        <v>3.1519599980944564E-2</v>
      </c>
      <c r="Q4103" s="12">
        <f t="shared" si="836"/>
        <v>0.90649958123291352</v>
      </c>
      <c r="R4103">
        <v>183607</v>
      </c>
      <c r="S4103">
        <v>48624</v>
      </c>
      <c r="T4103">
        <v>5200</v>
      </c>
      <c r="U4103" s="30">
        <v>5200.2349999999997</v>
      </c>
      <c r="V4103">
        <f t="shared" si="828"/>
        <v>5200235</v>
      </c>
      <c r="W4103">
        <v>130478</v>
      </c>
      <c r="X4103" s="16">
        <v>16277</v>
      </c>
      <c r="Y4103">
        <v>13700</v>
      </c>
      <c r="Z4103" s="1">
        <f t="shared" si="841"/>
        <v>14988.5</v>
      </c>
      <c r="AA4103" s="16">
        <v>14989</v>
      </c>
    </row>
    <row r="4104" spans="2:27">
      <c r="B4104" t="s">
        <v>249</v>
      </c>
      <c r="C4104">
        <v>1998</v>
      </c>
      <c r="D4104" s="1">
        <v>3794650</v>
      </c>
      <c r="E4104" s="12">
        <f t="shared" si="833"/>
        <v>-2.797263522608829E-2</v>
      </c>
      <c r="F4104" s="1">
        <v>3708821</v>
      </c>
      <c r="G4104" s="11">
        <f t="shared" si="834"/>
        <v>-2.0181173519785291E-2</v>
      </c>
      <c r="H4104">
        <v>27037795</v>
      </c>
      <c r="I4104" s="12">
        <f t="shared" si="840"/>
        <v>0.13717172572689451</v>
      </c>
      <c r="J4104" s="12">
        <f t="shared" si="830"/>
        <v>0.14034613399502438</v>
      </c>
      <c r="K4104" s="1">
        <v>19001608</v>
      </c>
      <c r="L4104">
        <v>715861</v>
      </c>
      <c r="M4104" s="12">
        <f t="shared" si="831"/>
        <v>3.7673706351588773E-2</v>
      </c>
      <c r="N4104">
        <v>61316</v>
      </c>
      <c r="O4104">
        <v>654545</v>
      </c>
      <c r="P4104" s="12">
        <f t="shared" si="835"/>
        <v>3.4446821553207496E-2</v>
      </c>
      <c r="Q4104" s="12">
        <f t="shared" si="836"/>
        <v>0.91434650022839625</v>
      </c>
      <c r="R4104">
        <v>195657</v>
      </c>
      <c r="S4104">
        <v>50214</v>
      </c>
      <c r="T4104">
        <v>5222</v>
      </c>
      <c r="U4104" s="30">
        <v>5222.1239999999998</v>
      </c>
      <c r="V4104">
        <f t="shared" si="828"/>
        <v>5222124</v>
      </c>
      <c r="W4104">
        <v>141019</v>
      </c>
      <c r="X4104" s="16">
        <v>18403</v>
      </c>
      <c r="Y4104">
        <v>14512</v>
      </c>
      <c r="Z4104" s="1">
        <f t="shared" si="841"/>
        <v>16457.5</v>
      </c>
      <c r="AA4104" s="16">
        <v>16458</v>
      </c>
    </row>
    <row r="4105" spans="2:27">
      <c r="B4105" t="s">
        <v>65</v>
      </c>
      <c r="C4105">
        <v>1999</v>
      </c>
      <c r="D4105" s="1">
        <v>4270716</v>
      </c>
      <c r="E4105" s="12">
        <f t="shared" si="833"/>
        <v>0.12545715678652841</v>
      </c>
      <c r="F4105" s="1">
        <v>4197393</v>
      </c>
      <c r="G4105" s="11">
        <f t="shared" si="834"/>
        <v>0.13173242925447198</v>
      </c>
      <c r="H4105">
        <v>28334130</v>
      </c>
      <c r="I4105" s="12">
        <f t="shared" si="840"/>
        <v>0.14813911702953295</v>
      </c>
      <c r="J4105" s="12">
        <f t="shared" si="830"/>
        <v>0.15072691485498232</v>
      </c>
      <c r="K4105" s="1">
        <v>20465757</v>
      </c>
      <c r="L4105">
        <v>842595</v>
      </c>
      <c r="M4105" s="12">
        <f t="shared" si="831"/>
        <v>4.1170966703064048E-2</v>
      </c>
      <c r="N4105">
        <v>108532</v>
      </c>
      <c r="O4105">
        <v>734063</v>
      </c>
      <c r="P4105" s="12">
        <f t="shared" si="835"/>
        <v>3.5867864550527012E-2</v>
      </c>
      <c r="Q4105" s="12">
        <f t="shared" si="836"/>
        <v>0.87119315922833629</v>
      </c>
      <c r="R4105">
        <v>225286</v>
      </c>
      <c r="S4105">
        <v>53110</v>
      </c>
      <c r="T4105">
        <v>5250</v>
      </c>
      <c r="U4105" s="30">
        <v>5250.4459999999999</v>
      </c>
      <c r="V4105">
        <f t="shared" si="828"/>
        <v>5250446</v>
      </c>
      <c r="W4105">
        <v>147462</v>
      </c>
      <c r="X4105" s="16">
        <v>20415</v>
      </c>
      <c r="Z4105" s="16">
        <v>20415</v>
      </c>
      <c r="AA4105" s="16">
        <v>20415</v>
      </c>
    </row>
    <row r="4106" spans="2:27">
      <c r="B4106" t="s">
        <v>205</v>
      </c>
      <c r="C4106">
        <v>2000</v>
      </c>
      <c r="D4106" s="10">
        <v>4734449</v>
      </c>
      <c r="E4106" s="12">
        <f t="shared" si="833"/>
        <v>0.10858436852274887</v>
      </c>
      <c r="F4106" s="1">
        <v>4632693</v>
      </c>
      <c r="G4106" s="11">
        <f t="shared" si="834"/>
        <v>0.10370722970186494</v>
      </c>
      <c r="H4106">
        <v>32118833</v>
      </c>
      <c r="I4106" s="12">
        <f t="shared" si="840"/>
        <v>0.14423603124061202</v>
      </c>
      <c r="J4106" s="12">
        <f t="shared" si="830"/>
        <v>0.1474041413646629</v>
      </c>
      <c r="K4106" s="1">
        <v>22833463</v>
      </c>
      <c r="L4106">
        <v>942537</v>
      </c>
      <c r="M4106" s="12">
        <f t="shared" si="831"/>
        <v>4.1278758285591632E-2</v>
      </c>
      <c r="N4106">
        <v>105041</v>
      </c>
      <c r="O4106">
        <v>837496</v>
      </c>
      <c r="P4106" s="12">
        <f t="shared" si="835"/>
        <v>3.667844864355442E-2</v>
      </c>
      <c r="Q4106" s="12">
        <f t="shared" si="836"/>
        <v>0.88855503815765324</v>
      </c>
      <c r="R4106">
        <v>252930</v>
      </c>
      <c r="S4106">
        <v>55343</v>
      </c>
      <c r="T4106">
        <v>5364</v>
      </c>
      <c r="U4106" s="30">
        <v>5373.9989999999998</v>
      </c>
      <c r="V4106">
        <f t="shared" si="828"/>
        <v>5373999</v>
      </c>
      <c r="W4106">
        <v>156603</v>
      </c>
      <c r="X4106" s="16">
        <v>20754</v>
      </c>
      <c r="Z4106" s="16">
        <v>20754</v>
      </c>
      <c r="AA4106" s="16">
        <v>20754</v>
      </c>
    </row>
    <row r="4107" spans="2:27">
      <c r="B4107" t="s">
        <v>205</v>
      </c>
      <c r="C4107">
        <v>2001</v>
      </c>
      <c r="D4107" s="1">
        <v>6118475</v>
      </c>
      <c r="E4107" s="12">
        <f t="shared" si="833"/>
        <v>0.29233095551351385</v>
      </c>
      <c r="F4107" s="1">
        <v>5363233</v>
      </c>
      <c r="G4107" s="11">
        <f t="shared" si="834"/>
        <v>0.15769229689944919</v>
      </c>
      <c r="H4107">
        <v>18826011</v>
      </c>
      <c r="I4107" s="12">
        <f t="shared" si="840"/>
        <v>0.28488419559512634</v>
      </c>
      <c r="J4107" s="12">
        <f t="shared" si="830"/>
        <v>0.3250011380530905</v>
      </c>
      <c r="K4107" s="1">
        <v>24857238</v>
      </c>
      <c r="L4107">
        <v>1059331</v>
      </c>
      <c r="M4107" s="12">
        <f t="shared" si="831"/>
        <v>4.2616601249100966E-2</v>
      </c>
      <c r="N4107">
        <v>126512</v>
      </c>
      <c r="O4107">
        <v>932819</v>
      </c>
      <c r="P4107" s="12">
        <f t="shared" si="835"/>
        <v>3.7527057511377575E-2</v>
      </c>
      <c r="Q4107" s="12">
        <f t="shared" si="836"/>
        <v>0.88057368282434856</v>
      </c>
      <c r="R4107">
        <v>258457</v>
      </c>
      <c r="S4107">
        <v>57157</v>
      </c>
      <c r="T4107">
        <v>5409</v>
      </c>
      <c r="U4107" s="30">
        <v>5406.835</v>
      </c>
      <c r="V4107">
        <f t="shared" si="828"/>
        <v>5406835</v>
      </c>
      <c r="W4107">
        <v>162792</v>
      </c>
      <c r="X4107" s="16">
        <v>21495</v>
      </c>
      <c r="Z4107" s="16">
        <v>21495</v>
      </c>
      <c r="AA4107" s="16">
        <v>21495</v>
      </c>
    </row>
    <row r="4108" spans="2:27">
      <c r="B4108" t="s">
        <v>93</v>
      </c>
      <c r="C4108">
        <v>2002</v>
      </c>
      <c r="D4108" s="1">
        <v>7030842</v>
      </c>
      <c r="E4108" s="12">
        <f t="shared" si="833"/>
        <v>0.14911673251913263</v>
      </c>
      <c r="F4108" s="1">
        <v>5912806</v>
      </c>
      <c r="G4108" s="11">
        <f t="shared" si="834"/>
        <v>0.10247046883847859</v>
      </c>
      <c r="H4108">
        <v>20874265</v>
      </c>
      <c r="I4108" s="12">
        <f t="shared" si="840"/>
        <v>0.28325816501802581</v>
      </c>
      <c r="J4108" s="12">
        <f t="shared" si="830"/>
        <v>0.3368186616391044</v>
      </c>
      <c r="K4108" s="1">
        <v>26749270</v>
      </c>
      <c r="L4108">
        <v>1068222</v>
      </c>
      <c r="M4108" s="12">
        <f t="shared" si="831"/>
        <v>3.9934622514932183E-2</v>
      </c>
      <c r="N4108">
        <v>102421</v>
      </c>
      <c r="O4108">
        <v>965801</v>
      </c>
      <c r="P4108" s="12">
        <f t="shared" si="835"/>
        <v>3.6105695594683518E-2</v>
      </c>
      <c r="Q4108" s="12">
        <f t="shared" si="836"/>
        <v>0.90412011735388342</v>
      </c>
      <c r="R4108">
        <v>268163</v>
      </c>
      <c r="S4108">
        <v>57310</v>
      </c>
      <c r="T4108">
        <v>5447</v>
      </c>
      <c r="U4108" s="30">
        <v>5445.1620000000003</v>
      </c>
      <c r="V4108">
        <f t="shared" si="828"/>
        <v>5445162</v>
      </c>
      <c r="W4108">
        <v>167742</v>
      </c>
      <c r="X4108" s="16">
        <v>22113</v>
      </c>
      <c r="Z4108" s="16">
        <v>22113</v>
      </c>
      <c r="AA4108" s="16">
        <v>22113</v>
      </c>
    </row>
    <row r="4109" spans="2:27">
      <c r="B4109" t="s">
        <v>304</v>
      </c>
      <c r="C4109">
        <v>2003</v>
      </c>
      <c r="D4109" s="1">
        <v>7094092</v>
      </c>
      <c r="E4109" s="12">
        <f t="shared" si="833"/>
        <v>8.9960775679498988E-3</v>
      </c>
      <c r="F4109" s="1">
        <v>6355490</v>
      </c>
      <c r="G4109" s="11">
        <f t="shared" si="834"/>
        <v>7.4868683329031932E-2</v>
      </c>
      <c r="H4109">
        <v>25165038</v>
      </c>
      <c r="I4109" s="12">
        <f t="shared" si="840"/>
        <v>0.25255237047526014</v>
      </c>
      <c r="J4109" s="12">
        <f t="shared" si="830"/>
        <v>0.28190269372929222</v>
      </c>
      <c r="K4109" s="1">
        <v>27658175</v>
      </c>
      <c r="L4109">
        <v>1016577</v>
      </c>
      <c r="M4109" s="12">
        <f t="shared" si="831"/>
        <v>3.6755028124596072E-2</v>
      </c>
      <c r="N4109">
        <v>109852</v>
      </c>
      <c r="O4109">
        <v>906725</v>
      </c>
      <c r="P4109" s="12">
        <f t="shared" si="835"/>
        <v>3.2783254860452651E-2</v>
      </c>
      <c r="Q4109" s="12">
        <f t="shared" si="836"/>
        <v>0.89193932186150193</v>
      </c>
      <c r="R4109">
        <v>271964</v>
      </c>
      <c r="S4109">
        <v>56522</v>
      </c>
      <c r="T4109">
        <v>5477</v>
      </c>
      <c r="U4109" s="30">
        <v>5479.2030000000004</v>
      </c>
      <c r="V4109">
        <f t="shared" si="828"/>
        <v>5479203</v>
      </c>
      <c r="W4109">
        <v>173295</v>
      </c>
      <c r="X4109" s="16">
        <v>22604</v>
      </c>
      <c r="Z4109" s="16">
        <v>22604</v>
      </c>
      <c r="AA4109" s="16">
        <v>22604</v>
      </c>
    </row>
    <row r="4110" spans="2:27">
      <c r="B4110" t="s">
        <v>249</v>
      </c>
      <c r="C4110">
        <v>2004</v>
      </c>
      <c r="D4110" s="1">
        <v>6831514</v>
      </c>
      <c r="E4110" s="12">
        <f t="shared" si="833"/>
        <v>-3.7013616400802245E-2</v>
      </c>
      <c r="F4110" s="1">
        <v>6595645</v>
      </c>
      <c r="G4110" s="11">
        <f t="shared" si="834"/>
        <v>3.7787015635301131E-2</v>
      </c>
      <c r="H4110">
        <v>34883382</v>
      </c>
      <c r="I4110" s="12">
        <f t="shared" si="840"/>
        <v>0.18907699373873782</v>
      </c>
      <c r="J4110" s="12">
        <f t="shared" si="830"/>
        <v>0.19583863743486798</v>
      </c>
      <c r="K4110" s="1">
        <v>28577240</v>
      </c>
      <c r="L4110">
        <v>1039826</v>
      </c>
      <c r="M4110" s="12">
        <f t="shared" si="831"/>
        <v>3.6386508984072641E-2</v>
      </c>
      <c r="N4110">
        <v>121120</v>
      </c>
      <c r="O4110">
        <v>918706</v>
      </c>
      <c r="P4110" s="12">
        <f t="shared" si="835"/>
        <v>3.2148171062005987E-2</v>
      </c>
      <c r="Q4110" s="12">
        <f t="shared" si="836"/>
        <v>0.88351897336669794</v>
      </c>
      <c r="R4110">
        <v>281532</v>
      </c>
      <c r="S4110">
        <v>54297</v>
      </c>
      <c r="T4110">
        <v>5511</v>
      </c>
      <c r="U4110" s="30">
        <v>5514.0259999999998</v>
      </c>
      <c r="V4110">
        <f t="shared" si="828"/>
        <v>5514026</v>
      </c>
      <c r="W4110">
        <v>180338</v>
      </c>
      <c r="X4110" s="16">
        <v>22959</v>
      </c>
      <c r="Z4110" s="16">
        <v>22959</v>
      </c>
      <c r="AA4110" s="16">
        <v>22959</v>
      </c>
    </row>
    <row r="4111" spans="2:27">
      <c r="B4111" t="s">
        <v>249</v>
      </c>
      <c r="C4111">
        <v>2005</v>
      </c>
      <c r="D4111" s="1">
        <v>6693670</v>
      </c>
      <c r="E4111" s="12">
        <f t="shared" si="833"/>
        <v>-2.0177664863162106E-2</v>
      </c>
      <c r="F4111" s="1">
        <v>6447734</v>
      </c>
      <c r="G4111" s="11">
        <f t="shared" si="834"/>
        <v>-2.2425555044275427E-2</v>
      </c>
      <c r="H4111">
        <v>34243202</v>
      </c>
      <c r="I4111" s="12">
        <f t="shared" si="840"/>
        <v>0.18829237990068803</v>
      </c>
      <c r="J4111" s="12">
        <f t="shared" si="830"/>
        <v>0.19547441854298556</v>
      </c>
      <c r="K4111" s="1">
        <v>28828312</v>
      </c>
      <c r="L4111">
        <v>1049795</v>
      </c>
      <c r="M4111" s="12">
        <f t="shared" si="831"/>
        <v>3.641541689988647E-2</v>
      </c>
      <c r="N4111">
        <v>118470</v>
      </c>
      <c r="O4111">
        <v>931325</v>
      </c>
      <c r="P4111" s="12">
        <f t="shared" si="835"/>
        <v>3.2305915101792988E-2</v>
      </c>
      <c r="Q4111" s="12">
        <f t="shared" si="836"/>
        <v>0.88714939583442487</v>
      </c>
      <c r="R4111">
        <v>284662</v>
      </c>
      <c r="S4111">
        <v>52916</v>
      </c>
      <c r="T4111">
        <v>5540</v>
      </c>
      <c r="U4111" s="30">
        <v>5546.1660000000002</v>
      </c>
      <c r="V4111">
        <f t="shared" si="828"/>
        <v>5546166</v>
      </c>
      <c r="W4111">
        <v>181889</v>
      </c>
      <c r="X4111" s="16">
        <v>22697</v>
      </c>
      <c r="Z4111" s="16">
        <v>22697</v>
      </c>
      <c r="AA4111" s="16">
        <v>22697</v>
      </c>
    </row>
    <row r="4112" spans="2:27">
      <c r="B4112" t="s">
        <v>249</v>
      </c>
      <c r="C4112">
        <v>2006</v>
      </c>
      <c r="D4112" s="1">
        <v>6632773</v>
      </c>
      <c r="E4112" s="12">
        <f t="shared" si="833"/>
        <v>-9.0976997670933878E-3</v>
      </c>
      <c r="F4112" s="1">
        <v>6487668</v>
      </c>
      <c r="G4112" s="11">
        <f t="shared" si="834"/>
        <v>6.1934937142258039E-3</v>
      </c>
      <c r="H4112">
        <v>33410533</v>
      </c>
      <c r="I4112" s="12">
        <f t="shared" si="840"/>
        <v>0.19418032031994223</v>
      </c>
      <c r="J4112" s="12">
        <f t="shared" si="830"/>
        <v>0.19852341176358965</v>
      </c>
      <c r="K4112" s="1">
        <v>30125045</v>
      </c>
      <c r="L4112">
        <v>1065769</v>
      </c>
      <c r="M4112" s="12">
        <f t="shared" si="831"/>
        <v>3.5378171219329298E-2</v>
      </c>
      <c r="N4112">
        <v>117728</v>
      </c>
      <c r="O4112">
        <v>948041</v>
      </c>
      <c r="P4112" s="12">
        <f t="shared" si="835"/>
        <v>3.147019365448251E-2</v>
      </c>
      <c r="Q4112" s="12">
        <f t="shared" si="836"/>
        <v>0.88953703851397437</v>
      </c>
      <c r="R4112">
        <v>301037</v>
      </c>
      <c r="S4112">
        <v>55552</v>
      </c>
      <c r="T4112">
        <v>5572</v>
      </c>
      <c r="U4112" s="30">
        <v>5577.6549999999997</v>
      </c>
      <c r="V4112">
        <f t="shared" ref="V4112:V4122" si="842">(U4112*1000)</f>
        <v>5577655</v>
      </c>
      <c r="W4112">
        <v>198598</v>
      </c>
      <c r="X4112" s="16">
        <v>23415</v>
      </c>
      <c r="Z4112" s="16">
        <v>23415</v>
      </c>
      <c r="AA4112" s="16">
        <v>23415</v>
      </c>
    </row>
    <row r="4113" spans="1:27">
      <c r="B4113" t="s">
        <v>249</v>
      </c>
      <c r="C4113">
        <v>2007</v>
      </c>
      <c r="D4113" s="1">
        <v>6769288</v>
      </c>
      <c r="E4113" s="12">
        <f t="shared" si="833"/>
        <v>2.0581889354573116E-2</v>
      </c>
      <c r="F4113" s="1">
        <v>6607759</v>
      </c>
      <c r="G4113" s="11">
        <f t="shared" si="834"/>
        <v>1.8510657450412075E-2</v>
      </c>
      <c r="H4113">
        <v>40228362</v>
      </c>
      <c r="I4113" s="12">
        <f t="shared" si="840"/>
        <v>0.16425622798164141</v>
      </c>
      <c r="J4113" s="12">
        <f t="shared" si="830"/>
        <v>0.16827152942493656</v>
      </c>
      <c r="K4113" s="1">
        <v>31004011</v>
      </c>
      <c r="L4113">
        <v>1152977</v>
      </c>
      <c r="M4113" s="12">
        <f t="shared" si="831"/>
        <v>3.7187994804930243E-2</v>
      </c>
      <c r="N4113">
        <v>125814</v>
      </c>
      <c r="O4113">
        <v>1027163</v>
      </c>
      <c r="P4113" s="12">
        <f t="shared" si="835"/>
        <v>3.3130003727582215E-2</v>
      </c>
      <c r="Q4113" s="12">
        <f t="shared" si="836"/>
        <v>0.89087900279016841</v>
      </c>
      <c r="R4113">
        <v>302825</v>
      </c>
      <c r="S4113">
        <v>57770</v>
      </c>
      <c r="T4113">
        <v>5602</v>
      </c>
      <c r="U4113" s="30">
        <v>5610.7749999999996</v>
      </c>
      <c r="V4113">
        <f t="shared" si="842"/>
        <v>5610775</v>
      </c>
      <c r="W4113">
        <v>207201</v>
      </c>
      <c r="X4113" s="16">
        <v>22307</v>
      </c>
      <c r="Z4113" s="16">
        <v>22307</v>
      </c>
      <c r="AA4113" s="16">
        <v>22307</v>
      </c>
    </row>
    <row r="4114" spans="1:27">
      <c r="B4114" t="s">
        <v>131</v>
      </c>
      <c r="C4114">
        <v>2008</v>
      </c>
      <c r="D4114" s="1">
        <v>7013591</v>
      </c>
      <c r="E4114" s="12">
        <f t="shared" si="833"/>
        <v>3.6089910785299724E-2</v>
      </c>
      <c r="F4114" s="1">
        <v>6837933</v>
      </c>
      <c r="G4114" s="11">
        <f t="shared" si="834"/>
        <v>3.4833897543781488E-2</v>
      </c>
      <c r="H4114">
        <v>25643528</v>
      </c>
      <c r="I4114" s="12">
        <f t="shared" si="840"/>
        <v>0.26665336376492343</v>
      </c>
      <c r="J4114" s="12">
        <f t="shared" si="830"/>
        <v>0.27350335726035824</v>
      </c>
      <c r="K4114" s="1">
        <v>32625430</v>
      </c>
      <c r="L4114">
        <v>1216410</v>
      </c>
      <c r="M4114" s="12">
        <f t="shared" si="831"/>
        <v>3.7284106293771456E-2</v>
      </c>
      <c r="N4114">
        <v>132283</v>
      </c>
      <c r="O4114">
        <v>1084127</v>
      </c>
      <c r="P4114" s="12">
        <f t="shared" si="835"/>
        <v>3.3229508392686319E-2</v>
      </c>
      <c r="Q4114" s="12">
        <f t="shared" si="836"/>
        <v>0.89125130506983663</v>
      </c>
      <c r="R4114">
        <v>315263</v>
      </c>
      <c r="S4114">
        <v>59482</v>
      </c>
      <c r="T4114">
        <v>5628</v>
      </c>
      <c r="U4114" s="30">
        <v>5640.9960000000001</v>
      </c>
      <c r="V4114">
        <f t="shared" si="842"/>
        <v>5640996</v>
      </c>
      <c r="W4114">
        <v>212553</v>
      </c>
      <c r="X4114" s="16">
        <v>23379</v>
      </c>
      <c r="Z4114" s="16">
        <v>23379</v>
      </c>
      <c r="AA4114" s="16">
        <v>23379</v>
      </c>
    </row>
    <row r="4115" spans="1:27">
      <c r="A4115">
        <v>49</v>
      </c>
      <c r="B4115" t="s">
        <v>3</v>
      </c>
      <c r="C4115">
        <v>2009</v>
      </c>
      <c r="D4115" s="10">
        <v>8796443</v>
      </c>
      <c r="E4115" s="12">
        <f t="shared" si="833"/>
        <v>0.25419959618403754</v>
      </c>
      <c r="F4115" s="4"/>
      <c r="G4115" s="4"/>
      <c r="H4115" s="10">
        <v>8518436</v>
      </c>
      <c r="I4115" s="3"/>
      <c r="J4115" s="12">
        <f t="shared" si="830"/>
        <v>1.0326359204905688</v>
      </c>
      <c r="K4115" s="10">
        <v>35646272</v>
      </c>
      <c r="L4115" s="3"/>
      <c r="M4115" s="3"/>
      <c r="N4115" s="10">
        <v>135843</v>
      </c>
      <c r="O4115" s="10">
        <v>1136178</v>
      </c>
      <c r="P4115" s="12">
        <f t="shared" si="835"/>
        <v>3.1873683733322798E-2</v>
      </c>
      <c r="Q4115" s="3"/>
      <c r="R4115" s="3"/>
      <c r="U4115" s="30">
        <v>5669.2640000000001</v>
      </c>
      <c r="V4115">
        <f t="shared" si="842"/>
        <v>5669264</v>
      </c>
      <c r="X4115" s="16">
        <v>23165</v>
      </c>
      <c r="Z4115" s="16">
        <v>23165</v>
      </c>
      <c r="AA4115" s="16">
        <v>23165</v>
      </c>
    </row>
    <row r="4116" spans="1:27">
      <c r="B4116" t="s">
        <v>3</v>
      </c>
      <c r="C4116">
        <v>2010</v>
      </c>
      <c r="D4116" s="10">
        <v>10403378</v>
      </c>
      <c r="E4116" s="12">
        <f t="shared" si="833"/>
        <v>0.18268009012279168</v>
      </c>
      <c r="F4116" s="4"/>
      <c r="G4116" s="4"/>
      <c r="H4116" s="10">
        <v>48088136</v>
      </c>
      <c r="I4116" s="3"/>
      <c r="J4116" s="12">
        <f t="shared" si="830"/>
        <v>0.21633980572671813</v>
      </c>
      <c r="K4116" s="10">
        <v>38589815</v>
      </c>
      <c r="L4116" s="3"/>
      <c r="M4116" s="3"/>
      <c r="N4116" s="10">
        <v>135435</v>
      </c>
      <c r="O4116" s="10">
        <v>1131141</v>
      </c>
      <c r="P4116" s="12">
        <f t="shared" si="835"/>
        <v>2.9311905226806607E-2</v>
      </c>
      <c r="Q4116" s="3"/>
      <c r="R4116" s="3"/>
      <c r="U4116" s="30">
        <v>5690.4030000000002</v>
      </c>
      <c r="V4116">
        <f t="shared" si="842"/>
        <v>5690403</v>
      </c>
      <c r="X4116" s="16">
        <v>22729</v>
      </c>
      <c r="Z4116" s="16">
        <v>22729</v>
      </c>
      <c r="AA4116" s="16">
        <v>22729</v>
      </c>
    </row>
    <row r="4117" spans="1:27">
      <c r="B4117" t="s">
        <v>3</v>
      </c>
      <c r="C4117">
        <v>2011</v>
      </c>
      <c r="D4117" s="10">
        <v>10535845</v>
      </c>
      <c r="E4117" s="12">
        <f t="shared" si="833"/>
        <v>1.2733075737515257E-2</v>
      </c>
      <c r="F4117" s="4"/>
      <c r="G4117" s="4"/>
      <c r="H4117" s="10">
        <v>44807389</v>
      </c>
      <c r="I4117" s="3"/>
      <c r="J4117" s="12">
        <f t="shared" ref="J4117:J4122" si="843">D4117/H4117</f>
        <v>0.23513632985845259</v>
      </c>
      <c r="K4117" s="10">
        <v>39349832</v>
      </c>
      <c r="L4117" s="3"/>
      <c r="M4117" s="3"/>
      <c r="N4117" s="10">
        <v>133915</v>
      </c>
      <c r="O4117" s="10">
        <v>1160898</v>
      </c>
      <c r="P4117" s="12">
        <f t="shared" si="835"/>
        <v>2.9501981101215376E-2</v>
      </c>
      <c r="Q4117" s="3"/>
      <c r="R4117" s="3"/>
      <c r="U4117" s="30">
        <v>5705.8119999999999</v>
      </c>
      <c r="V4117">
        <f t="shared" si="842"/>
        <v>5705812</v>
      </c>
      <c r="X4117" s="16">
        <v>22657</v>
      </c>
      <c r="Z4117" s="16">
        <v>22657</v>
      </c>
      <c r="AA4117" s="16">
        <v>22657</v>
      </c>
    </row>
    <row r="4118" spans="1:27">
      <c r="B4118" t="s">
        <v>3</v>
      </c>
      <c r="C4118">
        <v>2012</v>
      </c>
      <c r="D4118" s="21"/>
      <c r="E4118" s="12"/>
      <c r="F4118" s="4"/>
      <c r="G4118" s="4"/>
      <c r="H4118" s="21"/>
      <c r="I4118" s="4"/>
      <c r="J4118" s="12"/>
      <c r="K4118" s="21"/>
      <c r="L4118" s="4"/>
      <c r="M4118" s="4"/>
      <c r="N4118" s="21"/>
      <c r="O4118" s="21"/>
      <c r="P4118" s="12"/>
      <c r="Q4118" s="4"/>
      <c r="R4118" s="4"/>
      <c r="U4118" s="30">
        <v>5721.0749999999998</v>
      </c>
      <c r="V4118">
        <f t="shared" si="842"/>
        <v>5721075</v>
      </c>
      <c r="X4118" s="16">
        <v>22600</v>
      </c>
      <c r="Z4118" s="16">
        <v>22600</v>
      </c>
      <c r="AA4118" s="16">
        <v>22600</v>
      </c>
    </row>
    <row r="4119" spans="1:27">
      <c r="B4119" t="s">
        <v>3</v>
      </c>
      <c r="C4119">
        <v>2013</v>
      </c>
      <c r="D4119" s="21">
        <v>9228907</v>
      </c>
      <c r="E4119" s="12"/>
      <c r="F4119" s="21">
        <v>8952020</v>
      </c>
      <c r="G4119" s="4"/>
      <c r="H4119" s="21">
        <v>45891806</v>
      </c>
      <c r="I4119" s="4"/>
      <c r="J4119" s="12">
        <f t="shared" si="843"/>
        <v>0.20110141230876816</v>
      </c>
      <c r="K4119" s="21">
        <v>37524804</v>
      </c>
      <c r="L4119" s="4"/>
      <c r="M4119" s="4"/>
      <c r="N4119" s="21">
        <v>122600</v>
      </c>
      <c r="O4119" s="21">
        <v>1090920</v>
      </c>
      <c r="P4119" s="12">
        <f t="shared" si="835"/>
        <v>2.9071970635742694E-2</v>
      </c>
      <c r="Q4119" s="4"/>
      <c r="R4119" s="4"/>
      <c r="U4119" s="30">
        <v>5736.6729999999998</v>
      </c>
      <c r="V4119">
        <f t="shared" si="842"/>
        <v>5736673</v>
      </c>
      <c r="X4119" s="16">
        <v>22471</v>
      </c>
      <c r="Z4119" s="16">
        <v>22471</v>
      </c>
      <c r="AA4119" s="16">
        <v>22471</v>
      </c>
    </row>
    <row r="4120" spans="1:27">
      <c r="B4120" t="s">
        <v>3</v>
      </c>
      <c r="C4120">
        <v>2014</v>
      </c>
      <c r="D4120" s="21">
        <v>9255939</v>
      </c>
      <c r="E4120" s="12">
        <f t="shared" ref="E4120:E4122" si="844">(D4120-D4119)/(D4119)</f>
        <v>2.9290575796245429E-3</v>
      </c>
      <c r="F4120" s="21">
        <v>9015403</v>
      </c>
      <c r="G4120" s="4"/>
      <c r="H4120" s="21">
        <v>47260457</v>
      </c>
      <c r="I4120" s="4"/>
      <c r="J4120" s="12">
        <f t="shared" si="843"/>
        <v>0.19584954500122587</v>
      </c>
      <c r="K4120" s="21">
        <v>38583376</v>
      </c>
      <c r="L4120" s="4"/>
      <c r="M4120" s="4"/>
      <c r="N4120" s="21">
        <v>124027</v>
      </c>
      <c r="O4120" s="21">
        <v>1118646</v>
      </c>
      <c r="P4120" s="12">
        <f t="shared" si="835"/>
        <v>2.8992952819888028E-2</v>
      </c>
      <c r="Q4120" s="4"/>
      <c r="R4120" s="4"/>
      <c r="U4120" s="30">
        <v>5751.2719999999999</v>
      </c>
      <c r="V4120">
        <f t="shared" si="842"/>
        <v>5751272</v>
      </c>
      <c r="X4120" s="16">
        <v>22597</v>
      </c>
      <c r="Z4120" s="16">
        <v>22597</v>
      </c>
      <c r="AA4120" s="16">
        <v>22597</v>
      </c>
    </row>
    <row r="4121" spans="1:27">
      <c r="B4121" t="s">
        <v>3</v>
      </c>
      <c r="C4121">
        <v>2015</v>
      </c>
      <c r="D4121" s="10">
        <v>9440463</v>
      </c>
      <c r="E4121" s="12">
        <f t="shared" si="844"/>
        <v>1.9935740717392368E-2</v>
      </c>
      <c r="F4121" s="3"/>
      <c r="G4121" s="3"/>
      <c r="H4121" s="10">
        <v>42099547</v>
      </c>
      <c r="I4121" s="3"/>
      <c r="J4121" s="12">
        <f t="shared" si="843"/>
        <v>0.22424143898745513</v>
      </c>
      <c r="K4121" s="10">
        <v>40314538</v>
      </c>
      <c r="L4121" s="3"/>
      <c r="M4121" s="3"/>
      <c r="N4121" s="10">
        <v>125981</v>
      </c>
      <c r="O4121" s="10">
        <v>1141779</v>
      </c>
      <c r="P4121" s="12">
        <f t="shared" si="835"/>
        <v>2.8321768191911314E-2</v>
      </c>
      <c r="Q4121" s="3"/>
      <c r="R4121" s="3"/>
      <c r="U4121" s="30">
        <v>5759.7439999999997</v>
      </c>
      <c r="V4121">
        <f t="shared" si="842"/>
        <v>5759744</v>
      </c>
      <c r="X4121" s="16">
        <v>22975</v>
      </c>
      <c r="Z4121" s="16">
        <v>22975</v>
      </c>
      <c r="AA4121" s="16">
        <v>22975</v>
      </c>
    </row>
    <row r="4122" spans="1:27">
      <c r="B4122" t="s">
        <v>249</v>
      </c>
      <c r="C4122">
        <v>2016</v>
      </c>
      <c r="D4122" s="1">
        <v>9319175</v>
      </c>
      <c r="E4122" s="12">
        <f t="shared" si="844"/>
        <v>-1.2847674949840914E-2</v>
      </c>
      <c r="F4122" s="3"/>
      <c r="G4122" s="3"/>
      <c r="H4122" s="1">
        <v>36854453</v>
      </c>
      <c r="I4122" s="3"/>
      <c r="J4122" s="12">
        <f t="shared" si="843"/>
        <v>0.25286428752585205</v>
      </c>
      <c r="K4122" s="1">
        <v>39241416</v>
      </c>
      <c r="L4122" s="3"/>
      <c r="M4122" s="3"/>
      <c r="N4122" s="1">
        <v>147775</v>
      </c>
      <c r="O4122" s="1">
        <v>1111132</v>
      </c>
      <c r="P4122" s="12">
        <f t="shared" ref="P4122" si="845">(O4122/K4122)</f>
        <v>2.8315288112946792E-2</v>
      </c>
      <c r="Q4122" s="3"/>
      <c r="R4122" s="3"/>
      <c r="U4122" s="30">
        <v>5772.9170000000004</v>
      </c>
      <c r="V4122">
        <f t="shared" si="842"/>
        <v>5772917</v>
      </c>
      <c r="X4122" s="16">
        <v>23377</v>
      </c>
      <c r="Z4122" s="16">
        <v>23377</v>
      </c>
      <c r="AA4122" s="16">
        <v>23377</v>
      </c>
    </row>
    <row r="4123" spans="1:27">
      <c r="D4123" s="3"/>
      <c r="E4123" s="3"/>
      <c r="F4123" s="3"/>
      <c r="G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U4123" s="30"/>
    </row>
    <row r="4124" spans="1:27">
      <c r="D4124" s="3"/>
      <c r="E4124" s="3"/>
      <c r="F4124" s="3"/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R4124" s="3"/>
    </row>
    <row r="4125" spans="1:27">
      <c r="B4125" t="s">
        <v>250</v>
      </c>
      <c r="C4125">
        <v>1880</v>
      </c>
      <c r="D4125" s="3"/>
      <c r="E4125" s="3"/>
      <c r="F4125" s="3"/>
      <c r="G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X4125" s="16">
        <v>19</v>
      </c>
      <c r="Z4125" s="16">
        <v>19</v>
      </c>
      <c r="AA4125" s="16">
        <v>19</v>
      </c>
    </row>
    <row r="4126" spans="1:27">
      <c r="B4126" t="s">
        <v>250</v>
      </c>
      <c r="C4126">
        <v>1890</v>
      </c>
      <c r="D4126" s="3"/>
      <c r="E4126" s="3"/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X4126" s="16">
        <v>10</v>
      </c>
      <c r="Z4126" s="16">
        <v>10</v>
      </c>
      <c r="AA4126" s="16">
        <v>10</v>
      </c>
    </row>
    <row r="4127" spans="1:27">
      <c r="B4127" t="s">
        <v>250</v>
      </c>
      <c r="C4127">
        <v>1904</v>
      </c>
      <c r="D4127" s="3"/>
      <c r="E4127" s="3"/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U4127" s="30">
        <v>111</v>
      </c>
      <c r="V4127">
        <f>(U4127*1000)</f>
        <v>111000</v>
      </c>
      <c r="X4127" s="16">
        <v>192</v>
      </c>
      <c r="Z4127" s="16">
        <v>192</v>
      </c>
      <c r="AA4127" s="16">
        <v>192</v>
      </c>
    </row>
    <row r="4128" spans="1:27">
      <c r="B4128" t="s">
        <v>250</v>
      </c>
      <c r="C4128">
        <v>1910</v>
      </c>
      <c r="D4128" s="3"/>
      <c r="E4128" s="3"/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U4128" s="30">
        <v>147</v>
      </c>
      <c r="V4128">
        <f t="shared" ref="V4128:V4196" si="846">(U4128*1000)</f>
        <v>147000</v>
      </c>
      <c r="X4128" s="16">
        <v>257</v>
      </c>
      <c r="Z4128" s="16">
        <v>257</v>
      </c>
      <c r="AA4128" s="16">
        <v>257</v>
      </c>
    </row>
    <row r="4129" spans="2:28">
      <c r="B4129" t="s">
        <v>250</v>
      </c>
      <c r="C4129">
        <v>1923</v>
      </c>
      <c r="D4129" s="3"/>
      <c r="E4129" s="3"/>
      <c r="F4129" s="3"/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U4129" s="30">
        <v>211</v>
      </c>
      <c r="V4129">
        <f t="shared" si="846"/>
        <v>211000</v>
      </c>
      <c r="X4129" s="16">
        <v>335</v>
      </c>
      <c r="Z4129" s="16">
        <v>335</v>
      </c>
      <c r="AA4129" s="16">
        <v>335</v>
      </c>
    </row>
    <row r="4130" spans="2:28">
      <c r="B4130" t="s">
        <v>250</v>
      </c>
      <c r="C4130">
        <v>1930</v>
      </c>
      <c r="D4130" s="3"/>
      <c r="E4130" s="3"/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U4130" s="30">
        <v>226</v>
      </c>
      <c r="V4130">
        <f t="shared" si="846"/>
        <v>226000</v>
      </c>
      <c r="X4130" s="16">
        <v>357</v>
      </c>
      <c r="Z4130" s="16">
        <v>357</v>
      </c>
      <c r="AA4130" s="16">
        <v>357</v>
      </c>
    </row>
    <row r="4131" spans="2:28">
      <c r="B4131" t="s">
        <v>250</v>
      </c>
      <c r="C4131">
        <v>1940</v>
      </c>
      <c r="D4131" s="3"/>
      <c r="E4131" s="3"/>
      <c r="F4131" s="3"/>
      <c r="G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U4131" s="30">
        <v>250</v>
      </c>
      <c r="V4131">
        <f t="shared" si="846"/>
        <v>250000</v>
      </c>
      <c r="X4131" s="16">
        <v>363</v>
      </c>
      <c r="Z4131" s="16">
        <v>363</v>
      </c>
      <c r="AA4131" s="16">
        <v>363</v>
      </c>
      <c r="AB4131">
        <f>(AA4141-AA4131)/5</f>
        <v>2</v>
      </c>
    </row>
    <row r="4132" spans="2:28">
      <c r="B4132" t="s">
        <v>250</v>
      </c>
      <c r="C4132">
        <v>1941</v>
      </c>
      <c r="D4132" s="3"/>
      <c r="E4132" s="3"/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U4132" s="30">
        <v>247</v>
      </c>
      <c r="V4132">
        <f t="shared" si="846"/>
        <v>247000</v>
      </c>
      <c r="Z4132" s="16"/>
      <c r="AA4132" s="16">
        <v>364</v>
      </c>
    </row>
    <row r="4133" spans="2:28">
      <c r="B4133" t="s">
        <v>250</v>
      </c>
      <c r="C4133">
        <v>1942</v>
      </c>
      <c r="D4133" s="1">
        <v>4114</v>
      </c>
      <c r="E4133" s="1"/>
      <c r="F4133" s="1">
        <v>3976</v>
      </c>
      <c r="G4133" s="1"/>
      <c r="H4133">
        <v>17664</v>
      </c>
      <c r="I4133" s="12">
        <f t="shared" ref="I4133:I4168" si="847">(F4133/H4133)</f>
        <v>0.22509057971014493</v>
      </c>
      <c r="J4133" s="12">
        <f>D4133/H4133</f>
        <v>0.23290307971014493</v>
      </c>
      <c r="K4133" s="1">
        <v>15608</v>
      </c>
      <c r="L4133">
        <v>276</v>
      </c>
      <c r="M4133" s="12">
        <f>(L4133/K4133)</f>
        <v>1.7683239364428498E-2</v>
      </c>
      <c r="N4133" s="3"/>
      <c r="O4133" s="3"/>
      <c r="P4133" s="3"/>
      <c r="Q4133" s="3"/>
      <c r="R4133" s="3"/>
      <c r="T4133">
        <v>251</v>
      </c>
      <c r="U4133" s="30">
        <v>251</v>
      </c>
      <c r="V4133">
        <f t="shared" si="846"/>
        <v>251000</v>
      </c>
      <c r="W4133">
        <v>233</v>
      </c>
      <c r="AA4133" s="1">
        <f>AA4131+2</f>
        <v>365</v>
      </c>
    </row>
    <row r="4134" spans="2:28">
      <c r="B4134" t="s">
        <v>250</v>
      </c>
      <c r="C4134">
        <v>1943</v>
      </c>
      <c r="D4134" s="1"/>
      <c r="E4134" s="1"/>
      <c r="F4134" s="1"/>
      <c r="G4134" s="1"/>
      <c r="I4134" s="12"/>
      <c r="J4134" s="12"/>
      <c r="K4134" s="1"/>
      <c r="M4134" s="12"/>
      <c r="N4134" s="3"/>
      <c r="O4134" s="3"/>
      <c r="P4134" s="3"/>
      <c r="Q4134" s="3"/>
      <c r="R4134" s="3"/>
      <c r="U4134" s="30">
        <v>247</v>
      </c>
      <c r="V4134">
        <f t="shared" si="846"/>
        <v>247000</v>
      </c>
      <c r="AA4134" s="1">
        <v>366</v>
      </c>
    </row>
    <row r="4135" spans="2:28">
      <c r="B4135" t="s">
        <v>250</v>
      </c>
      <c r="C4135">
        <v>1944</v>
      </c>
      <c r="D4135" s="1">
        <v>4723</v>
      </c>
      <c r="E4135" s="12">
        <f>(D4135-D4133)/(D4133)</f>
        <v>0.14803111327175497</v>
      </c>
      <c r="F4135" s="1">
        <v>4688</v>
      </c>
      <c r="G4135" s="11">
        <f>(F4135-F4133)/(F4133)</f>
        <v>0.17907444668008049</v>
      </c>
      <c r="H4135">
        <v>20810</v>
      </c>
      <c r="I4135" s="12">
        <f t="shared" si="847"/>
        <v>0.2252763094666026</v>
      </c>
      <c r="J4135" s="12">
        <f t="shared" ref="J4135:J4201" si="848">D4135/H4135</f>
        <v>0.22695819317635751</v>
      </c>
      <c r="K4135" s="1">
        <v>15745</v>
      </c>
      <c r="L4135">
        <v>504</v>
      </c>
      <c r="M4135" s="12">
        <f t="shared" ref="M4135:M4199" si="849">(L4135/K4135)</f>
        <v>3.2010161956176564E-2</v>
      </c>
      <c r="N4135" s="3"/>
      <c r="O4135" s="3"/>
      <c r="P4135" s="3"/>
      <c r="Q4135" s="3"/>
      <c r="R4135" s="3"/>
      <c r="T4135">
        <v>242</v>
      </c>
      <c r="U4135" s="30">
        <v>242</v>
      </c>
      <c r="V4135">
        <f t="shared" si="846"/>
        <v>242000</v>
      </c>
      <c r="W4135">
        <v>292</v>
      </c>
      <c r="AA4135" s="1">
        <f>AA4133+2</f>
        <v>367</v>
      </c>
    </row>
    <row r="4136" spans="2:28">
      <c r="B4136" t="s">
        <v>250</v>
      </c>
      <c r="C4136">
        <v>1945</v>
      </c>
      <c r="D4136" s="1"/>
      <c r="E4136" s="12"/>
      <c r="F4136" s="1"/>
      <c r="G4136" s="11"/>
      <c r="I4136" s="12"/>
      <c r="J4136" s="12"/>
      <c r="K4136" s="1"/>
      <c r="M4136" s="12"/>
      <c r="N4136" s="3"/>
      <c r="O4136" s="3"/>
      <c r="P4136" s="3"/>
      <c r="Q4136" s="3"/>
      <c r="R4136" s="3"/>
      <c r="U4136" s="30">
        <v>239</v>
      </c>
      <c r="V4136">
        <f t="shared" si="846"/>
        <v>239000</v>
      </c>
      <c r="AA4136" s="1">
        <v>368</v>
      </c>
    </row>
    <row r="4137" spans="2:28">
      <c r="B4137" t="s">
        <v>250</v>
      </c>
      <c r="C4137">
        <v>1946</v>
      </c>
      <c r="D4137" s="1">
        <v>4038</v>
      </c>
      <c r="E4137" s="12">
        <f>(D4137-D4135)/(D4135)</f>
        <v>-0.14503493542240101</v>
      </c>
      <c r="F4137" s="1">
        <v>4018</v>
      </c>
      <c r="G4137" s="11">
        <f>(F4137-F4135)/(F4135)</f>
        <v>-0.14291808873720135</v>
      </c>
      <c r="H4137">
        <v>23813</v>
      </c>
      <c r="I4137" s="12">
        <f t="shared" si="847"/>
        <v>0.16873136522067778</v>
      </c>
      <c r="J4137" s="12">
        <f t="shared" si="848"/>
        <v>0.16957124259858061</v>
      </c>
      <c r="K4137" s="1">
        <v>18556</v>
      </c>
      <c r="L4137">
        <v>418</v>
      </c>
      <c r="M4137" s="12">
        <f t="shared" si="849"/>
        <v>2.2526406553136452E-2</v>
      </c>
      <c r="N4137" s="3"/>
      <c r="O4137" s="3"/>
      <c r="P4137" s="3"/>
      <c r="Q4137" s="3"/>
      <c r="R4137" s="3"/>
      <c r="T4137">
        <v>341</v>
      </c>
      <c r="U4137" s="30">
        <v>254</v>
      </c>
      <c r="V4137">
        <f t="shared" si="846"/>
        <v>254000</v>
      </c>
      <c r="W4137">
        <v>341</v>
      </c>
      <c r="AA4137" s="1">
        <f>AA4135+2</f>
        <v>369</v>
      </c>
    </row>
    <row r="4138" spans="2:28">
      <c r="B4138" t="s">
        <v>250</v>
      </c>
      <c r="C4138">
        <v>1947</v>
      </c>
      <c r="D4138" s="1"/>
      <c r="E4138" s="12"/>
      <c r="F4138" s="1"/>
      <c r="G4138" s="11"/>
      <c r="I4138" s="12"/>
      <c r="J4138" s="12"/>
      <c r="K4138" s="1"/>
      <c r="M4138" s="12"/>
      <c r="N4138" s="3"/>
      <c r="O4138" s="3"/>
      <c r="P4138" s="3"/>
      <c r="Q4138" s="3"/>
      <c r="R4138" s="3"/>
      <c r="U4138" s="30">
        <v>258</v>
      </c>
      <c r="V4138">
        <f t="shared" si="846"/>
        <v>258000</v>
      </c>
      <c r="AA4138" s="1">
        <v>370</v>
      </c>
    </row>
    <row r="4139" spans="2:28">
      <c r="B4139" t="s">
        <v>250</v>
      </c>
      <c r="C4139">
        <v>1948</v>
      </c>
      <c r="D4139" s="1">
        <v>8236</v>
      </c>
      <c r="E4139" s="12">
        <f>(D4139-D4137)/(D4137)</f>
        <v>1.0396235760277366</v>
      </c>
      <c r="F4139" s="1">
        <v>8065</v>
      </c>
      <c r="G4139" s="11">
        <f>(F4139-F4137)/(F4137)</f>
        <v>1.0072175211548033</v>
      </c>
      <c r="H4139">
        <v>35598</v>
      </c>
      <c r="I4139" s="12">
        <f t="shared" si="847"/>
        <v>0.22655767177931344</v>
      </c>
      <c r="J4139" s="12">
        <f t="shared" si="848"/>
        <v>0.23136131243328276</v>
      </c>
      <c r="K4139" s="1">
        <v>32558</v>
      </c>
      <c r="L4139">
        <v>604</v>
      </c>
      <c r="M4139" s="12">
        <f t="shared" si="849"/>
        <v>1.8551508077891764E-2</v>
      </c>
      <c r="N4139" s="3"/>
      <c r="O4139" s="3"/>
      <c r="P4139" s="3"/>
      <c r="Q4139" s="3"/>
      <c r="R4139" s="3"/>
      <c r="T4139">
        <v>269</v>
      </c>
      <c r="U4139" s="30">
        <v>269</v>
      </c>
      <c r="V4139">
        <f t="shared" si="846"/>
        <v>269000</v>
      </c>
      <c r="W4139">
        <v>429</v>
      </c>
      <c r="AA4139" s="1">
        <f t="shared" ref="AA4139" si="850">AA4137+2</f>
        <v>371</v>
      </c>
    </row>
    <row r="4140" spans="2:28">
      <c r="B4140" t="s">
        <v>250</v>
      </c>
      <c r="C4140">
        <v>1949</v>
      </c>
      <c r="D4140" s="1"/>
      <c r="E4140" s="12"/>
      <c r="F4140" s="1"/>
      <c r="G4140" s="11"/>
      <c r="I4140" s="12"/>
      <c r="J4140" s="12"/>
      <c r="K4140" s="1"/>
      <c r="M4140" s="12"/>
      <c r="N4140" s="3"/>
      <c r="O4140" s="3"/>
      <c r="P4140" s="3"/>
      <c r="Q4140" s="3"/>
      <c r="R4140" s="3"/>
      <c r="U4140" s="30">
        <v>277</v>
      </c>
      <c r="V4140">
        <f t="shared" si="846"/>
        <v>277000</v>
      </c>
      <c r="AA4140" s="1">
        <v>372</v>
      </c>
    </row>
    <row r="4141" spans="2:28">
      <c r="B4141" t="s">
        <v>250</v>
      </c>
      <c r="C4141">
        <v>1950</v>
      </c>
      <c r="D4141" s="1">
        <v>13009</v>
      </c>
      <c r="E4141" s="12">
        <f>(D4141-D4139)/(D4139)</f>
        <v>0.57952889752306946</v>
      </c>
      <c r="F4141" s="1">
        <v>12841</v>
      </c>
      <c r="G4141" s="11">
        <f>(F4141-F4139)/(F4139)</f>
        <v>0.59218846869187847</v>
      </c>
      <c r="H4141">
        <v>45758</v>
      </c>
      <c r="I4141" s="12">
        <f t="shared" si="847"/>
        <v>0.28062852397394988</v>
      </c>
      <c r="J4141" s="12">
        <f t="shared" si="848"/>
        <v>0.28430001311246123</v>
      </c>
      <c r="K4141" s="1">
        <v>47109</v>
      </c>
      <c r="L4141">
        <v>1153</v>
      </c>
      <c r="M4141" s="12">
        <f t="shared" si="849"/>
        <v>2.4475153367721665E-2</v>
      </c>
      <c r="N4141" s="3"/>
      <c r="O4141" s="3"/>
      <c r="P4141" s="3"/>
      <c r="Q4141" s="3"/>
      <c r="R4141" s="3"/>
      <c r="T4141">
        <v>290</v>
      </c>
      <c r="U4141" s="30">
        <v>290</v>
      </c>
      <c r="V4141">
        <f t="shared" si="846"/>
        <v>290000</v>
      </c>
      <c r="W4141">
        <v>496</v>
      </c>
      <c r="X4141" s="16">
        <v>373</v>
      </c>
      <c r="Z4141" s="16">
        <v>373</v>
      </c>
      <c r="AA4141" s="16">
        <v>373</v>
      </c>
      <c r="AB4141">
        <f>(AA4141-AA4151)/10</f>
        <v>6.9</v>
      </c>
    </row>
    <row r="4142" spans="2:28">
      <c r="B4142" t="s">
        <v>250</v>
      </c>
      <c r="C4142">
        <v>1951</v>
      </c>
      <c r="D4142" s="1">
        <v>13260</v>
      </c>
      <c r="E4142" s="12">
        <f t="shared" ref="E4142:E4202" si="851">(D4142-D4141)/(D4141)</f>
        <v>1.9294334691367515E-2</v>
      </c>
      <c r="F4142" s="1">
        <v>13103</v>
      </c>
      <c r="G4142" s="11">
        <f t="shared" ref="G4142:G4199" si="852">(F4142-F4141)/(F4141)</f>
        <v>2.040339537419204E-2</v>
      </c>
      <c r="H4142">
        <v>51335</v>
      </c>
      <c r="I4142" s="12">
        <f t="shared" si="847"/>
        <v>0.25524495957923443</v>
      </c>
      <c r="J4142" s="12">
        <f t="shared" si="848"/>
        <v>0.25830330184084932</v>
      </c>
      <c r="K4142" s="1">
        <v>52395</v>
      </c>
      <c r="L4142">
        <v>1342</v>
      </c>
      <c r="M4142" s="12">
        <f t="shared" si="849"/>
        <v>2.5613131023952667E-2</v>
      </c>
      <c r="N4142">
        <v>395</v>
      </c>
      <c r="O4142">
        <v>775</v>
      </c>
      <c r="P4142" s="12">
        <f>(O4142/K4142)</f>
        <v>1.4791487737379521E-2</v>
      </c>
      <c r="Q4142" s="12">
        <f>(O4142/L4142)</f>
        <v>0.57749627421758565</v>
      </c>
      <c r="R4142" s="2">
        <v>131</v>
      </c>
      <c r="S4142" s="2">
        <v>34</v>
      </c>
      <c r="T4142">
        <v>291</v>
      </c>
      <c r="U4142" s="30">
        <v>291</v>
      </c>
      <c r="V4142">
        <f t="shared" si="846"/>
        <v>291000</v>
      </c>
      <c r="W4142">
        <v>568</v>
      </c>
      <c r="AA4142" s="1">
        <f>AA4141+6</f>
        <v>379</v>
      </c>
    </row>
    <row r="4143" spans="2:28">
      <c r="B4143" t="s">
        <v>250</v>
      </c>
      <c r="C4143">
        <v>1952</v>
      </c>
      <c r="D4143" s="1">
        <v>18060</v>
      </c>
      <c r="E4143" s="12">
        <f t="shared" si="851"/>
        <v>0.36199095022624433</v>
      </c>
      <c r="F4143" s="1">
        <v>17953</v>
      </c>
      <c r="G4143" s="11">
        <f t="shared" si="852"/>
        <v>0.37014424177669236</v>
      </c>
      <c r="H4143">
        <v>58812</v>
      </c>
      <c r="I4143" s="12">
        <f t="shared" si="847"/>
        <v>0.30526083112290009</v>
      </c>
      <c r="J4143" s="12">
        <f t="shared" si="848"/>
        <v>0.30708018771679252</v>
      </c>
      <c r="K4143" s="1">
        <v>49283</v>
      </c>
      <c r="L4143">
        <v>1367</v>
      </c>
      <c r="M4143" s="12">
        <f t="shared" si="849"/>
        <v>2.7737759470811436E-2</v>
      </c>
      <c r="N4143">
        <v>244</v>
      </c>
      <c r="O4143">
        <v>892</v>
      </c>
      <c r="P4143" s="12">
        <f t="shared" ref="P4143:P4207" si="853">(O4143/K4143)</f>
        <v>1.8099547511312219E-2</v>
      </c>
      <c r="Q4143" s="12">
        <f t="shared" ref="Q4143:Q4199" si="854">(O4143/L4143)</f>
        <v>0.65252377468910017</v>
      </c>
      <c r="R4143" s="2">
        <v>138</v>
      </c>
      <c r="S4143" s="2">
        <v>144</v>
      </c>
      <c r="T4143">
        <v>293</v>
      </c>
      <c r="U4143" s="30">
        <v>293</v>
      </c>
      <c r="V4143">
        <f t="shared" si="846"/>
        <v>293000</v>
      </c>
      <c r="W4143">
        <v>558</v>
      </c>
      <c r="AA4143" s="1">
        <f t="shared" ref="AA4143:AA4150" si="855">AA4142+6</f>
        <v>385</v>
      </c>
    </row>
    <row r="4144" spans="2:28">
      <c r="B4144" t="s">
        <v>250</v>
      </c>
      <c r="C4144">
        <v>1953</v>
      </c>
      <c r="D4144" s="1">
        <v>15589</v>
      </c>
      <c r="E4144" s="12">
        <f t="shared" si="851"/>
        <v>-0.13682170542635658</v>
      </c>
      <c r="F4144" s="1">
        <v>15412</v>
      </c>
      <c r="G4144" s="11">
        <f t="shared" si="852"/>
        <v>-0.14153623349857963</v>
      </c>
      <c r="H4144">
        <v>60930</v>
      </c>
      <c r="I4144" s="12">
        <f t="shared" si="847"/>
        <v>0.2529460036107008</v>
      </c>
      <c r="J4144" s="12">
        <f t="shared" si="848"/>
        <v>0.25585097653044475</v>
      </c>
      <c r="K4144" s="1">
        <v>54990</v>
      </c>
      <c r="L4144">
        <v>1036</v>
      </c>
      <c r="M4144" s="12">
        <f t="shared" si="849"/>
        <v>1.8839789052555012E-2</v>
      </c>
      <c r="N4144">
        <v>306</v>
      </c>
      <c r="O4144">
        <v>571</v>
      </c>
      <c r="P4144" s="12">
        <f t="shared" si="853"/>
        <v>1.0383706128386979E-2</v>
      </c>
      <c r="Q4144" s="12">
        <f t="shared" si="854"/>
        <v>0.55115830115830111</v>
      </c>
      <c r="R4144">
        <v>149</v>
      </c>
      <c r="S4144">
        <v>12</v>
      </c>
      <c r="T4144">
        <v>290</v>
      </c>
      <c r="U4144" s="30">
        <v>290</v>
      </c>
      <c r="V4144">
        <f t="shared" si="846"/>
        <v>290000</v>
      </c>
      <c r="W4144">
        <v>558</v>
      </c>
      <c r="AA4144" s="1">
        <f t="shared" si="855"/>
        <v>391</v>
      </c>
    </row>
    <row r="4145" spans="2:28">
      <c r="B4145" t="s">
        <v>250</v>
      </c>
      <c r="C4145">
        <v>1954</v>
      </c>
      <c r="D4145" s="1">
        <v>16856</v>
      </c>
      <c r="E4145" s="12">
        <f t="shared" si="851"/>
        <v>8.1275258194881003E-2</v>
      </c>
      <c r="F4145" s="1">
        <v>16597</v>
      </c>
      <c r="G4145" s="11">
        <f t="shared" si="852"/>
        <v>7.6888139112379961E-2</v>
      </c>
      <c r="H4145">
        <v>67588</v>
      </c>
      <c r="I4145" s="12">
        <f t="shared" si="847"/>
        <v>0.24556134225010356</v>
      </c>
      <c r="J4145" s="12">
        <f t="shared" si="848"/>
        <v>0.24939338344084749</v>
      </c>
      <c r="K4145" s="1">
        <v>60890</v>
      </c>
      <c r="L4145">
        <v>1431</v>
      </c>
      <c r="M4145" s="12">
        <f t="shared" si="849"/>
        <v>2.3501395959927739E-2</v>
      </c>
      <c r="N4145">
        <v>345</v>
      </c>
      <c r="O4145">
        <v>790</v>
      </c>
      <c r="P4145" s="12">
        <f t="shared" si="853"/>
        <v>1.297421579898177E-2</v>
      </c>
      <c r="Q4145" s="12">
        <f t="shared" si="854"/>
        <v>0.55206149545772187</v>
      </c>
      <c r="R4145" s="2">
        <v>201</v>
      </c>
      <c r="S4145" s="2">
        <v>56</v>
      </c>
      <c r="T4145">
        <v>293</v>
      </c>
      <c r="U4145" s="30">
        <v>293</v>
      </c>
      <c r="V4145">
        <f t="shared" si="846"/>
        <v>293000</v>
      </c>
      <c r="W4145">
        <v>542</v>
      </c>
      <c r="AA4145" s="1">
        <f t="shared" si="855"/>
        <v>397</v>
      </c>
    </row>
    <row r="4146" spans="2:28">
      <c r="B4146" t="s">
        <v>250</v>
      </c>
      <c r="C4146">
        <v>1955</v>
      </c>
      <c r="D4146" s="1">
        <v>19773</v>
      </c>
      <c r="E4146" s="12">
        <f t="shared" si="851"/>
        <v>0.17305410536307547</v>
      </c>
      <c r="F4146" s="1">
        <v>19395</v>
      </c>
      <c r="G4146" s="11">
        <f t="shared" si="852"/>
        <v>0.16858468397903237</v>
      </c>
      <c r="H4146">
        <v>71851</v>
      </c>
      <c r="I4146" s="12">
        <f t="shared" si="847"/>
        <v>0.26993361261499493</v>
      </c>
      <c r="J4146" s="12">
        <f t="shared" si="848"/>
        <v>0.27519449972860505</v>
      </c>
      <c r="K4146" s="1">
        <v>65590</v>
      </c>
      <c r="L4146">
        <v>1400</v>
      </c>
      <c r="M4146" s="12">
        <f t="shared" si="849"/>
        <v>2.1344717182497332E-2</v>
      </c>
      <c r="N4146">
        <v>356</v>
      </c>
      <c r="O4146">
        <v>690</v>
      </c>
      <c r="P4146" s="12">
        <f t="shared" si="853"/>
        <v>1.05198963256594E-2</v>
      </c>
      <c r="Q4146" s="12">
        <f t="shared" si="854"/>
        <v>0.49285714285714288</v>
      </c>
      <c r="R4146" s="2">
        <v>214</v>
      </c>
      <c r="S4146" s="2">
        <v>179</v>
      </c>
      <c r="T4146">
        <v>307</v>
      </c>
      <c r="U4146" s="30">
        <v>307</v>
      </c>
      <c r="V4146">
        <f t="shared" si="846"/>
        <v>307000</v>
      </c>
      <c r="W4146">
        <v>586</v>
      </c>
      <c r="AA4146" s="1">
        <f t="shared" si="855"/>
        <v>403</v>
      </c>
    </row>
    <row r="4147" spans="2:28">
      <c r="B4147" t="s">
        <v>250</v>
      </c>
      <c r="C4147">
        <v>1956</v>
      </c>
      <c r="D4147" s="1">
        <v>22922</v>
      </c>
      <c r="E4147" s="12">
        <f t="shared" si="851"/>
        <v>0.15925757345875688</v>
      </c>
      <c r="F4147" s="1">
        <v>22580</v>
      </c>
      <c r="G4147" s="11">
        <f t="shared" si="852"/>
        <v>0.16421758185099253</v>
      </c>
      <c r="H4147">
        <v>79473</v>
      </c>
      <c r="I4147" s="12">
        <f t="shared" si="847"/>
        <v>0.28412165137845558</v>
      </c>
      <c r="J4147" s="12">
        <f t="shared" si="848"/>
        <v>0.28842499968542773</v>
      </c>
      <c r="K4147" s="1">
        <v>70716</v>
      </c>
      <c r="L4147">
        <v>1689</v>
      </c>
      <c r="M4147" s="12">
        <f t="shared" si="849"/>
        <v>2.3884269472255217E-2</v>
      </c>
      <c r="N4147">
        <v>471</v>
      </c>
      <c r="O4147">
        <v>820</v>
      </c>
      <c r="P4147" s="12">
        <f t="shared" si="853"/>
        <v>1.1595678488602296E-2</v>
      </c>
      <c r="Q4147" s="12">
        <f t="shared" si="854"/>
        <v>0.48549437537004142</v>
      </c>
      <c r="R4147" s="2">
        <v>236</v>
      </c>
      <c r="S4147" s="2">
        <v>50</v>
      </c>
      <c r="T4147">
        <v>312</v>
      </c>
      <c r="U4147" s="30">
        <v>312</v>
      </c>
      <c r="V4147">
        <f t="shared" si="846"/>
        <v>312000</v>
      </c>
      <c r="W4147">
        <v>627</v>
      </c>
      <c r="AA4147" s="1">
        <f t="shared" si="855"/>
        <v>409</v>
      </c>
    </row>
    <row r="4148" spans="2:28">
      <c r="B4148" t="s">
        <v>250</v>
      </c>
      <c r="C4148">
        <v>1957</v>
      </c>
      <c r="D4148" s="1">
        <v>26869</v>
      </c>
      <c r="E4148" s="12">
        <f t="shared" si="851"/>
        <v>0.17219265334613035</v>
      </c>
      <c r="F4148" s="1">
        <v>26303</v>
      </c>
      <c r="G4148" s="11">
        <f t="shared" si="852"/>
        <v>0.16488042515500442</v>
      </c>
      <c r="H4148">
        <v>83385</v>
      </c>
      <c r="I4148" s="12">
        <f t="shared" si="847"/>
        <v>0.31544042693530011</v>
      </c>
      <c r="J4148" s="12">
        <f t="shared" si="848"/>
        <v>0.32222821850452721</v>
      </c>
      <c r="K4148" s="1">
        <v>76347</v>
      </c>
      <c r="L4148">
        <v>1685</v>
      </c>
      <c r="M4148" s="12">
        <f t="shared" si="849"/>
        <v>2.2070284359568811E-2</v>
      </c>
      <c r="N4148">
        <v>503</v>
      </c>
      <c r="O4148" s="2">
        <v>830</v>
      </c>
      <c r="P4148" s="12">
        <f t="shared" si="853"/>
        <v>1.0871416034683747E-2</v>
      </c>
      <c r="Q4148" s="12">
        <f t="shared" si="854"/>
        <v>0.49258160237388726</v>
      </c>
      <c r="R4148" s="2">
        <v>238</v>
      </c>
      <c r="S4148" s="2">
        <v>226</v>
      </c>
      <c r="T4148">
        <v>314</v>
      </c>
      <c r="U4148" s="30">
        <v>314</v>
      </c>
      <c r="V4148">
        <f t="shared" si="846"/>
        <v>314000</v>
      </c>
      <c r="W4148">
        <v>670</v>
      </c>
      <c r="AA4148" s="1">
        <f t="shared" si="855"/>
        <v>415</v>
      </c>
    </row>
    <row r="4149" spans="2:28">
      <c r="B4149" t="s">
        <v>250</v>
      </c>
      <c r="C4149">
        <v>1958</v>
      </c>
      <c r="D4149" s="1">
        <v>38808</v>
      </c>
      <c r="E4149" s="12">
        <f t="shared" si="851"/>
        <v>0.44434106219062863</v>
      </c>
      <c r="F4149" s="1">
        <v>38497</v>
      </c>
      <c r="G4149" s="11">
        <f t="shared" si="852"/>
        <v>0.46359730829182982</v>
      </c>
      <c r="H4149">
        <v>98749</v>
      </c>
      <c r="I4149" s="12">
        <f t="shared" si="847"/>
        <v>0.38984698579226118</v>
      </c>
      <c r="J4149" s="12">
        <f t="shared" si="848"/>
        <v>0.39299638477351667</v>
      </c>
      <c r="K4149" s="1">
        <v>95552</v>
      </c>
      <c r="L4149">
        <v>2167</v>
      </c>
      <c r="M4149" s="12">
        <f t="shared" si="849"/>
        <v>2.2678750837240455E-2</v>
      </c>
      <c r="N4149">
        <v>594</v>
      </c>
      <c r="O4149">
        <v>1109</v>
      </c>
      <c r="P4149" s="12">
        <f t="shared" si="853"/>
        <v>1.1606245813797723E-2</v>
      </c>
      <c r="Q4149" s="12">
        <f t="shared" si="854"/>
        <v>0.51176742039686207</v>
      </c>
      <c r="R4149">
        <v>300</v>
      </c>
      <c r="S4149">
        <v>54</v>
      </c>
      <c r="T4149">
        <v>315</v>
      </c>
      <c r="U4149" s="30">
        <v>315</v>
      </c>
      <c r="V4149">
        <f t="shared" si="846"/>
        <v>315000</v>
      </c>
      <c r="W4149">
        <v>686</v>
      </c>
      <c r="AA4149" s="1">
        <f t="shared" si="855"/>
        <v>421</v>
      </c>
    </row>
    <row r="4150" spans="2:28">
      <c r="B4150" t="s">
        <v>250</v>
      </c>
      <c r="C4150">
        <v>1959</v>
      </c>
      <c r="D4150" s="1">
        <v>45203</v>
      </c>
      <c r="E4150" s="12">
        <f t="shared" si="851"/>
        <v>0.16478561121418264</v>
      </c>
      <c r="F4150" s="1">
        <v>44522</v>
      </c>
      <c r="G4150" s="11">
        <f t="shared" si="852"/>
        <v>0.15650570174299297</v>
      </c>
      <c r="H4150">
        <v>107665</v>
      </c>
      <c r="I4150" s="12">
        <f t="shared" si="847"/>
        <v>0.41352342915525009</v>
      </c>
      <c r="J4150" s="12">
        <f t="shared" si="848"/>
        <v>0.41984860446756139</v>
      </c>
      <c r="K4150" s="1">
        <v>104986</v>
      </c>
      <c r="L4150">
        <v>2060</v>
      </c>
      <c r="M4150" s="12">
        <f t="shared" si="849"/>
        <v>1.9621663840893071E-2</v>
      </c>
      <c r="N4150">
        <v>580</v>
      </c>
      <c r="O4150">
        <v>944</v>
      </c>
      <c r="P4150" s="12">
        <f t="shared" si="853"/>
        <v>8.991675080486922E-3</v>
      </c>
      <c r="Q4150" s="12">
        <f t="shared" si="854"/>
        <v>0.45825242718446602</v>
      </c>
      <c r="R4150">
        <v>303</v>
      </c>
      <c r="S4150">
        <v>200</v>
      </c>
      <c r="T4150">
        <v>320</v>
      </c>
      <c r="U4150" s="30">
        <v>320</v>
      </c>
      <c r="V4150">
        <f t="shared" si="846"/>
        <v>320000</v>
      </c>
      <c r="W4150">
        <v>728</v>
      </c>
      <c r="AA4150" s="1">
        <f t="shared" si="855"/>
        <v>427</v>
      </c>
    </row>
    <row r="4151" spans="2:28">
      <c r="B4151" t="s">
        <v>250</v>
      </c>
      <c r="C4151">
        <v>1960</v>
      </c>
      <c r="D4151" s="1">
        <v>48451</v>
      </c>
      <c r="E4151" s="12">
        <f t="shared" si="851"/>
        <v>7.1853638032873923E-2</v>
      </c>
      <c r="F4151" s="1">
        <v>47918</v>
      </c>
      <c r="G4151" s="11">
        <f t="shared" si="852"/>
        <v>7.6276896815057726E-2</v>
      </c>
      <c r="H4151">
        <v>119391</v>
      </c>
      <c r="I4151" s="12">
        <f t="shared" si="847"/>
        <v>0.40135353586116207</v>
      </c>
      <c r="J4151" s="12">
        <f t="shared" si="848"/>
        <v>0.40581785896759387</v>
      </c>
      <c r="K4151" s="1">
        <v>109260</v>
      </c>
      <c r="L4151">
        <v>1643</v>
      </c>
      <c r="M4151" s="12">
        <f t="shared" si="849"/>
        <v>1.5037525169320887E-2</v>
      </c>
      <c r="N4151">
        <v>738</v>
      </c>
      <c r="O4151">
        <v>905</v>
      </c>
      <c r="P4151" s="12">
        <f t="shared" si="853"/>
        <v>8.2829946915614124E-3</v>
      </c>
      <c r="Q4151" s="12">
        <f t="shared" si="854"/>
        <v>0.55082166768107121</v>
      </c>
      <c r="R4151">
        <v>307</v>
      </c>
      <c r="S4151">
        <v>75</v>
      </c>
      <c r="T4151">
        <v>331</v>
      </c>
      <c r="U4151" s="30">
        <v>331</v>
      </c>
      <c r="V4151">
        <f t="shared" si="846"/>
        <v>331000</v>
      </c>
      <c r="W4151">
        <v>763</v>
      </c>
      <c r="X4151" s="16">
        <v>304</v>
      </c>
      <c r="Z4151" s="16">
        <v>304</v>
      </c>
      <c r="AA4151" s="16">
        <v>304</v>
      </c>
      <c r="AB4151">
        <f>(AA4151-AA4161)/10</f>
        <v>10.3</v>
      </c>
    </row>
    <row r="4152" spans="2:28">
      <c r="B4152" t="s">
        <v>250</v>
      </c>
      <c r="C4152">
        <v>1961</v>
      </c>
      <c r="D4152" s="1">
        <v>45279</v>
      </c>
      <c r="E4152" s="12">
        <f t="shared" si="851"/>
        <v>-6.5468204990609069E-2</v>
      </c>
      <c r="F4152" s="1">
        <v>44728</v>
      </c>
      <c r="G4152" s="11">
        <f t="shared" si="852"/>
        <v>-6.6572060603531033E-2</v>
      </c>
      <c r="H4152">
        <v>117685</v>
      </c>
      <c r="I4152" s="12">
        <f t="shared" si="847"/>
        <v>0.38006542889917999</v>
      </c>
      <c r="J4152" s="12">
        <f t="shared" si="848"/>
        <v>0.38474741895738623</v>
      </c>
      <c r="K4152" s="1">
        <v>118266</v>
      </c>
      <c r="L4152">
        <v>1782</v>
      </c>
      <c r="M4152" s="12">
        <f t="shared" si="849"/>
        <v>1.5067728679417584E-2</v>
      </c>
      <c r="N4152">
        <v>835</v>
      </c>
      <c r="O4152">
        <v>947</v>
      </c>
      <c r="P4152" s="12">
        <f t="shared" si="853"/>
        <v>8.0073732095445865E-3</v>
      </c>
      <c r="Q4152" s="12">
        <f t="shared" si="854"/>
        <v>0.53142536475869806</v>
      </c>
      <c r="R4152">
        <v>331</v>
      </c>
      <c r="S4152">
        <v>238</v>
      </c>
      <c r="T4152">
        <v>337</v>
      </c>
      <c r="U4152" s="30">
        <v>337</v>
      </c>
      <c r="V4152">
        <f t="shared" si="846"/>
        <v>337000</v>
      </c>
      <c r="W4152">
        <v>801</v>
      </c>
      <c r="AA4152" s="1">
        <f>AA4151-10</f>
        <v>294</v>
      </c>
    </row>
    <row r="4153" spans="2:28">
      <c r="B4153" t="s">
        <v>250</v>
      </c>
      <c r="C4153">
        <v>1962</v>
      </c>
      <c r="D4153" s="1">
        <v>49073</v>
      </c>
      <c r="E4153" s="12">
        <f t="shared" si="851"/>
        <v>8.3791603171448126E-2</v>
      </c>
      <c r="F4153" s="1">
        <v>48340</v>
      </c>
      <c r="G4153" s="11">
        <f t="shared" si="852"/>
        <v>8.0754784475049191E-2</v>
      </c>
      <c r="H4153">
        <v>124516</v>
      </c>
      <c r="I4153" s="12">
        <f t="shared" si="847"/>
        <v>0.38822320023129558</v>
      </c>
      <c r="J4153" s="12">
        <f t="shared" si="848"/>
        <v>0.39410999389636675</v>
      </c>
      <c r="K4153" s="1">
        <v>120544</v>
      </c>
      <c r="L4153">
        <v>1889</v>
      </c>
      <c r="M4153" s="12">
        <f t="shared" si="849"/>
        <v>1.5670626493230689E-2</v>
      </c>
      <c r="N4153">
        <v>852</v>
      </c>
      <c r="O4153">
        <v>1037</v>
      </c>
      <c r="P4153" s="12">
        <f t="shared" si="853"/>
        <v>8.6026679054950882E-3</v>
      </c>
      <c r="Q4153" s="12">
        <f t="shared" si="854"/>
        <v>0.54896770778189519</v>
      </c>
      <c r="R4153">
        <v>358</v>
      </c>
      <c r="S4153">
        <v>108</v>
      </c>
      <c r="T4153">
        <v>333</v>
      </c>
      <c r="U4153" s="30">
        <v>333</v>
      </c>
      <c r="V4153">
        <f t="shared" si="846"/>
        <v>333000</v>
      </c>
      <c r="W4153">
        <v>829</v>
      </c>
      <c r="AA4153" s="1">
        <f t="shared" ref="AA4153:AA4160" si="856">AA4152-10</f>
        <v>284</v>
      </c>
    </row>
    <row r="4154" spans="2:28">
      <c r="B4154" t="s">
        <v>250</v>
      </c>
      <c r="C4154">
        <v>1963</v>
      </c>
      <c r="D4154" s="1">
        <v>59770</v>
      </c>
      <c r="E4154" s="12">
        <f t="shared" si="851"/>
        <v>0.21798137468669126</v>
      </c>
      <c r="F4154" s="1">
        <v>59281</v>
      </c>
      <c r="G4154" s="11">
        <f t="shared" si="852"/>
        <v>0.22633429871741828</v>
      </c>
      <c r="H4154">
        <v>137660</v>
      </c>
      <c r="I4154" s="12">
        <f t="shared" si="847"/>
        <v>0.4306334447188726</v>
      </c>
      <c r="J4154" s="12">
        <f t="shared" si="848"/>
        <v>0.43418567485108239</v>
      </c>
      <c r="K4154" s="1">
        <v>129208</v>
      </c>
      <c r="L4154">
        <v>1838</v>
      </c>
      <c r="M4154" s="12">
        <f t="shared" si="849"/>
        <v>1.4225125379233485E-2</v>
      </c>
      <c r="N4154">
        <v>841</v>
      </c>
      <c r="O4154">
        <v>997</v>
      </c>
      <c r="P4154" s="12">
        <f t="shared" si="853"/>
        <v>7.7162404804656057E-3</v>
      </c>
      <c r="Q4154" s="12">
        <f t="shared" si="854"/>
        <v>0.5424374319912949</v>
      </c>
      <c r="R4154">
        <v>363</v>
      </c>
      <c r="S4154">
        <v>260</v>
      </c>
      <c r="T4154">
        <v>336</v>
      </c>
      <c r="U4154" s="30">
        <v>336</v>
      </c>
      <c r="V4154">
        <f t="shared" si="846"/>
        <v>336000</v>
      </c>
      <c r="W4154">
        <v>847</v>
      </c>
      <c r="AA4154" s="1">
        <f t="shared" si="856"/>
        <v>274</v>
      </c>
    </row>
    <row r="4155" spans="2:28">
      <c r="B4155" t="s">
        <v>250</v>
      </c>
      <c r="C4155">
        <v>1964</v>
      </c>
      <c r="D4155" s="1">
        <v>61059</v>
      </c>
      <c r="E4155" s="12">
        <f t="shared" si="851"/>
        <v>2.1566003011544252E-2</v>
      </c>
      <c r="F4155" s="1">
        <v>59406</v>
      </c>
      <c r="G4155" s="11">
        <f t="shared" si="852"/>
        <v>2.1086014068588585E-3</v>
      </c>
      <c r="H4155">
        <v>147595</v>
      </c>
      <c r="I4155" s="12">
        <f t="shared" si="847"/>
        <v>0.40249330939394967</v>
      </c>
      <c r="J4155" s="12">
        <f t="shared" si="848"/>
        <v>0.41369287577492464</v>
      </c>
      <c r="K4155" s="1">
        <v>138458</v>
      </c>
      <c r="L4155">
        <v>2156</v>
      </c>
      <c r="M4155" s="12">
        <f t="shared" si="849"/>
        <v>1.5571509049675714E-2</v>
      </c>
      <c r="N4155">
        <v>877</v>
      </c>
      <c r="O4155">
        <v>1279</v>
      </c>
      <c r="P4155" s="12">
        <f t="shared" si="853"/>
        <v>9.2374582906007592E-3</v>
      </c>
      <c r="Q4155" s="12">
        <f t="shared" si="854"/>
        <v>0.5932282003710575</v>
      </c>
      <c r="R4155">
        <v>388</v>
      </c>
      <c r="S4155">
        <v>14</v>
      </c>
      <c r="T4155">
        <v>339</v>
      </c>
      <c r="U4155" s="30">
        <v>339</v>
      </c>
      <c r="V4155">
        <f t="shared" si="846"/>
        <v>339000</v>
      </c>
      <c r="W4155">
        <v>872</v>
      </c>
      <c r="AA4155" s="1">
        <f t="shared" si="856"/>
        <v>264</v>
      </c>
    </row>
    <row r="4156" spans="2:28">
      <c r="B4156" t="s">
        <v>250</v>
      </c>
      <c r="C4156">
        <v>1965</v>
      </c>
      <c r="D4156" s="1">
        <v>75839</v>
      </c>
      <c r="E4156" s="12">
        <f t="shared" si="851"/>
        <v>0.24206095743461242</v>
      </c>
      <c r="F4156" s="1">
        <v>74503</v>
      </c>
      <c r="G4156" s="11">
        <f t="shared" si="852"/>
        <v>0.25413257920075411</v>
      </c>
      <c r="H4156">
        <v>162095</v>
      </c>
      <c r="I4156" s="12">
        <f t="shared" si="847"/>
        <v>0.45962552823961256</v>
      </c>
      <c r="J4156" s="12">
        <f t="shared" si="848"/>
        <v>0.46786760850118758</v>
      </c>
      <c r="K4156" s="1">
        <v>152100</v>
      </c>
      <c r="L4156">
        <v>2384</v>
      </c>
      <c r="M4156" s="12">
        <f t="shared" si="849"/>
        <v>1.5673898750821827E-2</v>
      </c>
      <c r="N4156">
        <v>947</v>
      </c>
      <c r="O4156">
        <v>1437</v>
      </c>
      <c r="P4156" s="12">
        <f t="shared" si="853"/>
        <v>9.4477317554240627E-3</v>
      </c>
      <c r="Q4156" s="12">
        <f t="shared" si="854"/>
        <v>0.60276845637583898</v>
      </c>
      <c r="R4156">
        <v>400</v>
      </c>
      <c r="S4156">
        <v>288</v>
      </c>
      <c r="T4156">
        <v>332</v>
      </c>
      <c r="U4156" s="30">
        <v>332</v>
      </c>
      <c r="V4156">
        <f t="shared" si="846"/>
        <v>332000</v>
      </c>
      <c r="W4156">
        <v>903</v>
      </c>
      <c r="AA4156" s="1">
        <f t="shared" si="856"/>
        <v>254</v>
      </c>
    </row>
    <row r="4157" spans="2:28">
      <c r="B4157" t="s">
        <v>250</v>
      </c>
      <c r="C4157">
        <v>1966</v>
      </c>
      <c r="D4157" s="1">
        <v>70237</v>
      </c>
      <c r="E4157" s="12">
        <f t="shared" si="851"/>
        <v>-7.3867007740080967E-2</v>
      </c>
      <c r="F4157" s="1">
        <v>69699</v>
      </c>
      <c r="G4157" s="11">
        <f t="shared" si="852"/>
        <v>-6.4480624941277528E-2</v>
      </c>
      <c r="H4157">
        <v>165874</v>
      </c>
      <c r="I4157" s="12">
        <f t="shared" si="847"/>
        <v>0.42019243522191541</v>
      </c>
      <c r="J4157" s="12">
        <f t="shared" si="848"/>
        <v>0.42343586095470054</v>
      </c>
      <c r="K4157" s="1">
        <v>170397</v>
      </c>
      <c r="L4157">
        <v>2674</v>
      </c>
      <c r="M4157" s="12">
        <f t="shared" si="849"/>
        <v>1.5692764543976712E-2</v>
      </c>
      <c r="N4157">
        <v>1013</v>
      </c>
      <c r="O4157">
        <v>1661</v>
      </c>
      <c r="P4157" s="12">
        <f t="shared" si="853"/>
        <v>9.747824198782843E-3</v>
      </c>
      <c r="Q4157" s="12">
        <f t="shared" si="854"/>
        <v>0.62116679132385944</v>
      </c>
      <c r="R4157">
        <v>421</v>
      </c>
      <c r="S4157">
        <v>66</v>
      </c>
      <c r="T4157">
        <v>323</v>
      </c>
      <c r="U4157" s="30">
        <v>323</v>
      </c>
      <c r="V4157">
        <f t="shared" si="846"/>
        <v>323000</v>
      </c>
      <c r="W4157">
        <v>930</v>
      </c>
      <c r="AA4157" s="1">
        <f t="shared" si="856"/>
        <v>244</v>
      </c>
    </row>
    <row r="4158" spans="2:28">
      <c r="B4158" t="s">
        <v>250</v>
      </c>
      <c r="C4158">
        <v>1967</v>
      </c>
      <c r="D4158" s="1">
        <v>70877</v>
      </c>
      <c r="E4158" s="12">
        <f t="shared" si="851"/>
        <v>9.1120064923046265E-3</v>
      </c>
      <c r="F4158" s="1">
        <v>70082</v>
      </c>
      <c r="G4158" s="11">
        <f t="shared" si="852"/>
        <v>5.4950573178955218E-3</v>
      </c>
      <c r="H4158">
        <v>170046</v>
      </c>
      <c r="I4158" s="12">
        <f t="shared" si="847"/>
        <v>0.41213553979511425</v>
      </c>
      <c r="J4158" s="12">
        <f t="shared" si="848"/>
        <v>0.41681074532773482</v>
      </c>
      <c r="K4158" s="1">
        <v>170950</v>
      </c>
      <c r="L4158">
        <v>3005</v>
      </c>
      <c r="M4158" s="12">
        <f t="shared" si="849"/>
        <v>1.7578239251243053E-2</v>
      </c>
      <c r="N4158">
        <v>1204</v>
      </c>
      <c r="O4158">
        <v>1801</v>
      </c>
      <c r="P4158" s="12">
        <f t="shared" si="853"/>
        <v>1.0535244223457151E-2</v>
      </c>
      <c r="Q4158" s="12">
        <f t="shared" si="854"/>
        <v>0.59933444259567392</v>
      </c>
      <c r="R4158">
        <v>443</v>
      </c>
      <c r="S4158">
        <v>322</v>
      </c>
      <c r="T4158">
        <v>322</v>
      </c>
      <c r="U4158" s="30">
        <v>322</v>
      </c>
      <c r="V4158">
        <f t="shared" si="846"/>
        <v>322000</v>
      </c>
      <c r="W4158">
        <v>997</v>
      </c>
      <c r="AA4158" s="1">
        <f t="shared" si="856"/>
        <v>234</v>
      </c>
    </row>
    <row r="4159" spans="2:28">
      <c r="B4159" t="s">
        <v>250</v>
      </c>
      <c r="C4159">
        <v>1968</v>
      </c>
      <c r="D4159" s="1">
        <v>73315</v>
      </c>
      <c r="E4159" s="12">
        <f t="shared" si="851"/>
        <v>3.4397618409357053E-2</v>
      </c>
      <c r="F4159" s="1">
        <v>72474</v>
      </c>
      <c r="G4159" s="11">
        <f t="shared" si="852"/>
        <v>3.4131446020376134E-2</v>
      </c>
      <c r="H4159">
        <v>189289</v>
      </c>
      <c r="I4159" s="12">
        <f t="shared" si="847"/>
        <v>0.38287486330425963</v>
      </c>
      <c r="J4159" s="12">
        <f t="shared" si="848"/>
        <v>0.38731780504942176</v>
      </c>
      <c r="K4159" s="1">
        <v>179894</v>
      </c>
      <c r="L4159">
        <v>2852</v>
      </c>
      <c r="M4159" s="12">
        <f t="shared" si="849"/>
        <v>1.5853780559662911E-2</v>
      </c>
      <c r="N4159">
        <v>1263</v>
      </c>
      <c r="O4159">
        <v>1589</v>
      </c>
      <c r="P4159" s="12">
        <f t="shared" si="853"/>
        <v>8.8329794212147154E-3</v>
      </c>
      <c r="Q4159" s="12">
        <f t="shared" si="854"/>
        <v>0.55715287517531553</v>
      </c>
      <c r="R4159">
        <v>478</v>
      </c>
      <c r="S4159">
        <v>59</v>
      </c>
      <c r="T4159">
        <v>324</v>
      </c>
      <c r="U4159" s="30">
        <v>324</v>
      </c>
      <c r="V4159">
        <f t="shared" si="846"/>
        <v>324000</v>
      </c>
      <c r="W4159">
        <v>1065</v>
      </c>
      <c r="AA4159" s="1">
        <f t="shared" si="856"/>
        <v>224</v>
      </c>
    </row>
    <row r="4160" spans="2:28">
      <c r="B4160" t="s">
        <v>250</v>
      </c>
      <c r="C4160">
        <v>1969</v>
      </c>
      <c r="D4160" s="1">
        <v>82154</v>
      </c>
      <c r="E4160" s="12">
        <f t="shared" si="851"/>
        <v>0.12056195867148606</v>
      </c>
      <c r="F4160" s="1">
        <v>81408</v>
      </c>
      <c r="G4160" s="11">
        <f t="shared" si="852"/>
        <v>0.123271794022684</v>
      </c>
      <c r="H4160">
        <v>214007</v>
      </c>
      <c r="I4160" s="12">
        <f t="shared" si="847"/>
        <v>0.38039877200278494</v>
      </c>
      <c r="J4160" s="12">
        <f t="shared" si="848"/>
        <v>0.38388463928749994</v>
      </c>
      <c r="K4160" s="1">
        <v>191788</v>
      </c>
      <c r="L4160">
        <v>3056</v>
      </c>
      <c r="M4160" s="12">
        <f t="shared" si="849"/>
        <v>1.5934260746240641E-2</v>
      </c>
      <c r="N4160">
        <v>1355</v>
      </c>
      <c r="O4160">
        <v>1701</v>
      </c>
      <c r="P4160" s="12">
        <f t="shared" si="853"/>
        <v>8.8691680397105128E-3</v>
      </c>
      <c r="Q4160" s="12">
        <f t="shared" si="854"/>
        <v>0.55660994764397909</v>
      </c>
      <c r="R4160">
        <v>491</v>
      </c>
      <c r="S4160">
        <v>323</v>
      </c>
      <c r="T4160">
        <v>329</v>
      </c>
      <c r="U4160" s="30">
        <v>329</v>
      </c>
      <c r="V4160">
        <f t="shared" si="846"/>
        <v>329000</v>
      </c>
      <c r="W4160">
        <v>1180</v>
      </c>
      <c r="AA4160" s="1">
        <f t="shared" si="856"/>
        <v>214</v>
      </c>
    </row>
    <row r="4161" spans="2:28">
      <c r="B4161" t="s">
        <v>250</v>
      </c>
      <c r="C4161">
        <v>1970</v>
      </c>
      <c r="D4161" s="1">
        <v>82785</v>
      </c>
      <c r="E4161" s="12">
        <f t="shared" si="851"/>
        <v>7.6806972271587504E-3</v>
      </c>
      <c r="F4161" s="1">
        <v>81886</v>
      </c>
      <c r="G4161" s="11">
        <f t="shared" si="852"/>
        <v>5.871658805031447E-3</v>
      </c>
      <c r="H4161">
        <v>228062</v>
      </c>
      <c r="I4161" s="12">
        <f t="shared" si="847"/>
        <v>0.35905148599942122</v>
      </c>
      <c r="J4161" s="12">
        <f t="shared" si="848"/>
        <v>0.36299339653252188</v>
      </c>
      <c r="K4161" s="1">
        <v>214420</v>
      </c>
      <c r="L4161">
        <v>3357</v>
      </c>
      <c r="M4161" s="12">
        <f t="shared" si="849"/>
        <v>1.5656188788359296E-2</v>
      </c>
      <c r="N4161">
        <v>1517</v>
      </c>
      <c r="O4161">
        <v>1840</v>
      </c>
      <c r="P4161" s="12">
        <f t="shared" si="853"/>
        <v>8.5812890588564499E-3</v>
      </c>
      <c r="Q4161" s="12">
        <f t="shared" si="854"/>
        <v>0.54810843014596367</v>
      </c>
      <c r="R4161">
        <v>566</v>
      </c>
      <c r="S4161">
        <v>89</v>
      </c>
      <c r="T4161">
        <v>332</v>
      </c>
      <c r="U4161" s="30">
        <v>332.416</v>
      </c>
      <c r="V4161">
        <f t="shared" si="846"/>
        <v>332416</v>
      </c>
      <c r="W4161">
        <v>1305</v>
      </c>
      <c r="X4161" s="16">
        <v>201</v>
      </c>
      <c r="Z4161" s="16">
        <v>201</v>
      </c>
      <c r="AA4161" s="16">
        <v>201</v>
      </c>
      <c r="AB4161">
        <f>(AA4168-AA4161)/7</f>
        <v>28.428571428571427</v>
      </c>
    </row>
    <row r="4162" spans="2:28">
      <c r="B4162" t="s">
        <v>250</v>
      </c>
      <c r="C4162">
        <v>1971</v>
      </c>
      <c r="D4162" s="1">
        <v>87043</v>
      </c>
      <c r="E4162" s="12">
        <f t="shared" si="851"/>
        <v>5.1434438606027665E-2</v>
      </c>
      <c r="F4162" s="1">
        <v>82886</v>
      </c>
      <c r="G4162" s="11">
        <f t="shared" si="852"/>
        <v>1.2212099748430745E-2</v>
      </c>
      <c r="H4162">
        <v>245970</v>
      </c>
      <c r="I4162" s="12">
        <f t="shared" si="847"/>
        <v>0.33697605399032404</v>
      </c>
      <c r="J4162" s="12">
        <f t="shared" si="848"/>
        <v>0.35387648900272389</v>
      </c>
      <c r="K4162" s="1">
        <v>225913</v>
      </c>
      <c r="L4162">
        <v>3555</v>
      </c>
      <c r="M4162" s="12">
        <f t="shared" si="849"/>
        <v>1.5736146215578565E-2</v>
      </c>
      <c r="N4162">
        <v>1513</v>
      </c>
      <c r="O4162">
        <v>2042</v>
      </c>
      <c r="P4162" s="12">
        <f t="shared" si="853"/>
        <v>9.0388777980904157E-3</v>
      </c>
      <c r="Q4162" s="12">
        <f t="shared" si="854"/>
        <v>0.5744022503516174</v>
      </c>
      <c r="R4162">
        <v>559</v>
      </c>
      <c r="S4162">
        <v>469</v>
      </c>
      <c r="T4162">
        <v>340</v>
      </c>
      <c r="U4162" s="30">
        <v>340.28500000000003</v>
      </c>
      <c r="V4162">
        <f t="shared" si="846"/>
        <v>340285</v>
      </c>
      <c r="W4162">
        <v>1447</v>
      </c>
      <c r="AA4162" s="1">
        <f>AA4161+28</f>
        <v>229</v>
      </c>
    </row>
    <row r="4163" spans="2:28">
      <c r="B4163" t="s">
        <v>250</v>
      </c>
      <c r="C4163">
        <v>1972</v>
      </c>
      <c r="D4163" s="1">
        <v>96506</v>
      </c>
      <c r="E4163" s="12">
        <f t="shared" si="851"/>
        <v>0.10871638155854003</v>
      </c>
      <c r="F4163" s="1">
        <v>92755</v>
      </c>
      <c r="G4163" s="11">
        <f t="shared" si="852"/>
        <v>0.11906715247448303</v>
      </c>
      <c r="H4163">
        <v>265654</v>
      </c>
      <c r="I4163" s="12">
        <f t="shared" si="847"/>
        <v>0.34915717436966881</v>
      </c>
      <c r="J4163" s="12">
        <f t="shared" si="848"/>
        <v>0.36327704457678034</v>
      </c>
      <c r="K4163" s="1">
        <v>255216</v>
      </c>
      <c r="L4163">
        <v>4140</v>
      </c>
      <c r="M4163" s="12">
        <f t="shared" si="849"/>
        <v>1.6221553507617077E-2</v>
      </c>
      <c r="N4163">
        <v>1914</v>
      </c>
      <c r="O4163">
        <v>2226</v>
      </c>
      <c r="P4163" s="12">
        <f t="shared" si="853"/>
        <v>8.7220236975738205E-3</v>
      </c>
      <c r="Q4163" s="12">
        <f t="shared" si="854"/>
        <v>0.53768115942028982</v>
      </c>
      <c r="R4163">
        <v>664</v>
      </c>
      <c r="S4163">
        <v>218</v>
      </c>
      <c r="T4163">
        <v>347</v>
      </c>
      <c r="U4163" s="30">
        <v>347.34500000000003</v>
      </c>
      <c r="V4163">
        <f t="shared" si="846"/>
        <v>347345</v>
      </c>
      <c r="W4163">
        <v>1628</v>
      </c>
      <c r="AA4163" s="1">
        <f t="shared" ref="AA4163:AA4167" si="857">AA4162+28</f>
        <v>257</v>
      </c>
    </row>
    <row r="4164" spans="2:28">
      <c r="B4164" t="s">
        <v>250</v>
      </c>
      <c r="C4164">
        <v>1973</v>
      </c>
      <c r="D4164" s="1">
        <v>99219</v>
      </c>
      <c r="E4164" s="12">
        <f t="shared" si="851"/>
        <v>2.8112241725903053E-2</v>
      </c>
      <c r="F4164" s="1">
        <v>95679</v>
      </c>
      <c r="G4164" s="11">
        <f t="shared" si="852"/>
        <v>3.1523907067004475E-2</v>
      </c>
      <c r="H4164">
        <v>282146</v>
      </c>
      <c r="I4164" s="12">
        <f t="shared" si="847"/>
        <v>0.33911166559157313</v>
      </c>
      <c r="J4164" s="12">
        <f t="shared" si="848"/>
        <v>0.35165836127395039</v>
      </c>
      <c r="K4164" s="1">
        <v>257924</v>
      </c>
      <c r="L4164">
        <v>4578</v>
      </c>
      <c r="M4164" s="12">
        <f t="shared" si="849"/>
        <v>1.7749414556225866E-2</v>
      </c>
      <c r="N4164">
        <v>2167</v>
      </c>
      <c r="O4164">
        <v>2411</v>
      </c>
      <c r="P4164" s="12">
        <f t="shared" si="853"/>
        <v>9.3477148307253306E-3</v>
      </c>
      <c r="Q4164" s="12">
        <f t="shared" si="854"/>
        <v>0.52664919178680647</v>
      </c>
      <c r="R4164">
        <v>683</v>
      </c>
      <c r="S4164">
        <v>461</v>
      </c>
      <c r="T4164">
        <v>354</v>
      </c>
      <c r="U4164" s="30">
        <v>354.06099999999998</v>
      </c>
      <c r="V4164">
        <f t="shared" si="846"/>
        <v>354061</v>
      </c>
      <c r="W4164">
        <v>1904</v>
      </c>
      <c r="AA4164" s="1">
        <f t="shared" si="857"/>
        <v>285</v>
      </c>
    </row>
    <row r="4165" spans="2:28">
      <c r="B4165" t="s">
        <v>250</v>
      </c>
      <c r="C4165">
        <v>1974</v>
      </c>
      <c r="D4165" s="1">
        <v>97381</v>
      </c>
      <c r="E4165" s="12">
        <f t="shared" si="851"/>
        <v>-1.8524677733095476E-2</v>
      </c>
      <c r="F4165" s="1">
        <v>93616</v>
      </c>
      <c r="G4165" s="11">
        <f t="shared" si="852"/>
        <v>-2.1561680201507123E-2</v>
      </c>
      <c r="H4165">
        <v>309700</v>
      </c>
      <c r="I4165" s="12">
        <f t="shared" si="847"/>
        <v>0.30227962544397802</v>
      </c>
      <c r="J4165" s="12">
        <f t="shared" si="848"/>
        <v>0.314436551501453</v>
      </c>
      <c r="K4165" s="1">
        <v>270990</v>
      </c>
      <c r="L4165">
        <v>5262</v>
      </c>
      <c r="M4165" s="12">
        <f t="shared" si="849"/>
        <v>1.9417690689693345E-2</v>
      </c>
      <c r="N4165">
        <v>2515</v>
      </c>
      <c r="O4165">
        <v>2747</v>
      </c>
      <c r="P4165" s="12">
        <f t="shared" si="853"/>
        <v>1.0136905420864239E-2</v>
      </c>
      <c r="Q4165" s="12">
        <f t="shared" si="854"/>
        <v>0.52204484986697075</v>
      </c>
      <c r="R4165">
        <v>974</v>
      </c>
      <c r="S4165">
        <v>347</v>
      </c>
      <c r="T4165">
        <v>366</v>
      </c>
      <c r="U4165" s="30">
        <v>365.50099999999998</v>
      </c>
      <c r="V4165">
        <f t="shared" si="846"/>
        <v>365501</v>
      </c>
      <c r="W4165">
        <v>2242</v>
      </c>
      <c r="AA4165" s="1">
        <f t="shared" si="857"/>
        <v>313</v>
      </c>
    </row>
    <row r="4166" spans="2:28">
      <c r="B4166" t="s">
        <v>250</v>
      </c>
      <c r="C4166">
        <v>1975</v>
      </c>
      <c r="D4166" s="1">
        <v>130407</v>
      </c>
      <c r="E4166" s="12">
        <f t="shared" si="851"/>
        <v>0.33914213244883501</v>
      </c>
      <c r="F4166" s="1">
        <v>124695</v>
      </c>
      <c r="G4166" s="11">
        <f t="shared" si="852"/>
        <v>0.33198384891471544</v>
      </c>
      <c r="H4166">
        <v>389247</v>
      </c>
      <c r="I4166" s="12">
        <f t="shared" si="847"/>
        <v>0.3203492897825802</v>
      </c>
      <c r="J4166" s="12">
        <f t="shared" si="848"/>
        <v>0.33502377667650618</v>
      </c>
      <c r="K4166" s="1">
        <v>330849</v>
      </c>
      <c r="L4166">
        <v>6468</v>
      </c>
      <c r="M4166" s="12">
        <f t="shared" si="849"/>
        <v>1.9549703943490836E-2</v>
      </c>
      <c r="N4166">
        <v>3280</v>
      </c>
      <c r="O4166">
        <v>3188</v>
      </c>
      <c r="P4166" s="12">
        <f t="shared" si="853"/>
        <v>9.6358157346704987E-3</v>
      </c>
      <c r="Q4166" s="12">
        <f t="shared" si="854"/>
        <v>0.49288806431663573</v>
      </c>
      <c r="R4166">
        <v>1070</v>
      </c>
      <c r="S4166">
        <v>937</v>
      </c>
      <c r="T4166">
        <v>382</v>
      </c>
      <c r="U4166" s="30">
        <v>381.69499999999999</v>
      </c>
      <c r="V4166">
        <f t="shared" si="846"/>
        <v>381695</v>
      </c>
      <c r="W4166">
        <v>2557</v>
      </c>
      <c r="AA4166" s="1">
        <f t="shared" si="857"/>
        <v>341</v>
      </c>
    </row>
    <row r="4167" spans="2:28">
      <c r="B4167" t="s">
        <v>250</v>
      </c>
      <c r="C4167">
        <v>1976</v>
      </c>
      <c r="D4167" s="1">
        <v>177973</v>
      </c>
      <c r="E4167" s="12">
        <f t="shared" si="851"/>
        <v>0.36475035849302567</v>
      </c>
      <c r="F4167" s="1">
        <v>173672</v>
      </c>
      <c r="G4167" s="11">
        <f t="shared" si="852"/>
        <v>0.39277436946148603</v>
      </c>
      <c r="H4167">
        <v>493505</v>
      </c>
      <c r="I4167" s="12">
        <f t="shared" si="847"/>
        <v>0.35191538079654716</v>
      </c>
      <c r="J4167" s="12">
        <f t="shared" si="848"/>
        <v>0.36063059138205289</v>
      </c>
      <c r="K4167" s="1">
        <v>454245</v>
      </c>
      <c r="L4167">
        <v>8962</v>
      </c>
      <c r="M4167" s="12">
        <f t="shared" si="849"/>
        <v>1.972944116060716E-2</v>
      </c>
      <c r="N4167">
        <v>5175</v>
      </c>
      <c r="O4167">
        <v>3787</v>
      </c>
      <c r="P4167" s="12">
        <f t="shared" si="853"/>
        <v>8.336910697971359E-3</v>
      </c>
      <c r="Q4167" s="12">
        <f t="shared" si="854"/>
        <v>0.42256192814103993</v>
      </c>
      <c r="R4167">
        <v>1237</v>
      </c>
      <c r="S4167">
        <v>964</v>
      </c>
      <c r="T4167">
        <v>397</v>
      </c>
      <c r="U4167" s="30">
        <v>396.952</v>
      </c>
      <c r="V4167">
        <f t="shared" si="846"/>
        <v>396952</v>
      </c>
      <c r="W4167">
        <v>2857</v>
      </c>
      <c r="AA4167" s="1">
        <f t="shared" si="857"/>
        <v>369</v>
      </c>
    </row>
    <row r="4168" spans="2:28">
      <c r="B4168" t="s">
        <v>250</v>
      </c>
      <c r="C4168">
        <v>1977</v>
      </c>
      <c r="D4168" s="1">
        <v>185301</v>
      </c>
      <c r="E4168" s="12">
        <f t="shared" si="851"/>
        <v>4.1174784939288542E-2</v>
      </c>
      <c r="F4168" s="1">
        <v>182125</v>
      </c>
      <c r="G4168" s="11">
        <f t="shared" si="852"/>
        <v>4.8672209682620114E-2</v>
      </c>
      <c r="H4168">
        <v>563376</v>
      </c>
      <c r="I4168" s="12">
        <f t="shared" si="847"/>
        <v>0.32327433188492233</v>
      </c>
      <c r="J4168" s="12">
        <f t="shared" si="848"/>
        <v>0.32891177472948796</v>
      </c>
      <c r="K4168" s="1">
        <v>448313</v>
      </c>
      <c r="L4168">
        <v>9566</v>
      </c>
      <c r="M4168" s="12">
        <f t="shared" si="849"/>
        <v>2.1337770709303545E-2</v>
      </c>
      <c r="N4168">
        <v>4823</v>
      </c>
      <c r="O4168">
        <v>4743</v>
      </c>
      <c r="P4168" s="12">
        <f t="shared" si="853"/>
        <v>1.0579661977234655E-2</v>
      </c>
      <c r="Q4168" s="12">
        <f t="shared" si="854"/>
        <v>0.49581852393895043</v>
      </c>
      <c r="R4168">
        <v>1351</v>
      </c>
      <c r="S4168">
        <v>2959</v>
      </c>
      <c r="T4168">
        <v>413</v>
      </c>
      <c r="U4168" s="30">
        <v>413.35399999999998</v>
      </c>
      <c r="V4168">
        <f t="shared" si="846"/>
        <v>413354</v>
      </c>
      <c r="W4168">
        <v>3355</v>
      </c>
      <c r="X4168" s="16">
        <v>400</v>
      </c>
      <c r="Z4168" s="16">
        <v>400</v>
      </c>
      <c r="AA4168" s="16">
        <v>400</v>
      </c>
    </row>
    <row r="4169" spans="2:28">
      <c r="B4169" t="s">
        <v>250</v>
      </c>
      <c r="C4169">
        <v>1978</v>
      </c>
      <c r="D4169" s="1">
        <v>199305</v>
      </c>
      <c r="E4169" s="12">
        <f t="shared" si="851"/>
        <v>7.5574335810384183E-2</v>
      </c>
      <c r="F4169" s="1">
        <v>195322</v>
      </c>
      <c r="G4169" s="11">
        <f t="shared" si="852"/>
        <v>7.2461221688400829E-2</v>
      </c>
      <c r="H4169">
        <v>670887</v>
      </c>
      <c r="I4169" s="12">
        <f t="shared" ref="I4169:I4199" si="858">(F4169/H4169)</f>
        <v>0.29113993861857512</v>
      </c>
      <c r="J4169" s="12">
        <f t="shared" si="848"/>
        <v>0.29707685496961483</v>
      </c>
      <c r="K4169" s="1">
        <v>507006</v>
      </c>
      <c r="L4169">
        <v>12032</v>
      </c>
      <c r="M4169" s="12">
        <f t="shared" si="849"/>
        <v>2.3731474578210121E-2</v>
      </c>
      <c r="N4169">
        <v>5397</v>
      </c>
      <c r="O4169">
        <v>6635</v>
      </c>
      <c r="P4169" s="12">
        <f t="shared" si="853"/>
        <v>1.3086630138499348E-2</v>
      </c>
      <c r="Q4169" s="12">
        <f t="shared" si="854"/>
        <v>0.55144614361702127</v>
      </c>
      <c r="R4169">
        <v>1814</v>
      </c>
      <c r="S4169">
        <v>2758</v>
      </c>
      <c r="T4169">
        <v>433</v>
      </c>
      <c r="U4169" s="30">
        <v>432.88</v>
      </c>
      <c r="V4169">
        <f t="shared" si="846"/>
        <v>432880</v>
      </c>
      <c r="W4169">
        <v>4036</v>
      </c>
      <c r="X4169" s="16">
        <v>432</v>
      </c>
      <c r="Z4169" s="16">
        <v>432</v>
      </c>
      <c r="AA4169" s="16">
        <v>432</v>
      </c>
    </row>
    <row r="4170" spans="2:28">
      <c r="B4170" t="s">
        <v>250</v>
      </c>
      <c r="C4170">
        <v>1979</v>
      </c>
      <c r="D4170" s="1">
        <v>210975</v>
      </c>
      <c r="E4170" s="12">
        <f t="shared" si="851"/>
        <v>5.8553473319786255E-2</v>
      </c>
      <c r="F4170" s="1">
        <v>208060</v>
      </c>
      <c r="G4170" s="11">
        <f t="shared" si="852"/>
        <v>6.5215387923531404E-2</v>
      </c>
      <c r="H4170">
        <v>788570</v>
      </c>
      <c r="I4170" s="12">
        <f t="shared" si="858"/>
        <v>0.26384468087804508</v>
      </c>
      <c r="J4170" s="12">
        <f t="shared" si="848"/>
        <v>0.26754124554573466</v>
      </c>
      <c r="K4170" s="1">
        <v>633196</v>
      </c>
      <c r="L4170">
        <v>19475</v>
      </c>
      <c r="M4170" s="12">
        <f t="shared" si="849"/>
        <v>3.075666934093077E-2</v>
      </c>
      <c r="N4170">
        <v>6267</v>
      </c>
      <c r="O4170">
        <v>13208</v>
      </c>
      <c r="P4170" s="12">
        <f t="shared" si="853"/>
        <v>2.085926000795962E-2</v>
      </c>
      <c r="Q4170" s="12">
        <f t="shared" si="854"/>
        <v>0.67820282413350452</v>
      </c>
      <c r="R4170">
        <v>2133</v>
      </c>
      <c r="S4170">
        <v>4239</v>
      </c>
      <c r="T4170">
        <v>454</v>
      </c>
      <c r="U4170" s="30">
        <v>454.37799999999999</v>
      </c>
      <c r="V4170">
        <f t="shared" si="846"/>
        <v>454378</v>
      </c>
      <c r="W4170">
        <v>4751</v>
      </c>
      <c r="X4170" s="16">
        <v>477</v>
      </c>
      <c r="Z4170" s="16">
        <v>477</v>
      </c>
      <c r="AA4170" s="16">
        <v>477</v>
      </c>
    </row>
    <row r="4171" spans="2:28">
      <c r="B4171" t="s">
        <v>250</v>
      </c>
      <c r="C4171">
        <v>1980</v>
      </c>
      <c r="D4171" s="1">
        <v>245829</v>
      </c>
      <c r="E4171" s="12">
        <f t="shared" si="851"/>
        <v>0.16520440810522574</v>
      </c>
      <c r="F4171" s="1">
        <v>243478</v>
      </c>
      <c r="G4171" s="11">
        <f t="shared" si="852"/>
        <v>0.17022974142074401</v>
      </c>
      <c r="H4171">
        <v>937195</v>
      </c>
      <c r="I4171" s="12">
        <f t="shared" si="858"/>
        <v>0.2597943864403886</v>
      </c>
      <c r="J4171" s="12">
        <f t="shared" si="848"/>
        <v>0.2623029358884757</v>
      </c>
      <c r="K4171" s="1">
        <v>797449</v>
      </c>
      <c r="L4171">
        <v>29913</v>
      </c>
      <c r="M4171" s="12">
        <f t="shared" si="849"/>
        <v>3.7510862763637548E-2</v>
      </c>
      <c r="N4171">
        <v>7800</v>
      </c>
      <c r="O4171">
        <v>22113</v>
      </c>
      <c r="P4171" s="12">
        <f t="shared" si="853"/>
        <v>2.7729672994762047E-2</v>
      </c>
      <c r="Q4171" s="12">
        <f t="shared" si="854"/>
        <v>0.73924380704041726</v>
      </c>
      <c r="R4171">
        <v>2433</v>
      </c>
      <c r="S4171">
        <v>1439</v>
      </c>
      <c r="T4171">
        <v>470</v>
      </c>
      <c r="U4171" s="30">
        <v>474.185</v>
      </c>
      <c r="V4171">
        <f t="shared" si="846"/>
        <v>474185</v>
      </c>
      <c r="W4171">
        <v>5533</v>
      </c>
      <c r="X4171" s="16">
        <v>490</v>
      </c>
      <c r="Y4171">
        <v>424</v>
      </c>
      <c r="Z4171" s="1">
        <f>(Y4171+X4171)/2</f>
        <v>457</v>
      </c>
      <c r="AA4171">
        <v>457</v>
      </c>
    </row>
    <row r="4172" spans="2:28">
      <c r="B4172" t="s">
        <v>250</v>
      </c>
      <c r="C4172">
        <v>1981</v>
      </c>
      <c r="D4172" s="1">
        <v>295049</v>
      </c>
      <c r="E4172" s="12">
        <f t="shared" si="851"/>
        <v>0.20022047846267121</v>
      </c>
      <c r="F4172" s="1">
        <v>293494</v>
      </c>
      <c r="G4172" s="11">
        <f t="shared" si="852"/>
        <v>0.20542307723901132</v>
      </c>
      <c r="H4172">
        <v>1158164</v>
      </c>
      <c r="I4172" s="12">
        <f t="shared" si="858"/>
        <v>0.25341316083041782</v>
      </c>
      <c r="J4172" s="12">
        <f t="shared" si="848"/>
        <v>0.25475580315050372</v>
      </c>
      <c r="K4172" s="1">
        <v>967879</v>
      </c>
      <c r="L4172">
        <v>27905</v>
      </c>
      <c r="M4172" s="12">
        <f t="shared" si="849"/>
        <v>2.8831083224246008E-2</v>
      </c>
      <c r="N4172">
        <v>9584</v>
      </c>
      <c r="O4172">
        <v>18321</v>
      </c>
      <c r="P4172" s="12">
        <f t="shared" si="853"/>
        <v>1.8929019019939475E-2</v>
      </c>
      <c r="Q4172" s="12">
        <f t="shared" si="854"/>
        <v>0.65654900555456008</v>
      </c>
      <c r="R4172">
        <v>2896</v>
      </c>
      <c r="S4172">
        <v>2309</v>
      </c>
      <c r="T4172">
        <v>492</v>
      </c>
      <c r="U4172" s="30">
        <v>491.71199999999999</v>
      </c>
      <c r="V4172">
        <f t="shared" si="846"/>
        <v>491712</v>
      </c>
      <c r="W4172">
        <v>6298</v>
      </c>
      <c r="X4172" s="16">
        <v>610</v>
      </c>
      <c r="Z4172" s="16">
        <v>610</v>
      </c>
      <c r="AA4172" s="16">
        <v>610</v>
      </c>
    </row>
    <row r="4173" spans="2:28">
      <c r="B4173" t="s">
        <v>250</v>
      </c>
      <c r="C4173">
        <v>1982</v>
      </c>
      <c r="D4173" s="1">
        <v>332244</v>
      </c>
      <c r="E4173" s="12">
        <f t="shared" si="851"/>
        <v>0.12606380635080952</v>
      </c>
      <c r="F4173" s="1">
        <v>329160</v>
      </c>
      <c r="G4173" s="11">
        <f t="shared" si="852"/>
        <v>0.1215220754086966</v>
      </c>
      <c r="H4173">
        <v>1558599</v>
      </c>
      <c r="I4173" s="12">
        <f t="shared" si="858"/>
        <v>0.2111896645641374</v>
      </c>
      <c r="J4173" s="12">
        <f t="shared" si="848"/>
        <v>0.21316836466595962</v>
      </c>
      <c r="K4173" s="1">
        <v>1123329</v>
      </c>
      <c r="L4173">
        <v>25917</v>
      </c>
      <c r="M4173" s="12">
        <f t="shared" si="849"/>
        <v>2.3071602353362194E-2</v>
      </c>
      <c r="N4173">
        <v>11774</v>
      </c>
      <c r="O4173">
        <v>14143</v>
      </c>
      <c r="P4173" s="12">
        <f t="shared" si="853"/>
        <v>1.2590256282887739E-2</v>
      </c>
      <c r="Q4173" s="12">
        <f t="shared" si="854"/>
        <v>0.5457035922367558</v>
      </c>
      <c r="R4173">
        <v>3209</v>
      </c>
      <c r="S4173">
        <v>1412</v>
      </c>
      <c r="T4173">
        <v>506</v>
      </c>
      <c r="U4173" s="30">
        <v>506.4</v>
      </c>
      <c r="V4173">
        <f t="shared" si="846"/>
        <v>506400</v>
      </c>
      <c r="W4173">
        <v>6760</v>
      </c>
      <c r="X4173" s="16">
        <v>684</v>
      </c>
      <c r="Z4173" s="16">
        <v>684</v>
      </c>
      <c r="AA4173" s="16">
        <v>684</v>
      </c>
    </row>
    <row r="4174" spans="2:28">
      <c r="B4174" t="s">
        <v>250</v>
      </c>
      <c r="C4174">
        <v>1983</v>
      </c>
      <c r="D4174" s="1">
        <v>363529</v>
      </c>
      <c r="E4174" s="12">
        <f t="shared" si="851"/>
        <v>9.4162723781317348E-2</v>
      </c>
      <c r="F4174" s="1">
        <v>360284</v>
      </c>
      <c r="G4174" s="11">
        <f t="shared" si="852"/>
        <v>9.4555839105602141E-2</v>
      </c>
      <c r="H4174">
        <v>1597431</v>
      </c>
      <c r="I4174" s="12">
        <f t="shared" si="858"/>
        <v>0.22553963207174518</v>
      </c>
      <c r="J4174" s="12">
        <f t="shared" si="848"/>
        <v>0.22757101871692736</v>
      </c>
      <c r="K4174" s="1">
        <v>1263044</v>
      </c>
      <c r="L4174">
        <v>28417</v>
      </c>
      <c r="M4174" s="12">
        <f t="shared" si="849"/>
        <v>2.2498820310297978E-2</v>
      </c>
      <c r="N4174">
        <v>12004</v>
      </c>
      <c r="O4174">
        <v>16413</v>
      </c>
      <c r="P4174" s="12">
        <f t="shared" si="853"/>
        <v>1.2994796697502226E-2</v>
      </c>
      <c r="Q4174" s="12">
        <f t="shared" si="854"/>
        <v>0.57757680261815114</v>
      </c>
      <c r="R4174">
        <v>12986</v>
      </c>
      <c r="S4174">
        <v>1458</v>
      </c>
      <c r="T4174">
        <v>510</v>
      </c>
      <c r="U4174" s="30">
        <v>510.34500000000003</v>
      </c>
      <c r="V4174">
        <f t="shared" si="846"/>
        <v>510345</v>
      </c>
      <c r="W4174">
        <v>6483</v>
      </c>
      <c r="X4174" s="16">
        <v>681</v>
      </c>
      <c r="Z4174" s="16">
        <v>681</v>
      </c>
      <c r="AA4174" s="16">
        <v>681</v>
      </c>
    </row>
    <row r="4175" spans="2:28">
      <c r="B4175" t="s">
        <v>250</v>
      </c>
      <c r="C4175">
        <v>1984</v>
      </c>
      <c r="D4175" s="1">
        <v>432495</v>
      </c>
      <c r="E4175" s="12">
        <f t="shared" si="851"/>
        <v>0.18971251261935088</v>
      </c>
      <c r="F4175" s="1">
        <v>425694</v>
      </c>
      <c r="G4175" s="11">
        <f t="shared" si="852"/>
        <v>0.18155122070366711</v>
      </c>
      <c r="H4175">
        <v>1802235</v>
      </c>
      <c r="I4175" s="12">
        <f t="shared" si="858"/>
        <v>0.23620338080217063</v>
      </c>
      <c r="J4175" s="12">
        <f t="shared" si="848"/>
        <v>0.23997702852291738</v>
      </c>
      <c r="K4175" s="1">
        <v>1414594</v>
      </c>
      <c r="L4175">
        <v>34821</v>
      </c>
      <c r="M4175" s="12">
        <f t="shared" si="849"/>
        <v>2.4615543399731654E-2</v>
      </c>
      <c r="N4175">
        <v>13306</v>
      </c>
      <c r="O4175">
        <v>21515</v>
      </c>
      <c r="P4175" s="12">
        <f t="shared" si="853"/>
        <v>1.5209310940100128E-2</v>
      </c>
      <c r="Q4175" s="12">
        <f t="shared" si="854"/>
        <v>0.61787427127308236</v>
      </c>
      <c r="R4175">
        <v>14852</v>
      </c>
      <c r="S4175">
        <v>1710</v>
      </c>
      <c r="T4175">
        <v>505</v>
      </c>
      <c r="U4175" s="30">
        <v>504.89600000000002</v>
      </c>
      <c r="V4175">
        <f t="shared" si="846"/>
        <v>504896</v>
      </c>
      <c r="W4175">
        <v>6773</v>
      </c>
      <c r="X4175" s="16">
        <v>706</v>
      </c>
      <c r="Z4175" s="16">
        <v>706</v>
      </c>
      <c r="AA4175" s="16">
        <v>706</v>
      </c>
    </row>
    <row r="4176" spans="2:28">
      <c r="B4176" t="s">
        <v>250</v>
      </c>
      <c r="C4176">
        <v>1985</v>
      </c>
      <c r="D4176" s="1">
        <v>428363</v>
      </c>
      <c r="E4176" s="12">
        <f t="shared" si="851"/>
        <v>-9.5538676747708058E-3</v>
      </c>
      <c r="F4176" s="1">
        <v>423035</v>
      </c>
      <c r="G4176" s="11">
        <f t="shared" si="852"/>
        <v>-6.2462707954540116E-3</v>
      </c>
      <c r="H4176">
        <v>1945554</v>
      </c>
      <c r="I4176" s="12">
        <f t="shared" si="858"/>
        <v>0.21743678150285214</v>
      </c>
      <c r="J4176" s="12">
        <f t="shared" si="848"/>
        <v>0.22017533309278489</v>
      </c>
      <c r="K4176" s="1">
        <v>1497392</v>
      </c>
      <c r="L4176">
        <v>31889</v>
      </c>
      <c r="M4176" s="12">
        <f t="shared" si="849"/>
        <v>2.1296360605639671E-2</v>
      </c>
      <c r="N4176">
        <v>13019</v>
      </c>
      <c r="O4176">
        <v>18870</v>
      </c>
      <c r="P4176" s="12">
        <f t="shared" si="853"/>
        <v>1.26019105217605E-2</v>
      </c>
      <c r="Q4176" s="12">
        <f t="shared" si="854"/>
        <v>0.59174009846655584</v>
      </c>
      <c r="R4176">
        <v>12894</v>
      </c>
      <c r="S4176">
        <v>1822</v>
      </c>
      <c r="T4176">
        <v>500</v>
      </c>
      <c r="U4176" s="30">
        <v>499.69499999999999</v>
      </c>
      <c r="V4176">
        <f t="shared" si="846"/>
        <v>499695</v>
      </c>
      <c r="W4176">
        <v>7064</v>
      </c>
      <c r="X4176" s="16">
        <v>726</v>
      </c>
      <c r="Z4176" s="16">
        <v>726</v>
      </c>
      <c r="AA4176" s="16">
        <v>726</v>
      </c>
    </row>
    <row r="4177" spans="2:27">
      <c r="B4177" t="s">
        <v>250</v>
      </c>
      <c r="C4177">
        <v>1986</v>
      </c>
      <c r="D4177" s="1">
        <v>447601</v>
      </c>
      <c r="E4177" s="12">
        <f t="shared" si="851"/>
        <v>4.491050814379393E-2</v>
      </c>
      <c r="F4177" s="1">
        <v>439906</v>
      </c>
      <c r="G4177" s="11">
        <f t="shared" si="852"/>
        <v>3.9880860921673145E-2</v>
      </c>
      <c r="H4177">
        <v>2003511</v>
      </c>
      <c r="I4177" s="12">
        <f t="shared" si="858"/>
        <v>0.21956754916743657</v>
      </c>
      <c r="J4177" s="12">
        <f t="shared" si="848"/>
        <v>0.22340830671755732</v>
      </c>
      <c r="K4177" s="1">
        <v>1632973</v>
      </c>
      <c r="L4177">
        <v>34149</v>
      </c>
      <c r="M4177" s="12">
        <f t="shared" si="849"/>
        <v>2.0912164499964175E-2</v>
      </c>
      <c r="N4177">
        <v>13346</v>
      </c>
      <c r="O4177">
        <v>20803</v>
      </c>
      <c r="P4177" s="12">
        <f t="shared" si="853"/>
        <v>1.2739341066876183E-2</v>
      </c>
      <c r="Q4177" s="12">
        <f t="shared" si="854"/>
        <v>0.60918328501566665</v>
      </c>
      <c r="R4177">
        <v>12882</v>
      </c>
      <c r="S4177">
        <v>2393</v>
      </c>
      <c r="T4177">
        <v>496</v>
      </c>
      <c r="U4177" s="30">
        <v>495.63299999999998</v>
      </c>
      <c r="V4177">
        <f t="shared" si="846"/>
        <v>495633</v>
      </c>
      <c r="W4177">
        <v>7060</v>
      </c>
      <c r="X4177" s="16">
        <v>861</v>
      </c>
      <c r="Z4177" s="16">
        <v>861</v>
      </c>
      <c r="AA4177" s="16">
        <v>861</v>
      </c>
    </row>
    <row r="4178" spans="2:27">
      <c r="B4178" t="s">
        <v>250</v>
      </c>
      <c r="C4178">
        <v>1987</v>
      </c>
      <c r="D4178" s="1">
        <v>446731</v>
      </c>
      <c r="E4178" s="12">
        <f t="shared" si="851"/>
        <v>-1.9436953894204883E-3</v>
      </c>
      <c r="F4178" s="1">
        <v>419554</v>
      </c>
      <c r="G4178" s="11">
        <f t="shared" si="852"/>
        <v>-4.6264429218969505E-2</v>
      </c>
      <c r="H4178">
        <v>1802112</v>
      </c>
      <c r="I4178" s="12">
        <f t="shared" si="858"/>
        <v>0.23281238901910647</v>
      </c>
      <c r="J4178" s="12">
        <f t="shared" si="848"/>
        <v>0.24789302773634492</v>
      </c>
      <c r="K4178" s="1">
        <v>1629661</v>
      </c>
      <c r="L4178">
        <v>32718</v>
      </c>
      <c r="M4178" s="12">
        <f t="shared" si="849"/>
        <v>2.0076568071519169E-2</v>
      </c>
      <c r="N4178">
        <v>13296</v>
      </c>
      <c r="O4178">
        <v>19422</v>
      </c>
      <c r="P4178" s="12">
        <f t="shared" si="853"/>
        <v>1.191781603658675E-2</v>
      </c>
      <c r="Q4178" s="12">
        <f t="shared" si="854"/>
        <v>0.59361819182101594</v>
      </c>
      <c r="R4178">
        <v>13255</v>
      </c>
      <c r="S4178">
        <v>2769</v>
      </c>
      <c r="T4178">
        <v>477</v>
      </c>
      <c r="U4178" s="30">
        <v>476.96499999999997</v>
      </c>
      <c r="V4178">
        <f t="shared" si="846"/>
        <v>476965</v>
      </c>
      <c r="W4178">
        <v>6814</v>
      </c>
      <c r="X4178" s="16">
        <v>916</v>
      </c>
      <c r="Z4178" s="16">
        <v>916</v>
      </c>
      <c r="AA4178" s="16">
        <v>916</v>
      </c>
    </row>
    <row r="4179" spans="2:27">
      <c r="B4179" t="s">
        <v>250</v>
      </c>
      <c r="C4179">
        <v>1988</v>
      </c>
      <c r="D4179" s="1">
        <v>436618</v>
      </c>
      <c r="E4179" s="12">
        <f t="shared" si="851"/>
        <v>-2.263778425943129E-2</v>
      </c>
      <c r="F4179" s="1">
        <v>421254</v>
      </c>
      <c r="G4179" s="11">
        <f t="shared" si="852"/>
        <v>4.0519218026761755E-3</v>
      </c>
      <c r="H4179">
        <v>1691118</v>
      </c>
      <c r="I4179" s="12">
        <f t="shared" si="858"/>
        <v>0.24909793402944089</v>
      </c>
      <c r="J4179" s="12">
        <f t="shared" si="848"/>
        <v>0.25818304813738602</v>
      </c>
      <c r="K4179" s="1">
        <v>1508773</v>
      </c>
      <c r="L4179">
        <v>32730</v>
      </c>
      <c r="M4179" s="12">
        <f t="shared" si="849"/>
        <v>2.1693124147900315E-2</v>
      </c>
      <c r="N4179">
        <v>13964</v>
      </c>
      <c r="O4179">
        <v>18766</v>
      </c>
      <c r="P4179" s="12">
        <f t="shared" si="853"/>
        <v>1.2437921410311558E-2</v>
      </c>
      <c r="Q4179" s="12">
        <f t="shared" si="854"/>
        <v>0.57335777574091051</v>
      </c>
      <c r="R4179">
        <v>12965</v>
      </c>
      <c r="S4179">
        <v>2239</v>
      </c>
      <c r="T4179">
        <v>465</v>
      </c>
      <c r="U4179" s="30">
        <v>465.101</v>
      </c>
      <c r="V4179">
        <f t="shared" si="846"/>
        <v>465101</v>
      </c>
      <c r="W4179">
        <v>6893</v>
      </c>
      <c r="X4179" s="16">
        <v>945</v>
      </c>
      <c r="Z4179" s="16">
        <v>945</v>
      </c>
      <c r="AA4179" s="16">
        <v>945</v>
      </c>
    </row>
    <row r="4180" spans="2:27">
      <c r="B4180" t="s">
        <v>250</v>
      </c>
      <c r="C4180">
        <v>1989</v>
      </c>
      <c r="D4180" s="1">
        <v>507485</v>
      </c>
      <c r="E4180" s="12">
        <f t="shared" si="851"/>
        <v>0.16230892908675318</v>
      </c>
      <c r="F4180" s="1">
        <v>486015</v>
      </c>
      <c r="G4180" s="11">
        <f t="shared" si="852"/>
        <v>0.15373385178538365</v>
      </c>
      <c r="H4180">
        <v>1843275</v>
      </c>
      <c r="I4180" s="12">
        <f t="shared" si="858"/>
        <v>0.26366928429019004</v>
      </c>
      <c r="J4180" s="12">
        <f t="shared" si="848"/>
        <v>0.27531703082828118</v>
      </c>
      <c r="K4180" s="1">
        <v>1566152</v>
      </c>
      <c r="L4180">
        <v>36334</v>
      </c>
      <c r="M4180" s="12">
        <f t="shared" si="849"/>
        <v>2.3199536188058374E-2</v>
      </c>
      <c r="N4180">
        <v>15435</v>
      </c>
      <c r="O4180">
        <v>20899</v>
      </c>
      <c r="P4180" s="12">
        <f t="shared" si="853"/>
        <v>1.3344170936154346E-2</v>
      </c>
      <c r="Q4180" s="12">
        <f t="shared" si="854"/>
        <v>0.57519128089392857</v>
      </c>
      <c r="R4180">
        <v>16062</v>
      </c>
      <c r="S4180">
        <v>2867</v>
      </c>
      <c r="T4180">
        <v>458</v>
      </c>
      <c r="U4180" s="30">
        <v>458.37400000000002</v>
      </c>
      <c r="V4180">
        <f t="shared" si="846"/>
        <v>458374</v>
      </c>
      <c r="W4180">
        <v>7509</v>
      </c>
      <c r="X4180" s="16">
        <v>1026</v>
      </c>
      <c r="Z4180" s="16">
        <v>1026</v>
      </c>
      <c r="AA4180" s="16">
        <v>1026</v>
      </c>
    </row>
    <row r="4181" spans="2:27">
      <c r="B4181" t="s">
        <v>250</v>
      </c>
      <c r="C4181">
        <v>1990</v>
      </c>
      <c r="D4181" s="1">
        <v>526365</v>
      </c>
      <c r="E4181" s="12">
        <f t="shared" si="851"/>
        <v>3.7203070041479061E-2</v>
      </c>
      <c r="F4181" s="1">
        <v>504307</v>
      </c>
      <c r="G4181" s="11">
        <f t="shared" si="852"/>
        <v>3.7636698455808977E-2</v>
      </c>
      <c r="H4181">
        <v>1901853</v>
      </c>
      <c r="I4181" s="12">
        <f t="shared" si="858"/>
        <v>0.26516613008471213</v>
      </c>
      <c r="J4181" s="12">
        <f t="shared" si="848"/>
        <v>0.27676429250841156</v>
      </c>
      <c r="K4181" s="1">
        <v>1641177</v>
      </c>
      <c r="L4181">
        <v>37333</v>
      </c>
      <c r="M4181" s="12">
        <f t="shared" si="849"/>
        <v>2.2747698755222624E-2</v>
      </c>
      <c r="N4181">
        <v>15318</v>
      </c>
      <c r="O4181">
        <v>22015</v>
      </c>
      <c r="P4181" s="12">
        <f t="shared" si="853"/>
        <v>1.3414153378946938E-2</v>
      </c>
      <c r="Q4181" s="12">
        <f t="shared" si="854"/>
        <v>0.58969276511397428</v>
      </c>
      <c r="R4181">
        <v>15187</v>
      </c>
      <c r="S4181">
        <v>4181</v>
      </c>
      <c r="T4181">
        <v>454</v>
      </c>
      <c r="U4181" s="30">
        <v>453.40100000000001</v>
      </c>
      <c r="V4181">
        <f t="shared" si="846"/>
        <v>453401</v>
      </c>
      <c r="W4181">
        <v>8125</v>
      </c>
      <c r="X4181" s="16">
        <v>1110</v>
      </c>
      <c r="Z4181" s="16">
        <v>1110</v>
      </c>
      <c r="AA4181" s="16">
        <v>1110</v>
      </c>
    </row>
    <row r="4182" spans="2:27">
      <c r="B4182" t="s">
        <v>250</v>
      </c>
      <c r="C4182">
        <v>1991</v>
      </c>
      <c r="D4182" s="1">
        <v>590508</v>
      </c>
      <c r="E4182" s="12">
        <f t="shared" si="851"/>
        <v>0.12186030606138326</v>
      </c>
      <c r="F4182" s="1">
        <v>560732</v>
      </c>
      <c r="G4182" s="11">
        <f t="shared" si="852"/>
        <v>0.11188621216838156</v>
      </c>
      <c r="H4182">
        <v>1979132</v>
      </c>
      <c r="I4182" s="12">
        <f t="shared" si="858"/>
        <v>0.28332218366435385</v>
      </c>
      <c r="J4182" s="12">
        <f t="shared" si="848"/>
        <v>0.29836716297851784</v>
      </c>
      <c r="K4182" s="1">
        <v>1813108</v>
      </c>
      <c r="L4182">
        <v>39627</v>
      </c>
      <c r="M4182" s="12">
        <f t="shared" si="849"/>
        <v>2.185584090964245E-2</v>
      </c>
      <c r="N4182">
        <v>16379</v>
      </c>
      <c r="O4182">
        <v>23248</v>
      </c>
      <c r="P4182" s="12">
        <f t="shared" si="853"/>
        <v>1.2822181579916917E-2</v>
      </c>
      <c r="Q4182" s="12">
        <f t="shared" si="854"/>
        <v>0.58667070431776314</v>
      </c>
      <c r="R4182">
        <v>16865</v>
      </c>
      <c r="S4182">
        <v>7765</v>
      </c>
      <c r="T4182">
        <v>458</v>
      </c>
      <c r="U4182" s="30">
        <v>457.73899999999998</v>
      </c>
      <c r="V4182">
        <f t="shared" si="846"/>
        <v>457739</v>
      </c>
      <c r="W4182">
        <v>8537</v>
      </c>
      <c r="X4182" s="16">
        <v>1099</v>
      </c>
      <c r="Z4182" s="16">
        <v>1099</v>
      </c>
      <c r="AA4182" s="16">
        <v>1099</v>
      </c>
    </row>
    <row r="4183" spans="2:27">
      <c r="B4183" t="s">
        <v>250</v>
      </c>
      <c r="C4183">
        <v>1992</v>
      </c>
      <c r="D4183" s="1">
        <v>666779</v>
      </c>
      <c r="E4183" s="12">
        <f t="shared" si="851"/>
        <v>0.12916167096804784</v>
      </c>
      <c r="F4183" s="1">
        <v>646319</v>
      </c>
      <c r="G4183" s="11">
        <f t="shared" si="852"/>
        <v>0.15263441358795288</v>
      </c>
      <c r="H4183" s="10">
        <v>2024676</v>
      </c>
      <c r="I4183" s="12">
        <f t="shared" si="858"/>
        <v>0.31922095189551314</v>
      </c>
      <c r="J4183" s="12">
        <f t="shared" si="848"/>
        <v>0.32932627245050566</v>
      </c>
      <c r="K4183" s="1">
        <v>1925147</v>
      </c>
      <c r="L4183">
        <v>37741</v>
      </c>
      <c r="M4183" s="12">
        <f t="shared" si="849"/>
        <v>1.9604217236398051E-2</v>
      </c>
      <c r="N4183">
        <v>13827</v>
      </c>
      <c r="O4183">
        <v>23914</v>
      </c>
      <c r="P4183" s="12">
        <f t="shared" si="853"/>
        <v>1.2421908560748868E-2</v>
      </c>
      <c r="Q4183" s="12">
        <f t="shared" si="854"/>
        <v>0.63363450888953654</v>
      </c>
      <c r="R4183">
        <v>24158</v>
      </c>
      <c r="S4183">
        <v>3179</v>
      </c>
      <c r="T4183">
        <v>463</v>
      </c>
      <c r="U4183" s="30">
        <v>463.49099999999999</v>
      </c>
      <c r="V4183">
        <f t="shared" si="846"/>
        <v>463491</v>
      </c>
      <c r="W4183">
        <v>9019</v>
      </c>
      <c r="X4183" s="16">
        <v>1064</v>
      </c>
      <c r="Z4183" s="16">
        <v>1064</v>
      </c>
      <c r="AA4183" s="16">
        <v>1064</v>
      </c>
    </row>
    <row r="4184" spans="2:27">
      <c r="B4184" t="s">
        <v>250</v>
      </c>
      <c r="C4184">
        <v>1993</v>
      </c>
      <c r="D4184" s="1">
        <v>697342</v>
      </c>
      <c r="E4184" s="12">
        <f t="shared" si="851"/>
        <v>4.5836776503159218E-2</v>
      </c>
      <c r="F4184" s="1">
        <v>677973</v>
      </c>
      <c r="G4184" s="11">
        <f t="shared" si="852"/>
        <v>4.8975815348148516E-2</v>
      </c>
      <c r="H4184">
        <v>2180732</v>
      </c>
      <c r="I4184" s="12">
        <f t="shared" si="858"/>
        <v>0.31089239759860449</v>
      </c>
      <c r="J4184" s="12">
        <f t="shared" si="848"/>
        <v>0.31977427762787908</v>
      </c>
      <c r="K4184" s="1">
        <v>1886755</v>
      </c>
      <c r="L4184">
        <v>38163</v>
      </c>
      <c r="M4184" s="12">
        <f t="shared" si="849"/>
        <v>2.0226791501811312E-2</v>
      </c>
      <c r="N4184">
        <v>10913</v>
      </c>
      <c r="O4184">
        <v>27250</v>
      </c>
      <c r="P4184" s="12">
        <f t="shared" si="853"/>
        <v>1.4442786689315782E-2</v>
      </c>
      <c r="Q4184" s="12">
        <f t="shared" si="854"/>
        <v>0.714042397086183</v>
      </c>
      <c r="R4184">
        <v>20734</v>
      </c>
      <c r="S4184">
        <v>2619</v>
      </c>
      <c r="T4184">
        <v>469</v>
      </c>
      <c r="U4184" s="30">
        <v>469.03300000000002</v>
      </c>
      <c r="V4184">
        <f t="shared" si="846"/>
        <v>469033</v>
      </c>
      <c r="W4184">
        <v>9492</v>
      </c>
      <c r="X4184" s="16">
        <v>1102</v>
      </c>
      <c r="Z4184" s="16">
        <v>1102</v>
      </c>
      <c r="AA4184" s="16">
        <v>1102</v>
      </c>
    </row>
    <row r="4185" spans="2:27">
      <c r="B4185" t="s">
        <v>250</v>
      </c>
      <c r="C4185">
        <v>1994</v>
      </c>
      <c r="D4185" s="1">
        <v>805041</v>
      </c>
      <c r="E4185" s="12">
        <f t="shared" si="851"/>
        <v>0.15444215320459689</v>
      </c>
      <c r="F4185" s="1">
        <v>791919</v>
      </c>
      <c r="G4185" s="11">
        <f t="shared" si="852"/>
        <v>0.16806863990158899</v>
      </c>
      <c r="H4185">
        <v>2307965</v>
      </c>
      <c r="I4185" s="12">
        <f t="shared" si="858"/>
        <v>0.34312435413881925</v>
      </c>
      <c r="J4185" s="12">
        <f t="shared" si="848"/>
        <v>0.34880988229890836</v>
      </c>
      <c r="K4185" s="1">
        <v>1974897</v>
      </c>
      <c r="L4185">
        <v>42755</v>
      </c>
      <c r="M4185" s="12">
        <f t="shared" si="849"/>
        <v>2.1649230314289808E-2</v>
      </c>
      <c r="N4185">
        <v>11983</v>
      </c>
      <c r="O4185">
        <v>30772</v>
      </c>
      <c r="P4185" s="12">
        <f t="shared" si="853"/>
        <v>1.5581572102241282E-2</v>
      </c>
      <c r="Q4185" s="12">
        <f t="shared" si="854"/>
        <v>0.71972868670330958</v>
      </c>
      <c r="R4185">
        <v>22563</v>
      </c>
      <c r="S4185">
        <v>2376</v>
      </c>
      <c r="T4185">
        <v>475</v>
      </c>
      <c r="U4185" s="30">
        <v>474.98200000000003</v>
      </c>
      <c r="V4185">
        <f t="shared" si="846"/>
        <v>474982</v>
      </c>
      <c r="W4185">
        <v>9962</v>
      </c>
      <c r="X4185" s="16">
        <v>1217</v>
      </c>
      <c r="Y4185">
        <v>1065</v>
      </c>
      <c r="Z4185" s="1">
        <f>(Y4185+X4185)/2</f>
        <v>1141</v>
      </c>
      <c r="AA4185" s="16">
        <v>1141</v>
      </c>
    </row>
    <row r="4186" spans="2:27">
      <c r="B4186" t="s">
        <v>250</v>
      </c>
      <c r="C4186">
        <v>1995</v>
      </c>
      <c r="D4186" s="1">
        <v>814299</v>
      </c>
      <c r="E4186" s="12">
        <f t="shared" si="851"/>
        <v>1.1500035401923629E-2</v>
      </c>
      <c r="F4186" s="1">
        <v>796377</v>
      </c>
      <c r="G4186" s="11">
        <f t="shared" si="852"/>
        <v>5.6293636091569975E-3</v>
      </c>
      <c r="H4186">
        <v>2239881</v>
      </c>
      <c r="I4186" s="12">
        <f t="shared" si="858"/>
        <v>0.35554433472135349</v>
      </c>
      <c r="J4186" s="12">
        <f t="shared" si="848"/>
        <v>0.36354565264851124</v>
      </c>
      <c r="K4186" s="1">
        <v>2045221</v>
      </c>
      <c r="L4186">
        <v>41828</v>
      </c>
      <c r="M4186" s="12">
        <f t="shared" si="849"/>
        <v>2.045157956035069E-2</v>
      </c>
      <c r="N4186">
        <v>12258</v>
      </c>
      <c r="O4186">
        <v>29570</v>
      </c>
      <c r="P4186" s="12">
        <f t="shared" si="853"/>
        <v>1.4458095237629576E-2</v>
      </c>
      <c r="Q4186" s="12">
        <f t="shared" si="854"/>
        <v>0.70694271779669127</v>
      </c>
      <c r="R4186">
        <v>23826</v>
      </c>
      <c r="S4186">
        <v>3260</v>
      </c>
      <c r="T4186">
        <v>478</v>
      </c>
      <c r="U4186" s="30">
        <v>478.447</v>
      </c>
      <c r="V4186">
        <f t="shared" si="846"/>
        <v>478447</v>
      </c>
      <c r="W4186">
        <v>10362</v>
      </c>
      <c r="X4186" s="17">
        <v>1395</v>
      </c>
      <c r="Y4186">
        <v>1250</v>
      </c>
      <c r="Z4186" s="1">
        <f t="shared" ref="Z4186:Z4189" si="859">(Y4186+X4186)/2</f>
        <v>1322.5</v>
      </c>
      <c r="AA4186" s="16">
        <v>1323</v>
      </c>
    </row>
    <row r="4187" spans="2:27">
      <c r="B4187" t="s">
        <v>250</v>
      </c>
      <c r="C4187">
        <v>1996</v>
      </c>
      <c r="D4187" s="1">
        <v>767727</v>
      </c>
      <c r="E4187" s="12">
        <f t="shared" si="851"/>
        <v>-5.7192751065640507E-2</v>
      </c>
      <c r="F4187" s="1">
        <v>752686</v>
      </c>
      <c r="G4187" s="11">
        <f t="shared" si="852"/>
        <v>-5.4862207220951885E-2</v>
      </c>
      <c r="H4187">
        <v>2432404</v>
      </c>
      <c r="I4187" s="12">
        <f t="shared" si="858"/>
        <v>0.30944119480152144</v>
      </c>
      <c r="J4187" s="12">
        <f t="shared" si="848"/>
        <v>0.31562478930309273</v>
      </c>
      <c r="K4187" s="1">
        <v>2062116</v>
      </c>
      <c r="L4187">
        <v>43832</v>
      </c>
      <c r="M4187" s="12">
        <f t="shared" si="849"/>
        <v>2.1255836238116575E-2</v>
      </c>
      <c r="N4187">
        <v>11984</v>
      </c>
      <c r="O4187">
        <v>31848</v>
      </c>
      <c r="P4187" s="12">
        <f t="shared" si="853"/>
        <v>1.544432999889434E-2</v>
      </c>
      <c r="Q4187" s="12">
        <f t="shared" si="854"/>
        <v>0.72659244387661981</v>
      </c>
      <c r="R4187">
        <v>24853</v>
      </c>
      <c r="S4187">
        <v>2774</v>
      </c>
      <c r="T4187">
        <v>480</v>
      </c>
      <c r="U4187" s="30">
        <v>480.08499999999998</v>
      </c>
      <c r="V4187">
        <f t="shared" si="846"/>
        <v>480085</v>
      </c>
      <c r="W4187">
        <v>10853</v>
      </c>
      <c r="X4187" s="17">
        <v>1499</v>
      </c>
      <c r="Y4187">
        <v>1327</v>
      </c>
      <c r="Z4187" s="1">
        <f t="shared" si="859"/>
        <v>1413</v>
      </c>
      <c r="AA4187" s="16">
        <v>1413</v>
      </c>
    </row>
    <row r="4188" spans="2:27">
      <c r="B4188" t="s">
        <v>250</v>
      </c>
      <c r="C4188">
        <v>1997</v>
      </c>
      <c r="D4188" s="1">
        <v>851332</v>
      </c>
      <c r="E4188" s="12">
        <f t="shared" si="851"/>
        <v>0.1088993874124526</v>
      </c>
      <c r="F4188" s="1">
        <v>832756</v>
      </c>
      <c r="G4188" s="11">
        <f t="shared" si="852"/>
        <v>0.10637902126517565</v>
      </c>
      <c r="H4188">
        <v>2652155</v>
      </c>
      <c r="I4188" s="12">
        <f t="shared" si="858"/>
        <v>0.31399220633786484</v>
      </c>
      <c r="J4188" s="12">
        <f t="shared" si="848"/>
        <v>0.32099632185901655</v>
      </c>
      <c r="K4188" s="1">
        <v>2126805</v>
      </c>
      <c r="L4188">
        <v>51126</v>
      </c>
      <c r="M4188" s="12">
        <f t="shared" si="849"/>
        <v>2.4038875214229795E-2</v>
      </c>
      <c r="N4188">
        <v>13759</v>
      </c>
      <c r="O4188">
        <v>37367</v>
      </c>
      <c r="P4188" s="12">
        <f t="shared" si="853"/>
        <v>1.7569546808475625E-2</v>
      </c>
      <c r="Q4188" s="12">
        <f t="shared" si="854"/>
        <v>0.73088056957321124</v>
      </c>
      <c r="R4188">
        <v>26694</v>
      </c>
      <c r="S4188">
        <v>4153</v>
      </c>
      <c r="T4188">
        <v>480</v>
      </c>
      <c r="U4188" s="30">
        <v>480.03100000000001</v>
      </c>
      <c r="V4188">
        <f t="shared" si="846"/>
        <v>480031</v>
      </c>
      <c r="W4188">
        <v>11636</v>
      </c>
      <c r="X4188" s="16">
        <v>1549</v>
      </c>
      <c r="Y4188">
        <v>1418</v>
      </c>
      <c r="Z4188" s="1">
        <f t="shared" si="859"/>
        <v>1483.5</v>
      </c>
      <c r="AA4188" s="16">
        <v>1484</v>
      </c>
    </row>
    <row r="4189" spans="2:27">
      <c r="B4189" t="s">
        <v>250</v>
      </c>
      <c r="C4189">
        <v>1998</v>
      </c>
      <c r="D4189" s="1">
        <v>838599</v>
      </c>
      <c r="E4189" s="12">
        <f t="shared" si="851"/>
        <v>-1.4956562187254796E-2</v>
      </c>
      <c r="F4189" s="1">
        <v>811943</v>
      </c>
      <c r="G4189" s="11">
        <f t="shared" si="852"/>
        <v>-2.4992915091575443E-2</v>
      </c>
      <c r="H4189">
        <v>2652956</v>
      </c>
      <c r="I4189" s="12">
        <f t="shared" si="858"/>
        <v>0.30605219234695186</v>
      </c>
      <c r="J4189" s="12">
        <f t="shared" si="848"/>
        <v>0.31609985239106869</v>
      </c>
      <c r="K4189" s="1">
        <v>2172024</v>
      </c>
      <c r="L4189">
        <v>55490</v>
      </c>
      <c r="M4189" s="12">
        <f t="shared" si="849"/>
        <v>2.5547599842359017E-2</v>
      </c>
      <c r="N4189">
        <v>14005</v>
      </c>
      <c r="O4189">
        <v>41485</v>
      </c>
      <c r="P4189" s="12">
        <f t="shared" si="853"/>
        <v>1.9099696872594409E-2</v>
      </c>
      <c r="Q4189" s="12">
        <f t="shared" si="854"/>
        <v>0.74761218237520277</v>
      </c>
      <c r="R4189">
        <v>30316</v>
      </c>
      <c r="S4189">
        <v>2900</v>
      </c>
      <c r="T4189">
        <v>480</v>
      </c>
      <c r="U4189" s="30">
        <v>480.04500000000002</v>
      </c>
      <c r="V4189">
        <f t="shared" si="846"/>
        <v>480045</v>
      </c>
      <c r="W4189">
        <v>12513</v>
      </c>
      <c r="X4189" s="16">
        <v>1571</v>
      </c>
      <c r="Y4189">
        <v>1432</v>
      </c>
      <c r="Z4189" s="1">
        <f t="shared" si="859"/>
        <v>1501.5</v>
      </c>
      <c r="AA4189" s="16">
        <v>1502</v>
      </c>
    </row>
    <row r="4190" spans="2:27">
      <c r="B4190" t="s">
        <v>66</v>
      </c>
      <c r="C4190">
        <v>1999</v>
      </c>
      <c r="D4190" s="1">
        <v>907818</v>
      </c>
      <c r="E4190" s="12">
        <f t="shared" si="851"/>
        <v>8.2541238422654928E-2</v>
      </c>
      <c r="F4190" s="1">
        <v>879631</v>
      </c>
      <c r="G4190" s="11">
        <f t="shared" si="852"/>
        <v>8.3365457920075672E-2</v>
      </c>
      <c r="H4190">
        <v>3092259</v>
      </c>
      <c r="I4190" s="12">
        <f t="shared" si="858"/>
        <v>0.28446226528890367</v>
      </c>
      <c r="J4190" s="12">
        <f t="shared" si="848"/>
        <v>0.29357760782651132</v>
      </c>
      <c r="K4190" s="1">
        <v>2372933</v>
      </c>
      <c r="L4190">
        <v>99039</v>
      </c>
      <c r="M4190" s="12">
        <f t="shared" si="849"/>
        <v>4.1736955910681002E-2</v>
      </c>
      <c r="N4190">
        <v>22959</v>
      </c>
      <c r="O4190">
        <v>76080</v>
      </c>
      <c r="P4190" s="12">
        <f t="shared" si="853"/>
        <v>3.2061587916725844E-2</v>
      </c>
      <c r="Q4190" s="12">
        <f t="shared" si="854"/>
        <v>0.76818223124223795</v>
      </c>
      <c r="R4190">
        <v>31564</v>
      </c>
      <c r="S4190">
        <v>3709</v>
      </c>
      <c r="T4190">
        <v>480</v>
      </c>
      <c r="U4190" s="30">
        <v>479.60199999999998</v>
      </c>
      <c r="V4190">
        <f t="shared" si="846"/>
        <v>479602</v>
      </c>
      <c r="W4190">
        <v>13372</v>
      </c>
      <c r="X4190" s="16">
        <v>1713</v>
      </c>
      <c r="Z4190" s="16">
        <v>1713</v>
      </c>
      <c r="AA4190" s="16">
        <v>1713</v>
      </c>
    </row>
    <row r="4191" spans="2:27">
      <c r="B4191" t="s">
        <v>206</v>
      </c>
      <c r="C4191">
        <v>2000</v>
      </c>
      <c r="D4191" s="1">
        <v>855211</v>
      </c>
      <c r="E4191" s="12">
        <f t="shared" si="851"/>
        <v>-5.7948839965719999E-2</v>
      </c>
      <c r="F4191" s="1">
        <v>843478</v>
      </c>
      <c r="G4191" s="11">
        <f t="shared" si="852"/>
        <v>-4.1100188601811444E-2</v>
      </c>
      <c r="H4191">
        <v>5740333</v>
      </c>
      <c r="I4191" s="12">
        <f t="shared" si="858"/>
        <v>0.14693886225764255</v>
      </c>
      <c r="J4191" s="12">
        <f t="shared" si="848"/>
        <v>0.14898282033463911</v>
      </c>
      <c r="K4191" s="1">
        <v>2552590</v>
      </c>
      <c r="L4191">
        <v>92789</v>
      </c>
      <c r="M4191" s="12">
        <f t="shared" si="849"/>
        <v>3.6350922004708942E-2</v>
      </c>
      <c r="N4191">
        <v>19320</v>
      </c>
      <c r="O4191">
        <v>73469</v>
      </c>
      <c r="P4191" s="12">
        <f t="shared" si="853"/>
        <v>2.8782138925561879E-2</v>
      </c>
      <c r="Q4191" s="12">
        <f t="shared" si="854"/>
        <v>0.79178566424899499</v>
      </c>
      <c r="R4191">
        <v>33986</v>
      </c>
      <c r="S4191">
        <v>3707</v>
      </c>
      <c r="T4191">
        <v>494</v>
      </c>
      <c r="U4191" s="30">
        <v>494.3</v>
      </c>
      <c r="V4191">
        <f t="shared" si="846"/>
        <v>494300</v>
      </c>
      <c r="W4191">
        <v>14463</v>
      </c>
      <c r="X4191" s="16">
        <v>1680</v>
      </c>
      <c r="Z4191" s="16">
        <v>1680</v>
      </c>
      <c r="AA4191" s="16">
        <v>1680</v>
      </c>
    </row>
    <row r="4192" spans="2:27">
      <c r="B4192" t="s">
        <v>206</v>
      </c>
      <c r="C4192">
        <v>2001</v>
      </c>
      <c r="D4192" s="1">
        <v>1009173</v>
      </c>
      <c r="E4192" s="12">
        <f t="shared" si="851"/>
        <v>0.18002808663592962</v>
      </c>
      <c r="F4192" s="1">
        <v>974362</v>
      </c>
      <c r="G4192" s="11">
        <f t="shared" si="852"/>
        <v>0.15517180056859811</v>
      </c>
      <c r="H4192">
        <v>2880176</v>
      </c>
      <c r="I4192" s="12">
        <f t="shared" si="858"/>
        <v>0.33829946503269243</v>
      </c>
      <c r="J4192" s="12">
        <f t="shared" si="848"/>
        <v>0.35038587919627134</v>
      </c>
      <c r="K4192" s="1">
        <v>2645226</v>
      </c>
      <c r="L4192">
        <v>101611</v>
      </c>
      <c r="M4192" s="12">
        <f t="shared" si="849"/>
        <v>3.8412974921613503E-2</v>
      </c>
      <c r="N4192">
        <v>21593</v>
      </c>
      <c r="O4192">
        <v>80018</v>
      </c>
      <c r="P4192" s="12">
        <f t="shared" si="853"/>
        <v>3.0249967299580453E-2</v>
      </c>
      <c r="Q4192" s="12">
        <f t="shared" si="854"/>
        <v>0.78749348003661024</v>
      </c>
      <c r="R4192">
        <v>35744</v>
      </c>
      <c r="S4192">
        <v>5070</v>
      </c>
      <c r="T4192">
        <v>493</v>
      </c>
      <c r="U4192" s="30">
        <v>494.65699999999998</v>
      </c>
      <c r="V4192">
        <f t="shared" si="846"/>
        <v>494657</v>
      </c>
      <c r="W4192">
        <v>15438</v>
      </c>
      <c r="X4192" s="16">
        <v>1684</v>
      </c>
      <c r="Z4192" s="16">
        <v>1684</v>
      </c>
      <c r="AA4192" s="16">
        <v>1684</v>
      </c>
    </row>
    <row r="4193" spans="1:27">
      <c r="B4193" t="s">
        <v>94</v>
      </c>
      <c r="C4193">
        <v>2002</v>
      </c>
      <c r="D4193" s="1">
        <v>1169057</v>
      </c>
      <c r="E4193" s="12">
        <f t="shared" si="851"/>
        <v>0.15843071505083867</v>
      </c>
      <c r="F4193" s="1">
        <v>1112947</v>
      </c>
      <c r="G4193" s="11">
        <f t="shared" si="852"/>
        <v>0.14223153201787425</v>
      </c>
      <c r="H4193">
        <v>2769606</v>
      </c>
      <c r="I4193" s="12">
        <f t="shared" si="858"/>
        <v>0.40184307804070324</v>
      </c>
      <c r="J4193" s="12">
        <f t="shared" si="848"/>
        <v>0.42210227736363942</v>
      </c>
      <c r="K4193" s="1">
        <v>2948182</v>
      </c>
      <c r="L4193">
        <v>108654</v>
      </c>
      <c r="M4193" s="12">
        <f t="shared" si="849"/>
        <v>3.6854576820562639E-2</v>
      </c>
      <c r="N4193">
        <v>25386</v>
      </c>
      <c r="O4193">
        <v>83268</v>
      </c>
      <c r="P4193" s="12">
        <f t="shared" si="853"/>
        <v>2.8243846546787139E-2</v>
      </c>
      <c r="Q4193" s="12">
        <f t="shared" si="854"/>
        <v>0.7663592688718317</v>
      </c>
      <c r="R4193">
        <v>41367</v>
      </c>
      <c r="S4193">
        <v>5483</v>
      </c>
      <c r="T4193">
        <v>497</v>
      </c>
      <c r="U4193" s="30">
        <v>500.017</v>
      </c>
      <c r="V4193">
        <f t="shared" si="846"/>
        <v>500017</v>
      </c>
      <c r="W4193">
        <v>15944</v>
      </c>
      <c r="X4193" s="16">
        <v>1737</v>
      </c>
      <c r="Z4193" s="16">
        <v>1737</v>
      </c>
      <c r="AA4193" s="16">
        <v>1737</v>
      </c>
    </row>
    <row r="4194" spans="1:27">
      <c r="B4194" t="s">
        <v>305</v>
      </c>
      <c r="C4194">
        <v>2003</v>
      </c>
      <c r="D4194" s="1">
        <v>1798192</v>
      </c>
      <c r="E4194" s="12">
        <f t="shared" si="851"/>
        <v>0.53815596673216104</v>
      </c>
      <c r="F4194" s="1">
        <v>1730128</v>
      </c>
      <c r="G4194" s="11">
        <f t="shared" si="852"/>
        <v>0.55454662261545251</v>
      </c>
      <c r="H4194">
        <v>3403152</v>
      </c>
      <c r="I4194" s="12">
        <f t="shared" si="858"/>
        <v>0.50838986915659368</v>
      </c>
      <c r="J4194" s="12">
        <f t="shared" si="848"/>
        <v>0.52839015124801947</v>
      </c>
      <c r="K4194" s="1">
        <v>3264439</v>
      </c>
      <c r="L4194">
        <v>117265</v>
      </c>
      <c r="M4194" s="12">
        <f t="shared" si="849"/>
        <v>3.5921945547152209E-2</v>
      </c>
      <c r="N4194">
        <v>27714</v>
      </c>
      <c r="O4194">
        <v>89551</v>
      </c>
      <c r="P4194" s="12">
        <f t="shared" si="853"/>
        <v>2.7432278563024153E-2</v>
      </c>
      <c r="Q4194" s="12">
        <f t="shared" si="854"/>
        <v>0.7636634972071803</v>
      </c>
      <c r="R4194">
        <v>49698</v>
      </c>
      <c r="S4194">
        <v>5546</v>
      </c>
      <c r="T4194">
        <v>499</v>
      </c>
      <c r="U4194" s="30">
        <v>503.45299999999997</v>
      </c>
      <c r="V4194">
        <f t="shared" si="846"/>
        <v>503453</v>
      </c>
      <c r="W4194">
        <v>16933</v>
      </c>
      <c r="X4194" s="16">
        <v>1872</v>
      </c>
      <c r="Z4194" s="16">
        <v>1872</v>
      </c>
      <c r="AA4194" s="16">
        <v>1872</v>
      </c>
    </row>
    <row r="4195" spans="1:27">
      <c r="B4195" t="s">
        <v>250</v>
      </c>
      <c r="C4195">
        <v>2004</v>
      </c>
      <c r="D4195" s="1">
        <v>1434112</v>
      </c>
      <c r="E4195" s="12">
        <f t="shared" si="851"/>
        <v>-0.20247003657006593</v>
      </c>
      <c r="F4195" s="1">
        <v>1369382</v>
      </c>
      <c r="G4195" s="11">
        <f t="shared" si="852"/>
        <v>-0.20850827222032128</v>
      </c>
      <c r="H4195">
        <v>4609487</v>
      </c>
      <c r="I4195" s="12">
        <f t="shared" si="858"/>
        <v>0.29707904588948836</v>
      </c>
      <c r="J4195" s="12">
        <f t="shared" si="848"/>
        <v>0.31112182331786598</v>
      </c>
      <c r="K4195" s="1">
        <v>3596252</v>
      </c>
      <c r="L4195">
        <v>121601</v>
      </c>
      <c r="M4195" s="12">
        <f t="shared" si="849"/>
        <v>3.3813258915114962E-2</v>
      </c>
      <c r="N4195">
        <v>30598</v>
      </c>
      <c r="O4195">
        <v>91003</v>
      </c>
      <c r="P4195" s="12">
        <f t="shared" si="853"/>
        <v>2.5304956382366975E-2</v>
      </c>
      <c r="Q4195" s="12">
        <f t="shared" si="854"/>
        <v>0.7483737798208896</v>
      </c>
      <c r="R4195">
        <v>50341</v>
      </c>
      <c r="S4195">
        <v>4796</v>
      </c>
      <c r="T4195">
        <v>503</v>
      </c>
      <c r="U4195" s="30">
        <v>509.10599999999999</v>
      </c>
      <c r="V4195">
        <f t="shared" si="846"/>
        <v>509106</v>
      </c>
      <c r="W4195">
        <v>18239</v>
      </c>
      <c r="X4195" s="16">
        <v>1980</v>
      </c>
      <c r="Z4195" s="16">
        <v>1980</v>
      </c>
      <c r="AA4195" s="16">
        <v>1980</v>
      </c>
    </row>
    <row r="4196" spans="1:27">
      <c r="B4196" t="s">
        <v>250</v>
      </c>
      <c r="C4196">
        <v>2005</v>
      </c>
      <c r="D4196" s="1">
        <v>1934879</v>
      </c>
      <c r="E4196" s="12">
        <f t="shared" si="851"/>
        <v>0.34918263008746875</v>
      </c>
      <c r="F4196" s="1">
        <v>1824032</v>
      </c>
      <c r="G4196" s="11">
        <f t="shared" si="852"/>
        <v>0.33201108237146393</v>
      </c>
      <c r="H4196">
        <v>5296649</v>
      </c>
      <c r="I4196" s="12">
        <f t="shared" si="858"/>
        <v>0.34437471692007532</v>
      </c>
      <c r="J4196" s="12">
        <f t="shared" si="848"/>
        <v>0.36530247709447994</v>
      </c>
      <c r="K4196" s="1">
        <v>3999825</v>
      </c>
      <c r="L4196">
        <v>216257</v>
      </c>
      <c r="M4196" s="12">
        <f t="shared" si="849"/>
        <v>5.4066615414424382E-2</v>
      </c>
      <c r="N4196">
        <v>31893</v>
      </c>
      <c r="O4196">
        <v>184364</v>
      </c>
      <c r="P4196" s="12">
        <f t="shared" si="853"/>
        <v>4.6093016569474912E-2</v>
      </c>
      <c r="Q4196" s="12">
        <f t="shared" si="854"/>
        <v>0.85252269290705041</v>
      </c>
      <c r="R4196">
        <v>54280</v>
      </c>
      <c r="S4196">
        <v>6292</v>
      </c>
      <c r="T4196">
        <v>507</v>
      </c>
      <c r="U4196" s="30">
        <v>514.15700000000004</v>
      </c>
      <c r="V4196">
        <f t="shared" si="846"/>
        <v>514157.00000000006</v>
      </c>
      <c r="W4196">
        <v>18902</v>
      </c>
      <c r="X4196" s="16">
        <v>2047</v>
      </c>
      <c r="Z4196" s="16">
        <v>2047</v>
      </c>
      <c r="AA4196" s="16">
        <v>2047</v>
      </c>
    </row>
    <row r="4197" spans="1:27">
      <c r="B4197" t="s">
        <v>250</v>
      </c>
      <c r="C4197">
        <v>2006</v>
      </c>
      <c r="D4197" s="1">
        <v>2009304</v>
      </c>
      <c r="E4197" s="12">
        <f t="shared" si="851"/>
        <v>3.8464937600749191E-2</v>
      </c>
      <c r="F4197" s="1">
        <v>1957575</v>
      </c>
      <c r="G4197" s="11">
        <f t="shared" si="852"/>
        <v>7.3213079595094821E-2</v>
      </c>
      <c r="H4197">
        <v>5831362</v>
      </c>
      <c r="I4197" s="12">
        <f t="shared" si="858"/>
        <v>0.33569773236509753</v>
      </c>
      <c r="J4197" s="12">
        <f t="shared" si="848"/>
        <v>0.34456855876894626</v>
      </c>
      <c r="K4197" s="1">
        <v>4011496</v>
      </c>
      <c r="L4197">
        <v>164913</v>
      </c>
      <c r="M4197" s="12">
        <f t="shared" si="849"/>
        <v>4.1110099573824825E-2</v>
      </c>
      <c r="N4197">
        <v>38191</v>
      </c>
      <c r="O4197">
        <v>126722</v>
      </c>
      <c r="P4197" s="12">
        <f t="shared" si="853"/>
        <v>3.1589711170097144E-2</v>
      </c>
      <c r="Q4197" s="12">
        <f t="shared" si="854"/>
        <v>0.76841728669055809</v>
      </c>
      <c r="R4197">
        <v>57943</v>
      </c>
      <c r="S4197">
        <v>5867</v>
      </c>
      <c r="T4197">
        <v>513</v>
      </c>
      <c r="U4197" s="30">
        <v>522.66700000000003</v>
      </c>
      <c r="V4197">
        <f t="shared" ref="V4197:V4207" si="860">(U4197*1000)</f>
        <v>522667.00000000006</v>
      </c>
      <c r="W4197">
        <v>22912</v>
      </c>
      <c r="X4197" s="16">
        <v>2114</v>
      </c>
      <c r="Z4197" s="16">
        <v>2114</v>
      </c>
      <c r="AA4197" s="16">
        <v>2114</v>
      </c>
    </row>
    <row r="4198" spans="1:27">
      <c r="B4198" t="s">
        <v>250</v>
      </c>
      <c r="C4198">
        <v>2007</v>
      </c>
      <c r="D4198" s="1">
        <v>1947258</v>
      </c>
      <c r="E4198" s="12">
        <f t="shared" si="851"/>
        <v>-3.0879349267208943E-2</v>
      </c>
      <c r="F4198" s="1">
        <v>1776003</v>
      </c>
      <c r="G4198" s="11">
        <f t="shared" si="852"/>
        <v>-9.2753534347343014E-2</v>
      </c>
      <c r="H4198">
        <v>6091326</v>
      </c>
      <c r="I4198" s="12">
        <f t="shared" si="858"/>
        <v>0.29156262528060395</v>
      </c>
      <c r="J4198" s="12">
        <f t="shared" si="848"/>
        <v>0.31967719343867002</v>
      </c>
      <c r="K4198" s="1">
        <v>4536373</v>
      </c>
      <c r="L4198">
        <v>155486</v>
      </c>
      <c r="M4198" s="12">
        <f t="shared" si="849"/>
        <v>3.4275400193061724E-2</v>
      </c>
      <c r="N4198">
        <v>38315</v>
      </c>
      <c r="O4198">
        <v>117171</v>
      </c>
      <c r="P4198" s="12">
        <f t="shared" si="853"/>
        <v>2.5829225242280561E-2</v>
      </c>
      <c r="Q4198" s="12">
        <f t="shared" si="854"/>
        <v>0.75357910036916509</v>
      </c>
      <c r="R4198">
        <v>59586</v>
      </c>
      <c r="S4198">
        <v>6649</v>
      </c>
      <c r="T4198">
        <v>523</v>
      </c>
      <c r="U4198" s="30">
        <v>534.87599999999998</v>
      </c>
      <c r="V4198">
        <f t="shared" si="860"/>
        <v>534876</v>
      </c>
      <c r="W4198">
        <v>24457</v>
      </c>
      <c r="X4198" s="16">
        <v>2084</v>
      </c>
      <c r="Z4198" s="16">
        <v>2084</v>
      </c>
      <c r="AA4198" s="16">
        <v>2084</v>
      </c>
    </row>
    <row r="4199" spans="1:27">
      <c r="B4199" t="s">
        <v>132</v>
      </c>
      <c r="C4199">
        <v>2008</v>
      </c>
      <c r="D4199" s="1">
        <v>2164652</v>
      </c>
      <c r="E4199" s="12">
        <f t="shared" si="851"/>
        <v>0.11164108710812845</v>
      </c>
      <c r="F4199" s="1">
        <v>1997454</v>
      </c>
      <c r="G4199" s="11">
        <f t="shared" si="852"/>
        <v>0.12469066775225042</v>
      </c>
      <c r="H4199">
        <v>6718235</v>
      </c>
      <c r="I4199" s="12">
        <f t="shared" si="858"/>
        <v>0.29731826886079454</v>
      </c>
      <c r="J4199" s="12">
        <f t="shared" si="848"/>
        <v>0.32220546021388058</v>
      </c>
      <c r="K4199" s="1">
        <v>5081586</v>
      </c>
      <c r="L4199">
        <v>180479</v>
      </c>
      <c r="M4199" s="12">
        <f t="shared" si="849"/>
        <v>3.5516273856233072E-2</v>
      </c>
      <c r="N4199">
        <v>15862</v>
      </c>
      <c r="O4199">
        <v>164617</v>
      </c>
      <c r="P4199" s="12">
        <f t="shared" si="853"/>
        <v>3.2394807447910949E-2</v>
      </c>
      <c r="Q4199" s="12">
        <f t="shared" si="854"/>
        <v>0.91211165842009323</v>
      </c>
      <c r="R4199">
        <v>64908</v>
      </c>
      <c r="S4199">
        <v>5823</v>
      </c>
      <c r="T4199">
        <v>533</v>
      </c>
      <c r="U4199" s="30">
        <v>546.04300000000001</v>
      </c>
      <c r="V4199">
        <f t="shared" si="860"/>
        <v>546043</v>
      </c>
      <c r="W4199">
        <v>25892</v>
      </c>
      <c r="X4199" s="16">
        <v>2084</v>
      </c>
      <c r="Z4199" s="16">
        <v>2084</v>
      </c>
      <c r="AA4199" s="16">
        <v>2084</v>
      </c>
    </row>
    <row r="4200" spans="1:27">
      <c r="A4200">
        <v>50</v>
      </c>
      <c r="B4200" t="s">
        <v>4</v>
      </c>
      <c r="C4200">
        <v>2009</v>
      </c>
      <c r="D4200" s="10">
        <v>2331836</v>
      </c>
      <c r="E4200" s="12">
        <f t="shared" si="851"/>
        <v>7.723366157701099E-2</v>
      </c>
      <c r="F4200" s="4"/>
      <c r="G4200" s="4"/>
      <c r="H4200" s="10">
        <v>4787884</v>
      </c>
      <c r="I4200" s="3"/>
      <c r="J4200" s="12">
        <f t="shared" si="848"/>
        <v>0.487028507791751</v>
      </c>
      <c r="K4200" s="10">
        <v>5577990</v>
      </c>
      <c r="L4200" s="3"/>
      <c r="M4200" s="3"/>
      <c r="N4200" s="10">
        <v>72513</v>
      </c>
      <c r="O4200" s="10">
        <v>149257</v>
      </c>
      <c r="P4200" s="12">
        <f t="shared" si="853"/>
        <v>2.6758205016502359E-2</v>
      </c>
      <c r="Q4200" s="3"/>
      <c r="R4200" s="3"/>
      <c r="U4200" s="30">
        <v>559.851</v>
      </c>
      <c r="V4200">
        <f t="shared" si="860"/>
        <v>559851</v>
      </c>
      <c r="X4200" s="16">
        <v>2075</v>
      </c>
      <c r="Z4200" s="16">
        <v>2075</v>
      </c>
      <c r="AA4200" s="16">
        <v>2075</v>
      </c>
    </row>
    <row r="4201" spans="1:27">
      <c r="B4201" t="s">
        <v>4</v>
      </c>
      <c r="C4201">
        <v>2010</v>
      </c>
      <c r="D4201" s="10">
        <v>2456605</v>
      </c>
      <c r="E4201" s="12">
        <f t="shared" si="851"/>
        <v>5.3506764626671859E-2</v>
      </c>
      <c r="F4201" s="4"/>
      <c r="G4201" s="4"/>
      <c r="H4201" s="10">
        <v>7454081</v>
      </c>
      <c r="I4201" s="3"/>
      <c r="J4201" s="12">
        <f t="shared" si="848"/>
        <v>0.32956510668451283</v>
      </c>
      <c r="K4201" s="10">
        <v>5756937</v>
      </c>
      <c r="L4201" s="3"/>
      <c r="M4201" s="3"/>
      <c r="N4201" s="10">
        <v>52590</v>
      </c>
      <c r="O4201" s="10">
        <v>137524</v>
      </c>
      <c r="P4201" s="12">
        <f t="shared" si="853"/>
        <v>2.3888397597541886E-2</v>
      </c>
      <c r="Q4201" s="3"/>
      <c r="R4201" s="3"/>
      <c r="U4201" s="30">
        <v>564.37599999999998</v>
      </c>
      <c r="V4201">
        <f t="shared" si="860"/>
        <v>564376</v>
      </c>
      <c r="X4201" s="16">
        <v>2112</v>
      </c>
      <c r="Z4201" s="16">
        <v>2112</v>
      </c>
      <c r="AA4201" s="16">
        <v>2112</v>
      </c>
    </row>
    <row r="4202" spans="1:27">
      <c r="B4202" t="s">
        <v>4</v>
      </c>
      <c r="C4202">
        <v>2011</v>
      </c>
      <c r="D4202" s="10">
        <v>2400542</v>
      </c>
      <c r="E4202" s="12">
        <f t="shared" si="851"/>
        <v>-2.2821332692883063E-2</v>
      </c>
      <c r="F4202" s="4"/>
      <c r="G4202" s="4"/>
      <c r="H4202" s="10">
        <v>7494341</v>
      </c>
      <c r="I4202" s="3"/>
      <c r="J4202" s="12">
        <f t="shared" ref="J4202:J4207" si="861">D4202/H4202</f>
        <v>0.32031395422225917</v>
      </c>
      <c r="K4202" s="10">
        <v>5673561</v>
      </c>
      <c r="L4202" s="3"/>
      <c r="M4202" s="3"/>
      <c r="N4202" s="10">
        <v>49415</v>
      </c>
      <c r="O4202" s="10">
        <v>137518</v>
      </c>
      <c r="P4202" s="12">
        <f t="shared" si="853"/>
        <v>2.423839278365034E-2</v>
      </c>
      <c r="Q4202" s="3"/>
      <c r="R4202" s="3"/>
      <c r="U4202" s="30">
        <v>567.60199999999998</v>
      </c>
      <c r="V4202">
        <f t="shared" si="860"/>
        <v>567602</v>
      </c>
      <c r="X4202" s="16">
        <v>2183</v>
      </c>
      <c r="Z4202" s="16">
        <v>2183</v>
      </c>
      <c r="AA4202" s="16">
        <v>2183</v>
      </c>
    </row>
    <row r="4203" spans="1:27">
      <c r="B4203" t="s">
        <v>4</v>
      </c>
      <c r="C4203">
        <v>2012</v>
      </c>
      <c r="D4203" s="21"/>
      <c r="E4203" s="12"/>
      <c r="F4203" s="4"/>
      <c r="G4203" s="4"/>
      <c r="H4203" s="21"/>
      <c r="I4203" s="4"/>
      <c r="J4203" s="12"/>
      <c r="K4203" s="21"/>
      <c r="L4203" s="4"/>
      <c r="M4203" s="4"/>
      <c r="N4203" s="21"/>
      <c r="O4203" s="21"/>
      <c r="P4203" s="12"/>
      <c r="Q4203" s="4"/>
      <c r="R4203" s="4"/>
      <c r="U4203" s="30">
        <v>576.60799999999995</v>
      </c>
      <c r="V4203">
        <f t="shared" si="860"/>
        <v>576608</v>
      </c>
      <c r="X4203" s="16">
        <v>2204</v>
      </c>
      <c r="Z4203" s="16">
        <v>2204</v>
      </c>
      <c r="AA4203" s="16">
        <v>2204</v>
      </c>
    </row>
    <row r="4204" spans="1:27">
      <c r="B4204" t="s">
        <v>4</v>
      </c>
      <c r="C4204">
        <v>2013</v>
      </c>
      <c r="D4204" s="21">
        <v>2318877</v>
      </c>
      <c r="E4204" s="12"/>
      <c r="F4204" s="21">
        <v>2085931</v>
      </c>
      <c r="G4204" s="4"/>
      <c r="H4204" s="21">
        <v>7574100</v>
      </c>
      <c r="I4204" s="4"/>
      <c r="J4204" s="12">
        <f t="shared" si="861"/>
        <v>0.30615875153483585</v>
      </c>
      <c r="K4204" s="21">
        <v>5834892</v>
      </c>
      <c r="L4204" s="4"/>
      <c r="M4204" s="4"/>
      <c r="N4204" s="21">
        <v>50957</v>
      </c>
      <c r="O4204" s="21">
        <v>143237</v>
      </c>
      <c r="P4204" s="12">
        <f t="shared" si="853"/>
        <v>2.4548354965267565E-2</v>
      </c>
      <c r="Q4204" s="4"/>
      <c r="R4204" s="4"/>
      <c r="U4204" s="30">
        <v>582.34100000000001</v>
      </c>
      <c r="V4204">
        <f t="shared" si="860"/>
        <v>582341</v>
      </c>
      <c r="X4204" s="16">
        <v>2310</v>
      </c>
      <c r="Z4204" s="16">
        <v>2310</v>
      </c>
      <c r="AA4204" s="16">
        <v>2310</v>
      </c>
    </row>
    <row r="4205" spans="1:27">
      <c r="B4205" t="s">
        <v>4</v>
      </c>
      <c r="C4205">
        <v>2014</v>
      </c>
      <c r="D4205" s="21">
        <v>2208034</v>
      </c>
      <c r="E4205" s="12">
        <f t="shared" ref="E4205:E4207" si="862">(D4205-D4204)/(D4204)</f>
        <v>-4.7800292986648278E-2</v>
      </c>
      <c r="F4205" s="21">
        <v>2050242</v>
      </c>
      <c r="G4205" s="4"/>
      <c r="H4205" s="21">
        <v>7450967</v>
      </c>
      <c r="I4205" s="4"/>
      <c r="J4205" s="12">
        <f t="shared" si="861"/>
        <v>0.29634193789879892</v>
      </c>
      <c r="K4205" s="21">
        <v>5894985</v>
      </c>
      <c r="L4205" s="4"/>
      <c r="M4205" s="4"/>
      <c r="N4205" s="21">
        <v>46366</v>
      </c>
      <c r="O4205" s="21">
        <v>143777</v>
      </c>
      <c r="P4205" s="12">
        <f t="shared" si="853"/>
        <v>2.4389714308009267E-2</v>
      </c>
      <c r="Q4205" s="4"/>
      <c r="R4205" s="4"/>
      <c r="U4205" s="30">
        <v>583.33399999999995</v>
      </c>
      <c r="V4205">
        <f t="shared" si="860"/>
        <v>583334</v>
      </c>
      <c r="X4205" s="16">
        <v>2383</v>
      </c>
      <c r="Z4205" s="16">
        <v>2383</v>
      </c>
      <c r="AA4205" s="16">
        <v>2383</v>
      </c>
    </row>
    <row r="4206" spans="1:27">
      <c r="B4206" t="s">
        <v>4</v>
      </c>
      <c r="C4206">
        <v>2015</v>
      </c>
      <c r="D4206" s="10">
        <v>2204470</v>
      </c>
      <c r="E4206" s="12">
        <f t="shared" si="862"/>
        <v>-1.6141055798959618E-3</v>
      </c>
      <c r="F4206" s="3"/>
      <c r="G4206" s="3"/>
      <c r="H4206" s="10">
        <v>7261528</v>
      </c>
      <c r="I4206" s="3"/>
      <c r="J4206" s="12">
        <f t="shared" si="861"/>
        <v>0.30358211109287192</v>
      </c>
      <c r="K4206" s="10">
        <v>6391491</v>
      </c>
      <c r="L4206" s="3"/>
      <c r="M4206" s="3"/>
      <c r="N4206" s="10">
        <v>45605</v>
      </c>
      <c r="O4206" s="10">
        <v>147014</v>
      </c>
      <c r="P4206" s="12">
        <f t="shared" si="853"/>
        <v>2.3001518737959577E-2</v>
      </c>
      <c r="Q4206" s="3"/>
      <c r="R4206" s="3"/>
      <c r="U4206" s="30">
        <v>586.10199999999998</v>
      </c>
      <c r="V4206">
        <f t="shared" si="860"/>
        <v>586102</v>
      </c>
      <c r="X4206" s="16">
        <v>2424</v>
      </c>
      <c r="Z4206" s="16">
        <v>2424</v>
      </c>
      <c r="AA4206" s="16">
        <v>2424</v>
      </c>
    </row>
    <row r="4207" spans="1:27">
      <c r="B4207" t="s">
        <v>250</v>
      </c>
      <c r="C4207">
        <v>2016</v>
      </c>
      <c r="D4207" s="1">
        <v>2143281</v>
      </c>
      <c r="E4207" s="12">
        <f t="shared" si="862"/>
        <v>-2.7756785077592345E-2</v>
      </c>
      <c r="F4207" s="6"/>
      <c r="G4207" s="6"/>
      <c r="H4207" s="1">
        <v>5914028</v>
      </c>
      <c r="I4207" s="6"/>
      <c r="J4207" s="12">
        <f t="shared" si="861"/>
        <v>0.36240629905708932</v>
      </c>
      <c r="K4207" s="1">
        <v>6351534</v>
      </c>
      <c r="L4207" s="6"/>
      <c r="M4207" s="6"/>
      <c r="N4207" s="1">
        <v>47640</v>
      </c>
      <c r="O4207" s="1">
        <v>145404</v>
      </c>
      <c r="P4207" s="12">
        <f t="shared" si="853"/>
        <v>2.2892737408002538E-2</v>
      </c>
      <c r="Q4207" s="6"/>
      <c r="R4207" s="6"/>
      <c r="U4207" s="30">
        <v>584.91</v>
      </c>
      <c r="V4207">
        <f t="shared" si="860"/>
        <v>584910</v>
      </c>
      <c r="X4207" s="16">
        <v>2374</v>
      </c>
      <c r="Z4207" s="16">
        <v>2374</v>
      </c>
      <c r="AA4207" s="16">
        <v>2374</v>
      </c>
    </row>
    <row r="4208" spans="1:27">
      <c r="U4208" s="30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Loyola U. New Orleans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D'Amico</dc:creator>
  <cp:lastModifiedBy>anonymous D'Amico</cp:lastModifiedBy>
  <cp:lastPrinted>2017-12-14T21:32:07Z</cp:lastPrinted>
  <dcterms:created xsi:type="dcterms:W3CDTF">2017-05-20T14:18:13Z</dcterms:created>
  <dcterms:modified xsi:type="dcterms:W3CDTF">2019-05-09T16:30:23Z</dcterms:modified>
</cp:coreProperties>
</file>