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s\Downloads\"/>
    </mc:Choice>
  </mc:AlternateContent>
  <xr:revisionPtr revIDLastSave="0" documentId="13_ncr:1_{2035470E-5381-4D43-B072-8DB7C5A52F77}" xr6:coauthVersionLast="36" xr6:coauthVersionMax="47" xr10:uidLastSave="{00000000-0000-0000-0000-000000000000}"/>
  <bookViews>
    <workbookView xWindow="0" yWindow="0" windowWidth="28800" windowHeight="12225" xr2:uid="{1797134E-16CA-4135-B04D-585DC554D6F8}"/>
  </bookViews>
  <sheets>
    <sheet name="Generalidades" sheetId="5" r:id="rId1"/>
    <sheet name="Estaticas de tamaño fijo" sheetId="1" r:id="rId2"/>
    <sheet name="Estaticas de tamaño variable" sheetId="3" r:id="rId3"/>
    <sheet name="Dinámic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5" l="1"/>
  <c r="D20" i="5"/>
  <c r="D17" i="5"/>
  <c r="E17" i="5" s="1"/>
  <c r="L13" i="5"/>
  <c r="H13" i="5" s="1"/>
  <c r="L12" i="5"/>
  <c r="H12" i="5"/>
  <c r="L11" i="5"/>
  <c r="H11" i="5" s="1"/>
  <c r="L10" i="5"/>
  <c r="H10" i="5"/>
  <c r="L9" i="5"/>
  <c r="H9" i="5"/>
  <c r="L8" i="5"/>
  <c r="H8" i="5"/>
  <c r="L7" i="5"/>
  <c r="H7" i="5"/>
  <c r="L6" i="5"/>
  <c r="V63" i="4" l="1"/>
  <c r="AB63" i="4"/>
  <c r="Y63" i="4"/>
  <c r="AA58" i="4"/>
  <c r="AA57" i="4" s="1"/>
  <c r="AA56" i="4" s="1"/>
  <c r="AA55" i="4" s="1"/>
  <c r="AA54" i="4" s="1"/>
  <c r="AA53" i="4" s="1"/>
  <c r="AA52" i="4" s="1"/>
  <c r="AC43" i="4" s="1"/>
  <c r="R58" i="4"/>
  <c r="R57" i="4" s="1"/>
  <c r="T43" i="4" s="1"/>
  <c r="O58" i="4"/>
  <c r="O57" i="4"/>
  <c r="O56" i="4" s="1"/>
  <c r="O55" i="4" s="1"/>
  <c r="Q43" i="4" s="1"/>
  <c r="L58" i="4"/>
  <c r="L57" i="4" s="1"/>
  <c r="L56" i="4" s="1"/>
  <c r="U58" i="4"/>
  <c r="U57" i="4" s="1"/>
  <c r="U56" i="4" s="1"/>
  <c r="U55" i="4" s="1"/>
  <c r="U54" i="4" s="1"/>
  <c r="U53" i="4" s="1"/>
  <c r="W43" i="4" s="1"/>
  <c r="K59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AC29" i="4"/>
  <c r="AC26" i="4"/>
  <c r="Z28" i="4"/>
  <c r="Z27" i="4"/>
  <c r="AC85" i="3"/>
  <c r="AA85" i="3"/>
  <c r="Z85" i="3"/>
  <c r="W85" i="3"/>
  <c r="T85" i="3"/>
  <c r="Q85" i="3"/>
  <c r="N85" i="3"/>
  <c r="K85" i="3"/>
  <c r="AA84" i="3"/>
  <c r="AA83" i="3" s="1"/>
  <c r="AA82" i="3" s="1"/>
  <c r="AA80" i="3" s="1"/>
  <c r="AA78" i="3" s="1"/>
  <c r="AA74" i="3" s="1"/>
  <c r="AA70" i="3" s="1"/>
  <c r="AA69" i="3" s="1"/>
  <c r="X84" i="3"/>
  <c r="X83" i="3" s="1"/>
  <c r="X82" i="3" s="1"/>
  <c r="X81" i="3" s="1"/>
  <c r="X79" i="3" s="1"/>
  <c r="X77" i="3" s="1"/>
  <c r="X73" i="3" s="1"/>
  <c r="X69" i="3" s="1"/>
  <c r="X68" i="3" s="1"/>
  <c r="U84" i="3"/>
  <c r="U83" i="3" s="1"/>
  <c r="U82" i="3" s="1"/>
  <c r="U81" i="3" s="1"/>
  <c r="U79" i="3" s="1"/>
  <c r="U77" i="3" s="1"/>
  <c r="U73" i="3" s="1"/>
  <c r="U69" i="3" s="1"/>
  <c r="U68" i="3" s="1"/>
  <c r="R84" i="3"/>
  <c r="R83" i="3" s="1"/>
  <c r="R82" i="3" s="1"/>
  <c r="R81" i="3" s="1"/>
  <c r="R79" i="3" s="1"/>
  <c r="R77" i="3" s="1"/>
  <c r="R73" i="3" s="1"/>
  <c r="R69" i="3" s="1"/>
  <c r="R68" i="3" s="1"/>
  <c r="O84" i="3"/>
  <c r="O83" i="3" s="1"/>
  <c r="O82" i="3" s="1"/>
  <c r="O81" i="3" s="1"/>
  <c r="O79" i="3" s="1"/>
  <c r="O77" i="3" s="1"/>
  <c r="O73" i="3" s="1"/>
  <c r="O69" i="3" s="1"/>
  <c r="O68" i="3" s="1"/>
  <c r="L84" i="3"/>
  <c r="K84" i="3" s="1"/>
  <c r="AC82" i="3"/>
  <c r="Z82" i="3"/>
  <c r="W82" i="3"/>
  <c r="T82" i="3"/>
  <c r="Q82" i="3"/>
  <c r="N82" i="3"/>
  <c r="AC81" i="3"/>
  <c r="Z81" i="3"/>
  <c r="W81" i="3"/>
  <c r="T81" i="3"/>
  <c r="Q81" i="3"/>
  <c r="N81" i="3"/>
  <c r="AA58" i="3"/>
  <c r="AA57" i="3"/>
  <c r="AA56" i="3" s="1"/>
  <c r="AA55" i="3" s="1"/>
  <c r="AA53" i="3" s="1"/>
  <c r="AA51" i="3" s="1"/>
  <c r="AA47" i="3" s="1"/>
  <c r="AA43" i="3" s="1"/>
  <c r="AA42" i="3" s="1"/>
  <c r="X58" i="3"/>
  <c r="X57" i="3" s="1"/>
  <c r="X56" i="3" s="1"/>
  <c r="X55" i="3" s="1"/>
  <c r="X53" i="3" s="1"/>
  <c r="X51" i="3" s="1"/>
  <c r="X47" i="3" s="1"/>
  <c r="X43" i="3" s="1"/>
  <c r="X42" i="3" s="1"/>
  <c r="U58" i="3"/>
  <c r="U57" i="3" s="1"/>
  <c r="U56" i="3" s="1"/>
  <c r="U55" i="3" s="1"/>
  <c r="U53" i="3" s="1"/>
  <c r="U51" i="3" s="1"/>
  <c r="U47" i="3" s="1"/>
  <c r="U43" i="3" s="1"/>
  <c r="U42" i="3" s="1"/>
  <c r="R58" i="3"/>
  <c r="R57" i="3" s="1"/>
  <c r="R56" i="3" s="1"/>
  <c r="R55" i="3" s="1"/>
  <c r="R53" i="3" s="1"/>
  <c r="R51" i="3" s="1"/>
  <c r="R47" i="3" s="1"/>
  <c r="R43" i="3" s="1"/>
  <c r="R42" i="3" s="1"/>
  <c r="O58" i="3"/>
  <c r="O57" i="3"/>
  <c r="O56" i="3" s="1"/>
  <c r="O55" i="3" s="1"/>
  <c r="O53" i="3" s="1"/>
  <c r="O51" i="3" s="1"/>
  <c r="O47" i="3" s="1"/>
  <c r="O43" i="3" s="1"/>
  <c r="O42" i="3" s="1"/>
  <c r="N59" i="3"/>
  <c r="N56" i="3"/>
  <c r="N55" i="3"/>
  <c r="Q59" i="3"/>
  <c r="Q56" i="3"/>
  <c r="Q55" i="3"/>
  <c r="T59" i="3"/>
  <c r="T56" i="3"/>
  <c r="T55" i="3"/>
  <c r="W59" i="3"/>
  <c r="W56" i="3"/>
  <c r="W55" i="3"/>
  <c r="Z59" i="3"/>
  <c r="Z56" i="3"/>
  <c r="Z55" i="3"/>
  <c r="AC59" i="3"/>
  <c r="AC56" i="3"/>
  <c r="AC55" i="3"/>
  <c r="AC33" i="3"/>
  <c r="AC30" i="3"/>
  <c r="AC29" i="3"/>
  <c r="Z33" i="3"/>
  <c r="Z30" i="3"/>
  <c r="Z29" i="3"/>
  <c r="W33" i="3"/>
  <c r="W30" i="3"/>
  <c r="W29" i="3"/>
  <c r="T33" i="3"/>
  <c r="T30" i="3"/>
  <c r="T29" i="3"/>
  <c r="Q33" i="3"/>
  <c r="Q30" i="3"/>
  <c r="Q29" i="3"/>
  <c r="N33" i="3"/>
  <c r="N30" i="3"/>
  <c r="N29" i="3"/>
  <c r="AA33" i="3"/>
  <c r="AA32" i="3" s="1"/>
  <c r="AA31" i="3" s="1"/>
  <c r="AA30" i="3" s="1"/>
  <c r="AA28" i="3" s="1"/>
  <c r="AA26" i="3" s="1"/>
  <c r="AA22" i="3" s="1"/>
  <c r="AA18" i="3" s="1"/>
  <c r="AA17" i="3" s="1"/>
  <c r="X32" i="3"/>
  <c r="X31" i="3" s="1"/>
  <c r="X30" i="3" s="1"/>
  <c r="X29" i="3" s="1"/>
  <c r="X27" i="3" s="1"/>
  <c r="X25" i="3" s="1"/>
  <c r="X21" i="3" s="1"/>
  <c r="X17" i="3" s="1"/>
  <c r="X16" i="3" s="1"/>
  <c r="U32" i="3"/>
  <c r="U31" i="3" s="1"/>
  <c r="U30" i="3" s="1"/>
  <c r="U29" i="3" s="1"/>
  <c r="U27" i="3" s="1"/>
  <c r="U25" i="3" s="1"/>
  <c r="U21" i="3" s="1"/>
  <c r="U17" i="3" s="1"/>
  <c r="U16" i="3" s="1"/>
  <c r="R32" i="3"/>
  <c r="R31" i="3" s="1"/>
  <c r="R30" i="3" s="1"/>
  <c r="R29" i="3" s="1"/>
  <c r="R27" i="3" s="1"/>
  <c r="R25" i="3" s="1"/>
  <c r="R21" i="3" s="1"/>
  <c r="R17" i="3" s="1"/>
  <c r="R16" i="3" s="1"/>
  <c r="O32" i="3"/>
  <c r="O31" i="3" s="1"/>
  <c r="O30" i="3" s="1"/>
  <c r="O29" i="3" s="1"/>
  <c r="O27" i="3" s="1"/>
  <c r="O25" i="3" s="1"/>
  <c r="O21" i="3" s="1"/>
  <c r="O17" i="3" s="1"/>
  <c r="O16" i="3" s="1"/>
  <c r="Z31" i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W31" i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W17" i="1" s="1"/>
  <c r="W16" i="1" s="1"/>
  <c r="T31" i="1"/>
  <c r="T30" i="1" s="1"/>
  <c r="T29" i="1" s="1"/>
  <c r="T28" i="1" s="1"/>
  <c r="T27" i="1" s="1"/>
  <c r="T26" i="1" s="1"/>
  <c r="T25" i="1" s="1"/>
  <c r="T24" i="1" s="1"/>
  <c r="T23" i="1" s="1"/>
  <c r="T22" i="1" s="1"/>
  <c r="T21" i="1" s="1"/>
  <c r="T20" i="1" s="1"/>
  <c r="T19" i="1" s="1"/>
  <c r="T18" i="1" s="1"/>
  <c r="T17" i="1" s="1"/>
  <c r="T16" i="1" s="1"/>
  <c r="Q31" i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N31" i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16" i="1" s="1"/>
  <c r="AB27" i="1"/>
  <c r="AB26" i="1"/>
  <c r="AB25" i="1"/>
  <c r="AB24" i="1"/>
  <c r="AB23" i="1"/>
  <c r="AB22" i="1"/>
  <c r="AB21" i="1"/>
  <c r="AB20" i="1"/>
  <c r="AB19" i="1"/>
  <c r="AB18" i="1"/>
  <c r="AB17" i="1"/>
  <c r="AB29" i="1"/>
  <c r="AB28" i="1"/>
  <c r="AB32" i="1"/>
  <c r="AA36" i="1" s="1"/>
  <c r="AB31" i="1"/>
  <c r="AB30" i="1"/>
  <c r="Y28" i="1"/>
  <c r="Y27" i="1"/>
  <c r="Y26" i="1"/>
  <c r="Y25" i="1"/>
  <c r="Y24" i="1"/>
  <c r="Y23" i="1"/>
  <c r="Y22" i="1"/>
  <c r="Y21" i="1"/>
  <c r="Y20" i="1"/>
  <c r="Y19" i="1"/>
  <c r="Y18" i="1"/>
  <c r="Y17" i="1"/>
  <c r="Y29" i="1"/>
  <c r="Y32" i="1"/>
  <c r="X36" i="1" s="1"/>
  <c r="Y31" i="1"/>
  <c r="Y30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31" i="1"/>
  <c r="V32" i="1"/>
  <c r="U36" i="1" s="1"/>
  <c r="S32" i="1"/>
  <c r="R36" i="1" s="1"/>
  <c r="R37" i="1" s="1"/>
  <c r="P32" i="1"/>
  <c r="O36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7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AA27" i="4"/>
  <c r="AC27" i="4" s="1"/>
  <c r="AA24" i="4"/>
  <c r="AA23" i="4" s="1"/>
  <c r="AC16" i="4" s="1"/>
  <c r="Z16" i="4"/>
  <c r="H35" i="4"/>
  <c r="G35" i="4"/>
  <c r="AA31" i="4"/>
  <c r="AA30" i="4" s="1"/>
  <c r="AC30" i="4" s="1"/>
  <c r="X31" i="4"/>
  <c r="X30" i="4" s="1"/>
  <c r="X29" i="4" s="1"/>
  <c r="Z30" i="4" s="1"/>
  <c r="U31" i="4"/>
  <c r="U30" i="4" s="1"/>
  <c r="U29" i="4" s="1"/>
  <c r="U28" i="4" s="1"/>
  <c r="U27" i="4" s="1"/>
  <c r="U26" i="4" s="1"/>
  <c r="W16" i="4" s="1"/>
  <c r="R31" i="4"/>
  <c r="R30" i="4" s="1"/>
  <c r="T16" i="4" s="1"/>
  <c r="O31" i="4"/>
  <c r="O30" i="4" s="1"/>
  <c r="O29" i="4" s="1"/>
  <c r="O28" i="4" s="1"/>
  <c r="Q16" i="4" s="1"/>
  <c r="E35" i="4"/>
  <c r="E34" i="4"/>
  <c r="C35" i="4" s="1"/>
  <c r="D35" i="4" s="1"/>
  <c r="D34" i="4"/>
  <c r="K32" i="4"/>
  <c r="L31" i="4"/>
  <c r="K31" i="4" s="1"/>
  <c r="L12" i="4"/>
  <c r="H12" i="4" s="1"/>
  <c r="L11" i="4"/>
  <c r="H11" i="4" s="1"/>
  <c r="L10" i="4"/>
  <c r="H10" i="4" s="1"/>
  <c r="L9" i="4"/>
  <c r="H9" i="4"/>
  <c r="L8" i="4"/>
  <c r="H8" i="4"/>
  <c r="C8" i="4"/>
  <c r="L7" i="4"/>
  <c r="H7" i="4"/>
  <c r="C7" i="4"/>
  <c r="L6" i="4"/>
  <c r="H6" i="4"/>
  <c r="L5" i="4"/>
  <c r="C4" i="4"/>
  <c r="D4" i="4" s="1"/>
  <c r="L16" i="4" s="1"/>
  <c r="L12" i="1"/>
  <c r="H12" i="1" s="1"/>
  <c r="L11" i="1"/>
  <c r="H11" i="1" s="1"/>
  <c r="L10" i="1"/>
  <c r="H10" i="1" s="1"/>
  <c r="L9" i="1"/>
  <c r="H9" i="1"/>
  <c r="L8" i="1"/>
  <c r="H8" i="1"/>
  <c r="L7" i="1"/>
  <c r="H7" i="1"/>
  <c r="L6" i="1"/>
  <c r="H6" i="1"/>
  <c r="L5" i="1"/>
  <c r="K59" i="3"/>
  <c r="L58" i="3"/>
  <c r="K58" i="3" s="1"/>
  <c r="D34" i="3"/>
  <c r="D35" i="3" s="1"/>
  <c r="D36" i="3" s="1"/>
  <c r="D37" i="3" s="1"/>
  <c r="D38" i="3" s="1"/>
  <c r="D39" i="3" s="1"/>
  <c r="D40" i="3" s="1"/>
  <c r="D41" i="3" s="1"/>
  <c r="E41" i="3" s="1"/>
  <c r="E33" i="3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5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4" i="1"/>
  <c r="F17" i="3"/>
  <c r="E17" i="3" s="1"/>
  <c r="W73" i="3" s="1"/>
  <c r="F16" i="3"/>
  <c r="E16" i="3" s="1"/>
  <c r="W79" i="3" s="1"/>
  <c r="A16" i="3"/>
  <c r="AC84" i="3" s="1"/>
  <c r="K33" i="3"/>
  <c r="L32" i="3"/>
  <c r="L31" i="3" s="1"/>
  <c r="K31" i="3" s="1"/>
  <c r="L12" i="3"/>
  <c r="H12" i="3" s="1"/>
  <c r="L11" i="3"/>
  <c r="H11" i="3" s="1"/>
  <c r="L10" i="3"/>
  <c r="H10" i="3" s="1"/>
  <c r="L9" i="3"/>
  <c r="H9" i="3"/>
  <c r="L8" i="3"/>
  <c r="H8" i="3"/>
  <c r="L7" i="3"/>
  <c r="H7" i="3"/>
  <c r="L6" i="3"/>
  <c r="H6" i="3"/>
  <c r="L5" i="3"/>
  <c r="C8" i="3"/>
  <c r="C7" i="3"/>
  <c r="C4" i="3"/>
  <c r="D4" i="3" s="1"/>
  <c r="L36" i="1"/>
  <c r="K31" i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J16" i="1" s="1"/>
  <c r="J32" i="1"/>
  <c r="C8" i="1"/>
  <c r="C7" i="1"/>
  <c r="C4" i="1"/>
  <c r="D4" i="1" s="1"/>
  <c r="U37" i="1" s="1"/>
  <c r="X37" i="1" l="1"/>
  <c r="AA37" i="1"/>
  <c r="O37" i="1"/>
  <c r="W58" i="3"/>
  <c r="T57" i="3"/>
  <c r="N31" i="3"/>
  <c r="W83" i="3"/>
  <c r="Q31" i="3"/>
  <c r="AC57" i="3"/>
  <c r="N84" i="3"/>
  <c r="W17" i="3"/>
  <c r="N43" i="3"/>
  <c r="N32" i="3"/>
  <c r="Q32" i="3"/>
  <c r="AC47" i="3"/>
  <c r="T58" i="3"/>
  <c r="Z73" i="3"/>
  <c r="Z83" i="3"/>
  <c r="N73" i="3"/>
  <c r="M89" i="3" s="1"/>
  <c r="M90" i="3" s="1"/>
  <c r="T31" i="3"/>
  <c r="Z32" i="3"/>
  <c r="AC31" i="3"/>
  <c r="Z43" i="3"/>
  <c r="Q57" i="3"/>
  <c r="Q83" i="3"/>
  <c r="Z84" i="3"/>
  <c r="T21" i="3"/>
  <c r="AC32" i="3"/>
  <c r="Q47" i="3"/>
  <c r="T69" i="3"/>
  <c r="T84" i="3"/>
  <c r="S89" i="3" s="1"/>
  <c r="S90" i="3" s="1"/>
  <c r="N17" i="3"/>
  <c r="AC28" i="4"/>
  <c r="K56" i="4"/>
  <c r="N43" i="4"/>
  <c r="AB64" i="4"/>
  <c r="W27" i="4"/>
  <c r="K58" i="4"/>
  <c r="Q31" i="4"/>
  <c r="W28" i="4"/>
  <c r="K57" i="4"/>
  <c r="P63" i="4"/>
  <c r="P64" i="4" s="1"/>
  <c r="M63" i="4"/>
  <c r="M64" i="4" s="1"/>
  <c r="S63" i="4"/>
  <c r="S64" i="4" s="1"/>
  <c r="Z27" i="3"/>
  <c r="AC25" i="3"/>
  <c r="T51" i="3"/>
  <c r="T77" i="3"/>
  <c r="N79" i="3"/>
  <c r="Z79" i="3"/>
  <c r="W21" i="3"/>
  <c r="Z17" i="3"/>
  <c r="AC27" i="3"/>
  <c r="AC51" i="3"/>
  <c r="Z47" i="3"/>
  <c r="W43" i="3"/>
  <c r="T53" i="3"/>
  <c r="Q51" i="3"/>
  <c r="N47" i="3"/>
  <c r="M63" i="3" s="1"/>
  <c r="M64" i="3" s="1"/>
  <c r="Q73" i="3"/>
  <c r="AC73" i="3"/>
  <c r="W77" i="3"/>
  <c r="Q79" i="3"/>
  <c r="N21" i="3"/>
  <c r="M37" i="3" s="1"/>
  <c r="M38" i="3" s="1"/>
  <c r="Q17" i="3"/>
  <c r="T27" i="3"/>
  <c r="T32" i="3"/>
  <c r="S37" i="3" s="1"/>
  <c r="S38" i="3" s="1"/>
  <c r="W25" i="3"/>
  <c r="W31" i="3"/>
  <c r="Z21" i="3"/>
  <c r="AC17" i="3"/>
  <c r="AC53" i="3"/>
  <c r="AC58" i="3"/>
  <c r="Z51" i="3"/>
  <c r="Z57" i="3"/>
  <c r="W47" i="3"/>
  <c r="T43" i="3"/>
  <c r="Q53" i="3"/>
  <c r="Q58" i="3"/>
  <c r="N51" i="3"/>
  <c r="N57" i="3"/>
  <c r="N69" i="3"/>
  <c r="Z69" i="3"/>
  <c r="T73" i="3"/>
  <c r="N77" i="3"/>
  <c r="Z77" i="3"/>
  <c r="T79" i="3"/>
  <c r="T83" i="3"/>
  <c r="N27" i="3"/>
  <c r="Q25" i="3"/>
  <c r="W53" i="3"/>
  <c r="Q27" i="3"/>
  <c r="T25" i="3"/>
  <c r="W69" i="3"/>
  <c r="AC79" i="3"/>
  <c r="N25" i="3"/>
  <c r="Q21" i="3"/>
  <c r="T17" i="3"/>
  <c r="W27" i="3"/>
  <c r="W32" i="3"/>
  <c r="Z25" i="3"/>
  <c r="Z31" i="3"/>
  <c r="Y37" i="3" s="1"/>
  <c r="Y38" i="3" s="1"/>
  <c r="AC21" i="3"/>
  <c r="AC43" i="3"/>
  <c r="Z53" i="3"/>
  <c r="Z58" i="3"/>
  <c r="W51" i="3"/>
  <c r="W57" i="3"/>
  <c r="T47" i="3"/>
  <c r="S63" i="3" s="1"/>
  <c r="S64" i="3" s="1"/>
  <c r="Q43" i="3"/>
  <c r="N53" i="3"/>
  <c r="N58" i="3"/>
  <c r="Q69" i="3"/>
  <c r="AC69" i="3"/>
  <c r="Q77" i="3"/>
  <c r="AC77" i="3"/>
  <c r="N83" i="3"/>
  <c r="AC83" i="3"/>
  <c r="Q84" i="3"/>
  <c r="P89" i="3" s="1"/>
  <c r="P90" i="3" s="1"/>
  <c r="W84" i="3"/>
  <c r="N32" i="4"/>
  <c r="Z32" i="4"/>
  <c r="Q29" i="4"/>
  <c r="T31" i="4"/>
  <c r="W29" i="4"/>
  <c r="T32" i="4"/>
  <c r="Z31" i="4"/>
  <c r="AC24" i="4"/>
  <c r="Q32" i="4"/>
  <c r="AC32" i="4"/>
  <c r="Q30" i="4"/>
  <c r="W31" i="4"/>
  <c r="W30" i="4"/>
  <c r="W32" i="4"/>
  <c r="AC25" i="4"/>
  <c r="AC31" i="4"/>
  <c r="Z29" i="4"/>
  <c r="H34" i="4"/>
  <c r="G34" i="4"/>
  <c r="L83" i="3"/>
  <c r="L57" i="3"/>
  <c r="K57" i="3" s="1"/>
  <c r="K32" i="3"/>
  <c r="L30" i="4"/>
  <c r="L37" i="1"/>
  <c r="E40" i="3"/>
  <c r="E36" i="3"/>
  <c r="E37" i="3"/>
  <c r="E39" i="3"/>
  <c r="E35" i="3"/>
  <c r="E38" i="3"/>
  <c r="E34" i="3"/>
  <c r="L30" i="3"/>
  <c r="K30" i="3" s="1"/>
  <c r="J31" i="1"/>
  <c r="J29" i="1"/>
  <c r="J30" i="1"/>
  <c r="P63" i="3" l="1"/>
  <c r="P64" i="3" s="1"/>
  <c r="V89" i="3"/>
  <c r="V90" i="3" s="1"/>
  <c r="Y63" i="3"/>
  <c r="Y64" i="3" s="1"/>
  <c r="V63" i="3"/>
  <c r="V64" i="3" s="1"/>
  <c r="Y89" i="3"/>
  <c r="Y90" i="3" s="1"/>
  <c r="AB89" i="3"/>
  <c r="AB90" i="3" s="1"/>
  <c r="P37" i="3"/>
  <c r="P38" i="3" s="1"/>
  <c r="AB37" i="3"/>
  <c r="AB38" i="3" s="1"/>
  <c r="V37" i="3"/>
  <c r="V38" i="3" s="1"/>
  <c r="AB63" i="3"/>
  <c r="AB64" i="3" s="1"/>
  <c r="S36" i="4"/>
  <c r="S37" i="4" s="1"/>
  <c r="P36" i="4"/>
  <c r="P37" i="4" s="1"/>
  <c r="L29" i="4"/>
  <c r="N31" i="4"/>
  <c r="Y36" i="4"/>
  <c r="Y37" i="4" s="1"/>
  <c r="V36" i="4"/>
  <c r="V37" i="4" s="1"/>
  <c r="AB36" i="4"/>
  <c r="AB37" i="4" s="1"/>
  <c r="K83" i="3"/>
  <c r="L82" i="3"/>
  <c r="L56" i="3"/>
  <c r="L55" i="3" s="1"/>
  <c r="K30" i="4"/>
  <c r="L29" i="3"/>
  <c r="K29" i="3" s="1"/>
  <c r="J28" i="1"/>
  <c r="K56" i="3" l="1"/>
  <c r="N30" i="4"/>
  <c r="M36" i="4" s="1"/>
  <c r="M37" i="4" s="1"/>
  <c r="N16" i="4"/>
  <c r="L81" i="3"/>
  <c r="K82" i="3"/>
  <c r="K29" i="4"/>
  <c r="K55" i="3"/>
  <c r="L53" i="3"/>
  <c r="L27" i="3"/>
  <c r="J27" i="1"/>
  <c r="V64" i="4" l="1"/>
  <c r="K81" i="3"/>
  <c r="L79" i="3"/>
  <c r="K28" i="4"/>
  <c r="K53" i="3"/>
  <c r="L51" i="3"/>
  <c r="K27" i="3"/>
  <c r="L25" i="3"/>
  <c r="L21" i="3" s="1"/>
  <c r="L17" i="3" s="1"/>
  <c r="L16" i="3" s="1"/>
  <c r="J26" i="1"/>
  <c r="K25" i="3" l="1"/>
  <c r="L77" i="3"/>
  <c r="K79" i="3"/>
  <c r="K27" i="4"/>
  <c r="K51" i="3"/>
  <c r="L47" i="3"/>
  <c r="J25" i="1"/>
  <c r="K77" i="3" l="1"/>
  <c r="L73" i="3"/>
  <c r="K26" i="4"/>
  <c r="L43" i="3"/>
  <c r="K47" i="3"/>
  <c r="K21" i="3"/>
  <c r="J24" i="1"/>
  <c r="K73" i="3" l="1"/>
  <c r="L69" i="3"/>
  <c r="K25" i="4"/>
  <c r="K43" i="3"/>
  <c r="L42" i="3"/>
  <c r="K42" i="3" s="1"/>
  <c r="J23" i="1"/>
  <c r="L68" i="3" l="1"/>
  <c r="K68" i="3" s="1"/>
  <c r="K69" i="3"/>
  <c r="K24" i="4"/>
  <c r="J22" i="1"/>
  <c r="K23" i="4" l="1"/>
  <c r="J21" i="1"/>
  <c r="K22" i="4" l="1"/>
  <c r="K17" i="3"/>
  <c r="J20" i="1"/>
  <c r="K21" i="4" l="1"/>
  <c r="J19" i="1"/>
  <c r="K20" i="4" l="1"/>
  <c r="J17" i="1"/>
  <c r="J18" i="1"/>
  <c r="K19" i="4" l="1"/>
  <c r="K16" i="3"/>
  <c r="K18" i="4" l="1"/>
  <c r="K16" i="4" l="1"/>
  <c r="K17" i="4"/>
  <c r="X58" i="4"/>
  <c r="X57" i="4" s="1"/>
  <c r="X56" i="4" s="1"/>
  <c r="X55" i="4" s="1"/>
  <c r="X54" i="4" s="1"/>
  <c r="Z43" i="4" s="1"/>
  <c r="Y64" i="4"/>
</calcChain>
</file>

<file path=xl/sharedStrings.xml><?xml version="1.0" encoding="utf-8"?>
<sst xmlns="http://schemas.openxmlformats.org/spreadsheetml/2006/main" count="626" uniqueCount="86">
  <si>
    <t>Pila</t>
  </si>
  <si>
    <t>Montículo</t>
  </si>
  <si>
    <t>Tamaño en disco</t>
  </si>
  <si>
    <t>Tamaño código</t>
  </si>
  <si>
    <t>Tamaño datos inicializados</t>
  </si>
  <si>
    <t>Tamaño de datos sin inicializar</t>
  </si>
  <si>
    <t>Memoria inicial</t>
  </si>
  <si>
    <t>Memoria a usar</t>
  </si>
  <si>
    <t>en KiB</t>
  </si>
  <si>
    <t>P1</t>
  </si>
  <si>
    <t>Notepad</t>
  </si>
  <si>
    <t>P2</t>
  </si>
  <si>
    <t>Word</t>
  </si>
  <si>
    <t>P3</t>
  </si>
  <si>
    <t>Excel</t>
  </si>
  <si>
    <t>P4</t>
  </si>
  <si>
    <t>AutoCAD</t>
  </si>
  <si>
    <t>P5</t>
  </si>
  <si>
    <t>Calculadora</t>
  </si>
  <si>
    <t>P6</t>
  </si>
  <si>
    <t>p1</t>
  </si>
  <si>
    <t>P7</t>
  </si>
  <si>
    <t>p2</t>
  </si>
  <si>
    <t>P8</t>
  </si>
  <si>
    <t>p3</t>
  </si>
  <si>
    <t xml:space="preserve">Tamaño Partición </t>
  </si>
  <si>
    <t>bytes</t>
  </si>
  <si>
    <t>KiB</t>
  </si>
  <si>
    <t>MiB</t>
  </si>
  <si>
    <t>Generalidades</t>
  </si>
  <si>
    <t>RAM Instalada</t>
  </si>
  <si>
    <t>Del sistema operativo:</t>
  </si>
  <si>
    <t>Programas instalados en mi sistema</t>
  </si>
  <si>
    <t>Cuando es proceso</t>
  </si>
  <si>
    <t>Encabezado EXE</t>
  </si>
  <si>
    <t>S.O</t>
  </si>
  <si>
    <t>HEX</t>
  </si>
  <si>
    <t>DEC</t>
  </si>
  <si>
    <t>p4</t>
  </si>
  <si>
    <t>p5</t>
  </si>
  <si>
    <t>p6</t>
  </si>
  <si>
    <t>p7</t>
  </si>
  <si>
    <t>p8</t>
  </si>
  <si>
    <t>t1</t>
  </si>
  <si>
    <t>t2</t>
  </si>
  <si>
    <t>t3</t>
  </si>
  <si>
    <t>t4</t>
  </si>
  <si>
    <t>t5</t>
  </si>
  <si>
    <t>t6</t>
  </si>
  <si>
    <t>x</t>
  </si>
  <si>
    <t>x1</t>
  </si>
  <si>
    <t>x2</t>
  </si>
  <si>
    <t>T1</t>
  </si>
  <si>
    <t>Estado de la memoria</t>
  </si>
  <si>
    <t>Ocupado</t>
  </si>
  <si>
    <t>Libre</t>
  </si>
  <si>
    <t>x3</t>
  </si>
  <si>
    <t>x4</t>
  </si>
  <si>
    <t>x5</t>
  </si>
  <si>
    <t>Tamaño Particiones</t>
  </si>
  <si>
    <t>Primer ajuste</t>
  </si>
  <si>
    <t>Tabla de descripción de particiones</t>
  </si>
  <si>
    <t>PID</t>
  </si>
  <si>
    <t>L/O</t>
  </si>
  <si>
    <t>SO</t>
  </si>
  <si>
    <t>Tamaño</t>
  </si>
  <si>
    <t>Tamaño (KiB)</t>
  </si>
  <si>
    <t>Base</t>
  </si>
  <si>
    <t>Dec</t>
  </si>
  <si>
    <t>Hex</t>
  </si>
  <si>
    <t>Peor ajuste</t>
  </si>
  <si>
    <t>Mejor ajuste</t>
  </si>
  <si>
    <t>Programa en el Dispositivo de almacenamiento</t>
  </si>
  <si>
    <t>HEADER</t>
  </si>
  <si>
    <t>.text</t>
  </si>
  <si>
    <t>.data</t>
  </si>
  <si>
    <t>.bss</t>
  </si>
  <si>
    <t>.heap</t>
  </si>
  <si>
    <t>Proceso en RAM</t>
  </si>
  <si>
    <t>.stack</t>
  </si>
  <si>
    <t>Tabla de fragmentos libres</t>
  </si>
  <si>
    <t>En T5</t>
  </si>
  <si>
    <t>* En T6</t>
  </si>
  <si>
    <t>SIN COMPACTACIÓN (Usando algoritmo de mejor ajuste)</t>
  </si>
  <si>
    <t>CON COMPACTACIÓN</t>
  </si>
  <si>
    <t>Características de mi sistema: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</si>
</sst>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10" xfId="0" applyFont="1" applyBorder="1" applyAlignment="1">
      <alignment horizontal="center" vertical="center"/>
    </xf>
    <xf numFmtId="4" fontId="2" fillId="0" borderId="9" xfId="0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" fontId="2" fillId="0" borderId="11" xfId="0" applyNumberFormat="1" applyFont="1" applyFill="1" applyBorder="1"/>
    <xf numFmtId="0" fontId="2" fillId="0" borderId="12" xfId="0" applyFont="1" applyFill="1" applyBorder="1" applyAlignment="1">
      <alignment horizontal="center" vertical="center"/>
    </xf>
    <xf numFmtId="0" fontId="0" fillId="0" borderId="12" xfId="0" applyFill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7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0" xfId="0" applyNumberFormat="1" applyFont="1" applyBorder="1"/>
    <xf numFmtId="0" fontId="2" fillId="0" borderId="10" xfId="0" applyFont="1" applyBorder="1"/>
    <xf numFmtId="0" fontId="2" fillId="0" borderId="9" xfId="0" applyFon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0" fontId="2" fillId="0" borderId="13" xfId="0" applyFont="1" applyBorder="1"/>
    <xf numFmtId="0" fontId="2" fillId="0" borderId="0" xfId="0" applyFont="1" applyAlignment="1">
      <alignment horizontal="right"/>
    </xf>
    <xf numFmtId="3" fontId="2" fillId="2" borderId="0" xfId="0" applyNumberFormat="1" applyFont="1" applyFill="1" applyBorder="1"/>
    <xf numFmtId="3" fontId="2" fillId="2" borderId="12" xfId="0" applyNumberFormat="1" applyFont="1" applyFill="1" applyBorder="1"/>
    <xf numFmtId="0" fontId="5" fillId="0" borderId="0" xfId="0" applyFont="1" applyAlignment="1">
      <alignment horizontal="center"/>
    </xf>
    <xf numFmtId="3" fontId="2" fillId="0" borderId="0" xfId="0" applyNumberFormat="1" applyFont="1" applyFill="1" applyBorder="1"/>
    <xf numFmtId="3" fontId="2" fillId="0" borderId="12" xfId="0" applyNumberFormat="1" applyFont="1" applyFill="1" applyBorder="1"/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Border="1"/>
    <xf numFmtId="3" fontId="0" fillId="0" borderId="0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2" fillId="2" borderId="0" xfId="0" applyNumberFormat="1" applyFont="1" applyFill="1"/>
    <xf numFmtId="3" fontId="0" fillId="4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/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right"/>
    </xf>
    <xf numFmtId="0" fontId="1" fillId="0" borderId="7" xfId="0" applyFont="1" applyBorder="1" applyAlignment="1"/>
    <xf numFmtId="0" fontId="0" fillId="6" borderId="1" xfId="0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Border="1"/>
    <xf numFmtId="0" fontId="1" fillId="6" borderId="0" xfId="0" applyFont="1" applyFill="1" applyBorder="1" applyAlignment="1">
      <alignment horizontal="right"/>
    </xf>
    <xf numFmtId="0" fontId="0" fillId="6" borderId="1" xfId="0" applyFill="1" applyBorder="1"/>
    <xf numFmtId="3" fontId="0" fillId="6" borderId="1" xfId="0" applyNumberForma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right"/>
    </xf>
    <xf numFmtId="0" fontId="0" fillId="4" borderId="0" xfId="0" applyFill="1" applyBorder="1"/>
    <xf numFmtId="0" fontId="1" fillId="4" borderId="0" xfId="0" applyFont="1" applyFill="1" applyAlignment="1">
      <alignment horizontal="right"/>
    </xf>
    <xf numFmtId="0" fontId="0" fillId="4" borderId="0" xfId="0" applyFill="1"/>
    <xf numFmtId="0" fontId="1" fillId="0" borderId="8" xfId="0" applyFont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4" borderId="0" xfId="0" applyNumberFormat="1" applyFont="1" applyFill="1" applyBorder="1" applyAlignment="1">
      <alignment horizontal="center"/>
    </xf>
    <xf numFmtId="3" fontId="2" fillId="6" borderId="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3" fontId="8" fillId="6" borderId="2" xfId="0" applyNumberFormat="1" applyFont="1" applyFill="1" applyBorder="1" applyAlignment="1">
      <alignment horizontal="center" vertical="center"/>
    </xf>
    <xf numFmtId="3" fontId="8" fillId="6" borderId="3" xfId="0" applyNumberFormat="1" applyFont="1" applyFill="1" applyBorder="1" applyAlignment="1">
      <alignment horizontal="center" vertical="center"/>
    </xf>
    <xf numFmtId="3" fontId="8" fillId="6" borderId="4" xfId="0" applyNumberFormat="1" applyFont="1" applyFill="1" applyBorder="1" applyAlignment="1">
      <alignment horizontal="center" vertical="center"/>
    </xf>
    <xf numFmtId="3" fontId="8" fillId="4" borderId="2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90"/>
    </xf>
    <xf numFmtId="0" fontId="11" fillId="0" borderId="9" xfId="0" applyFont="1" applyBorder="1" applyAlignment="1">
      <alignment horizontal="center" vertical="center" textRotation="90"/>
    </xf>
    <xf numFmtId="0" fontId="11" fillId="0" borderId="11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0" fillId="0" borderId="9" xfId="0" applyBorder="1"/>
    <xf numFmtId="0" fontId="5" fillId="0" borderId="9" xfId="0" applyFont="1" applyBorder="1"/>
    <xf numFmtId="0" fontId="2" fillId="0" borderId="9" xfId="0" applyFont="1" applyBorder="1" applyAlignment="1">
      <alignment horizontal="right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6</xdr:row>
      <xdr:rowOff>38100</xdr:rowOff>
    </xdr:from>
    <xdr:to>
      <xdr:col>0</xdr:col>
      <xdr:colOff>647700</xdr:colOff>
      <xdr:row>9</xdr:row>
      <xdr:rowOff>171450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8B1BB0A-7A92-4722-A54B-687FC5651A63}"/>
            </a:ext>
          </a:extLst>
        </xdr:cNvPr>
        <xdr:cNvCxnSpPr/>
      </xdr:nvCxnSpPr>
      <xdr:spPr>
        <a:xfrm flipH="1">
          <a:off x="641350" y="1835150"/>
          <a:ext cx="635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673100</xdr:colOff>
      <xdr:row>6</xdr:row>
      <xdr:rowOff>0</xdr:rowOff>
    </xdr:from>
    <xdr:to>
      <xdr:col>2</xdr:col>
      <xdr:colOff>679450</xdr:colOff>
      <xdr:row>11</xdr:row>
      <xdr:rowOff>19050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77A3C4A2-070F-43A8-B049-E0D536BD12D3}"/>
            </a:ext>
          </a:extLst>
        </xdr:cNvPr>
        <xdr:cNvCxnSpPr/>
      </xdr:nvCxnSpPr>
      <xdr:spPr>
        <a:xfrm flipH="1">
          <a:off x="2457450" y="1797050"/>
          <a:ext cx="6350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715818</xdr:colOff>
      <xdr:row>0</xdr:row>
      <xdr:rowOff>175977</xdr:rowOff>
    </xdr:from>
    <xdr:to>
      <xdr:col>24</xdr:col>
      <xdr:colOff>400327</xdr:colOff>
      <xdr:row>11</xdr:row>
      <xdr:rowOff>114808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A56CBB-1E6E-7B98-34D4-03FCDF5E2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7909" y="175977"/>
          <a:ext cx="7298736" cy="26462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749C-3223-4E61-AA18-BC34870D843D}">
  <dimension ref="A1:O23"/>
  <sheetViews>
    <sheetView tabSelected="1" zoomScale="130" zoomScaleNormal="130" workbookViewId="0">
      <selection activeCell="M9" sqref="M9"/>
    </sheetView>
  </sheetViews>
  <sheetFormatPr baseColWidth="10" defaultRowHeight="15" x14ac:dyDescent="0.25"/>
  <cols>
    <col min="2" max="2" width="15.28515625" customWidth="1"/>
    <col min="4" max="4" width="17.140625" customWidth="1"/>
    <col min="6" max="6" width="8.28515625" customWidth="1"/>
    <col min="7" max="7" width="12.28515625" customWidth="1"/>
    <col min="15" max="15" width="2.5703125" customWidth="1"/>
  </cols>
  <sheetData>
    <row r="1" spans="1:15" ht="15.75" thickBot="1" x14ac:dyDescent="0.3"/>
    <row r="2" spans="1:15" ht="23.25" x14ac:dyDescent="0.35">
      <c r="A2" s="11" t="s">
        <v>29</v>
      </c>
      <c r="F2" s="147" t="s">
        <v>32</v>
      </c>
      <c r="G2" s="41"/>
      <c r="H2" s="41"/>
      <c r="I2" s="41"/>
      <c r="J2" s="41"/>
      <c r="K2" s="41"/>
      <c r="L2" s="41"/>
      <c r="M2" s="41"/>
      <c r="N2" s="41"/>
      <c r="O2" s="43"/>
    </row>
    <row r="3" spans="1:15" ht="15.75" thickBot="1" x14ac:dyDescent="0.3">
      <c r="F3" s="148"/>
      <c r="G3" s="25"/>
      <c r="H3" s="25"/>
      <c r="I3" s="25"/>
      <c r="J3" s="25"/>
      <c r="K3" s="25"/>
      <c r="L3" s="25"/>
      <c r="M3" s="25"/>
      <c r="N3" s="25"/>
      <c r="O3" s="44"/>
    </row>
    <row r="4" spans="1:15" ht="23.25" customHeight="1" x14ac:dyDescent="0.35">
      <c r="F4" s="149"/>
      <c r="G4" s="78"/>
      <c r="H4" s="78"/>
      <c r="I4" s="98" t="s">
        <v>33</v>
      </c>
      <c r="J4" s="99"/>
      <c r="K4" s="99"/>
      <c r="L4" s="99"/>
      <c r="M4" s="99"/>
      <c r="N4" s="100"/>
      <c r="O4" s="44"/>
    </row>
    <row r="5" spans="1:15" ht="60" x14ac:dyDescent="0.25">
      <c r="B5" s="95" t="s">
        <v>72</v>
      </c>
      <c r="D5" s="145" t="s">
        <v>78</v>
      </c>
      <c r="F5" s="55"/>
      <c r="G5" s="78"/>
      <c r="H5" s="50" t="s">
        <v>2</v>
      </c>
      <c r="I5" s="49" t="s">
        <v>3</v>
      </c>
      <c r="J5" s="50" t="s">
        <v>4</v>
      </c>
      <c r="K5" s="50" t="s">
        <v>5</v>
      </c>
      <c r="L5" s="50" t="s">
        <v>6</v>
      </c>
      <c r="M5" s="50" t="s">
        <v>7</v>
      </c>
      <c r="N5" s="51" t="s">
        <v>8</v>
      </c>
      <c r="O5" s="44"/>
    </row>
    <row r="6" spans="1:15" x14ac:dyDescent="0.25">
      <c r="F6" s="150" t="s">
        <v>9</v>
      </c>
      <c r="G6" s="78" t="s">
        <v>10</v>
      </c>
      <c r="H6" s="53">
        <v>33808</v>
      </c>
      <c r="I6" s="52">
        <v>19524</v>
      </c>
      <c r="J6" s="53">
        <v>12352</v>
      </c>
      <c r="K6" s="53">
        <v>1165</v>
      </c>
      <c r="L6" s="53">
        <f>I6+J6+K6</f>
        <v>33041</v>
      </c>
      <c r="M6" s="60">
        <v>224649</v>
      </c>
      <c r="N6" s="54">
        <v>219.38</v>
      </c>
      <c r="O6" s="44"/>
    </row>
    <row r="7" spans="1:15" ht="18" customHeight="1" x14ac:dyDescent="0.25">
      <c r="B7" s="13" t="s">
        <v>73</v>
      </c>
      <c r="D7" s="15" t="s">
        <v>74</v>
      </c>
      <c r="F7" s="150" t="s">
        <v>11</v>
      </c>
      <c r="G7" s="78" t="s">
        <v>12</v>
      </c>
      <c r="H7" s="53">
        <f>114319+767</f>
        <v>115086</v>
      </c>
      <c r="I7" s="52">
        <v>77539</v>
      </c>
      <c r="J7" s="53">
        <v>32680</v>
      </c>
      <c r="K7" s="53">
        <v>4100</v>
      </c>
      <c r="L7" s="53">
        <f t="shared" ref="L7:L13" si="0">I7+J7+K7</f>
        <v>114319</v>
      </c>
      <c r="M7" s="60">
        <v>286708</v>
      </c>
      <c r="N7" s="54">
        <v>279.99</v>
      </c>
      <c r="O7" s="44"/>
    </row>
    <row r="8" spans="1:15" x14ac:dyDescent="0.25">
      <c r="B8" s="15" t="s">
        <v>74</v>
      </c>
      <c r="D8" s="15" t="s">
        <v>75</v>
      </c>
      <c r="F8" s="150" t="s">
        <v>13</v>
      </c>
      <c r="G8" s="78" t="s">
        <v>14</v>
      </c>
      <c r="H8" s="53">
        <f>131344+767</f>
        <v>132111</v>
      </c>
      <c r="I8" s="52">
        <v>99542</v>
      </c>
      <c r="J8" s="53">
        <v>24245</v>
      </c>
      <c r="K8" s="53">
        <v>7557</v>
      </c>
      <c r="L8" s="53">
        <f t="shared" si="0"/>
        <v>131344</v>
      </c>
      <c r="M8" s="60">
        <v>309150</v>
      </c>
      <c r="N8" s="54">
        <v>301.89999999999998</v>
      </c>
      <c r="O8" s="44"/>
    </row>
    <row r="9" spans="1:15" x14ac:dyDescent="0.25">
      <c r="B9" s="15" t="s">
        <v>75</v>
      </c>
      <c r="D9" s="15" t="s">
        <v>76</v>
      </c>
      <c r="F9" s="150" t="s">
        <v>15</v>
      </c>
      <c r="G9" s="78" t="s">
        <v>16</v>
      </c>
      <c r="H9" s="53">
        <f>239593+767</f>
        <v>240360</v>
      </c>
      <c r="I9" s="52">
        <v>115000</v>
      </c>
      <c r="J9" s="53">
        <v>123470</v>
      </c>
      <c r="K9" s="53">
        <v>1123</v>
      </c>
      <c r="L9" s="53">
        <f t="shared" si="0"/>
        <v>239593</v>
      </c>
      <c r="M9" s="60">
        <v>436201</v>
      </c>
      <c r="N9" s="54">
        <v>425.98</v>
      </c>
      <c r="O9" s="44"/>
    </row>
    <row r="10" spans="1:15" x14ac:dyDescent="0.25">
      <c r="B10" s="15" t="s">
        <v>76</v>
      </c>
      <c r="D10" s="38" t="s">
        <v>77</v>
      </c>
      <c r="F10" s="150" t="s">
        <v>17</v>
      </c>
      <c r="G10" s="78" t="s">
        <v>18</v>
      </c>
      <c r="H10" s="53">
        <f>15354+767</f>
        <v>16121</v>
      </c>
      <c r="I10" s="52">
        <v>12342</v>
      </c>
      <c r="J10" s="53">
        <v>1256</v>
      </c>
      <c r="K10" s="53">
        <v>1756</v>
      </c>
      <c r="L10" s="53">
        <f t="shared" si="0"/>
        <v>15354</v>
      </c>
      <c r="M10" s="60">
        <v>209462</v>
      </c>
      <c r="N10" s="54">
        <v>204.55</v>
      </c>
      <c r="O10" s="44"/>
    </row>
    <row r="11" spans="1:15" x14ac:dyDescent="0.25">
      <c r="D11" s="38" t="s">
        <v>79</v>
      </c>
      <c r="F11" s="150" t="s">
        <v>19</v>
      </c>
      <c r="G11" s="78" t="s">
        <v>20</v>
      </c>
      <c r="H11" s="53">
        <f>L11+767</f>
        <v>3800767</v>
      </c>
      <c r="I11" s="52">
        <v>525000</v>
      </c>
      <c r="J11" s="53">
        <v>3224000</v>
      </c>
      <c r="K11" s="53">
        <v>51000</v>
      </c>
      <c r="L11" s="53">
        <f>I11+J11+K11</f>
        <v>3800000</v>
      </c>
      <c r="M11" s="60">
        <v>3996608</v>
      </c>
      <c r="N11" s="54">
        <v>3902.94</v>
      </c>
      <c r="O11" s="44"/>
    </row>
    <row r="12" spans="1:15" x14ac:dyDescent="0.25">
      <c r="F12" s="150" t="s">
        <v>21</v>
      </c>
      <c r="G12" s="78" t="s">
        <v>22</v>
      </c>
      <c r="H12" s="53">
        <f t="shared" ref="H12:H13" si="1">L12+767</f>
        <v>1589767</v>
      </c>
      <c r="I12" s="52">
        <v>590000</v>
      </c>
      <c r="J12" s="53">
        <v>974000</v>
      </c>
      <c r="K12" s="53">
        <v>25000</v>
      </c>
      <c r="L12" s="53">
        <f t="shared" si="0"/>
        <v>1589000</v>
      </c>
      <c r="M12" s="60">
        <v>1785608</v>
      </c>
      <c r="N12" s="54">
        <v>1743.76</v>
      </c>
      <c r="O12" s="44"/>
    </row>
    <row r="13" spans="1:15" ht="15.75" thickBot="1" x14ac:dyDescent="0.3">
      <c r="F13" s="150" t="s">
        <v>23</v>
      </c>
      <c r="G13" s="78" t="s">
        <v>24</v>
      </c>
      <c r="H13" s="53">
        <f t="shared" si="1"/>
        <v>2500767</v>
      </c>
      <c r="I13" s="56">
        <v>349000</v>
      </c>
      <c r="J13" s="57">
        <v>2150000</v>
      </c>
      <c r="K13" s="57">
        <v>1000</v>
      </c>
      <c r="L13" s="57">
        <f t="shared" si="0"/>
        <v>2500000</v>
      </c>
      <c r="M13" s="61">
        <v>2696608</v>
      </c>
      <c r="N13" s="58">
        <v>2633.41</v>
      </c>
      <c r="O13" s="44"/>
    </row>
    <row r="14" spans="1:15" ht="19.5" thickBot="1" x14ac:dyDescent="0.35">
      <c r="A14" s="146" t="s">
        <v>85</v>
      </c>
      <c r="F14" s="151"/>
      <c r="G14" s="47"/>
      <c r="H14" s="47"/>
      <c r="I14" s="47"/>
      <c r="J14" s="47"/>
      <c r="K14" s="47"/>
      <c r="L14" s="47"/>
      <c r="M14" s="47"/>
      <c r="N14" s="47"/>
      <c r="O14" s="48"/>
    </row>
    <row r="16" spans="1:15" x14ac:dyDescent="0.25">
      <c r="C16" s="97" t="s">
        <v>28</v>
      </c>
      <c r="D16" s="97" t="s">
        <v>27</v>
      </c>
      <c r="E16" s="97" t="s">
        <v>26</v>
      </c>
    </row>
    <row r="17" spans="2:5" x14ac:dyDescent="0.25">
      <c r="B17" s="9" t="s">
        <v>30</v>
      </c>
      <c r="C17" s="96">
        <v>16</v>
      </c>
      <c r="D17" s="96">
        <f>C17*1024</f>
        <v>16384</v>
      </c>
      <c r="E17" s="96">
        <f>D17*1024</f>
        <v>16777216</v>
      </c>
    </row>
    <row r="19" spans="2:5" x14ac:dyDescent="0.25">
      <c r="B19" s="9" t="s">
        <v>31</v>
      </c>
    </row>
    <row r="20" spans="2:5" x14ac:dyDescent="0.25">
      <c r="B20" s="1" t="s">
        <v>0</v>
      </c>
      <c r="D20" s="96">
        <f>E20/1024</f>
        <v>64</v>
      </c>
      <c r="E20" s="7">
        <v>65536</v>
      </c>
    </row>
    <row r="21" spans="2:5" x14ac:dyDescent="0.25">
      <c r="B21" s="1" t="s">
        <v>1</v>
      </c>
      <c r="C21" s="1"/>
      <c r="D21" s="96">
        <f>E21/1024</f>
        <v>128</v>
      </c>
      <c r="E21" s="7">
        <v>131072</v>
      </c>
    </row>
    <row r="22" spans="2:5" x14ac:dyDescent="0.25">
      <c r="B22" s="1"/>
      <c r="C22" s="1"/>
      <c r="D22" s="96"/>
      <c r="E22" s="12">
        <v>196608</v>
      </c>
    </row>
    <row r="23" spans="2:5" x14ac:dyDescent="0.25">
      <c r="B23" s="1" t="s">
        <v>34</v>
      </c>
      <c r="C23" s="1"/>
      <c r="D23" s="7"/>
      <c r="E23" s="96">
        <v>767</v>
      </c>
    </row>
  </sheetData>
  <mergeCells count="1">
    <mergeCell ref="I4:N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3E89-C537-49C9-AAA3-CA50ADCA9F67}">
  <dimension ref="A1:AB50"/>
  <sheetViews>
    <sheetView zoomScale="115" zoomScaleNormal="115" workbookViewId="0">
      <selection activeCell="C23" sqref="C23"/>
    </sheetView>
  </sheetViews>
  <sheetFormatPr baseColWidth="10" defaultRowHeight="15" x14ac:dyDescent="0.25"/>
  <cols>
    <col min="1" max="1" width="13.85546875" bestFit="1" customWidth="1"/>
    <col min="5" max="5" width="12.42578125" customWidth="1"/>
    <col min="8" max="8" width="11.85546875" bestFit="1" customWidth="1"/>
    <col min="12" max="12" width="9.85546875" customWidth="1"/>
    <col min="13" max="13" width="12.28515625" customWidth="1"/>
    <col min="14" max="14" width="10.42578125" customWidth="1"/>
    <col min="15" max="15" width="8.42578125" customWidth="1"/>
    <col min="16" max="16" width="11.7109375" customWidth="1"/>
    <col min="17" max="17" width="11.28515625" customWidth="1"/>
    <col min="18" max="18" width="8.5703125" customWidth="1"/>
    <col min="19" max="19" width="11.42578125" customWidth="1"/>
    <col min="20" max="20" width="11.28515625" customWidth="1"/>
    <col min="21" max="21" width="8.5703125" customWidth="1"/>
    <col min="22" max="22" width="10.85546875" customWidth="1"/>
    <col min="23" max="23" width="11.28515625" customWidth="1"/>
    <col min="24" max="24" width="8.5703125" customWidth="1"/>
    <col min="25" max="25" width="10.5703125" customWidth="1"/>
    <col min="26" max="26" width="11.28515625" customWidth="1"/>
    <col min="27" max="27" width="8.5703125" customWidth="1"/>
    <col min="28" max="28" width="10.5703125" customWidth="1"/>
    <col min="29" max="29" width="11.28515625" customWidth="1"/>
  </cols>
  <sheetData>
    <row r="1" spans="1:26" ht="26.25" x14ac:dyDescent="0.4">
      <c r="A1" s="8" t="s">
        <v>29</v>
      </c>
      <c r="F1" s="11" t="s">
        <v>32</v>
      </c>
      <c r="G1" s="1"/>
      <c r="H1" s="1"/>
      <c r="I1" s="1"/>
      <c r="J1" s="1"/>
      <c r="K1" s="1"/>
      <c r="L1" s="1"/>
      <c r="M1" s="1"/>
      <c r="N1" s="1"/>
    </row>
    <row r="2" spans="1:26" ht="18" customHeight="1" thickBot="1" x14ac:dyDescent="0.45">
      <c r="A2" s="8"/>
      <c r="F2" s="11"/>
      <c r="G2" s="1"/>
      <c r="H2" s="1"/>
      <c r="I2" s="1"/>
      <c r="J2" s="1"/>
      <c r="K2" s="1"/>
      <c r="L2" s="1"/>
      <c r="M2" s="1"/>
      <c r="N2" s="1"/>
    </row>
    <row r="3" spans="1:26" ht="23.25" x14ac:dyDescent="0.35">
      <c r="B3" s="9" t="s">
        <v>28</v>
      </c>
      <c r="C3" s="9" t="s">
        <v>27</v>
      </c>
      <c r="D3" s="9" t="s">
        <v>26</v>
      </c>
      <c r="F3" s="11"/>
      <c r="G3" s="1"/>
      <c r="H3" s="1"/>
      <c r="I3" s="98" t="s">
        <v>33</v>
      </c>
      <c r="J3" s="99"/>
      <c r="K3" s="99"/>
      <c r="L3" s="99"/>
      <c r="M3" s="99"/>
      <c r="N3" s="100"/>
    </row>
    <row r="4" spans="1:26" ht="60" x14ac:dyDescent="0.25">
      <c r="A4" s="9" t="s">
        <v>30</v>
      </c>
      <c r="B4" s="6">
        <v>16</v>
      </c>
      <c r="C4" s="6">
        <f>B4*1024</f>
        <v>16384</v>
      </c>
      <c r="D4" s="6">
        <f>C4*1024</f>
        <v>16777216</v>
      </c>
      <c r="F4" s="1"/>
      <c r="G4" s="1"/>
      <c r="H4" s="10" t="s">
        <v>2</v>
      </c>
      <c r="I4" s="49" t="s">
        <v>3</v>
      </c>
      <c r="J4" s="50" t="s">
        <v>4</v>
      </c>
      <c r="K4" s="50" t="s">
        <v>5</v>
      </c>
      <c r="L4" s="50" t="s">
        <v>6</v>
      </c>
      <c r="M4" s="50" t="s">
        <v>7</v>
      </c>
      <c r="N4" s="51" t="s">
        <v>8</v>
      </c>
    </row>
    <row r="5" spans="1:26" x14ac:dyDescent="0.25">
      <c r="F5" s="59" t="s">
        <v>9</v>
      </c>
      <c r="G5" s="1" t="s">
        <v>10</v>
      </c>
      <c r="H5" s="4">
        <v>33808</v>
      </c>
      <c r="I5" s="52">
        <v>19524</v>
      </c>
      <c r="J5" s="53">
        <v>12352</v>
      </c>
      <c r="K5" s="53">
        <v>1165</v>
      </c>
      <c r="L5" s="53">
        <f>I5+J5+K5</f>
        <v>33041</v>
      </c>
      <c r="M5" s="60">
        <v>224649</v>
      </c>
      <c r="N5" s="54">
        <v>219.38</v>
      </c>
    </row>
    <row r="6" spans="1:26" x14ac:dyDescent="0.25">
      <c r="A6" s="9" t="s">
        <v>31</v>
      </c>
      <c r="F6" s="59" t="s">
        <v>11</v>
      </c>
      <c r="G6" s="1" t="s">
        <v>12</v>
      </c>
      <c r="H6" s="4">
        <f>114319+767</f>
        <v>115086</v>
      </c>
      <c r="I6" s="52">
        <v>77539</v>
      </c>
      <c r="J6" s="53">
        <v>32680</v>
      </c>
      <c r="K6" s="53">
        <v>4100</v>
      </c>
      <c r="L6" s="53">
        <f t="shared" ref="L6:L12" si="0">I6+J6+K6</f>
        <v>114319</v>
      </c>
      <c r="M6" s="60">
        <v>286708</v>
      </c>
      <c r="N6" s="54">
        <v>279.99</v>
      </c>
    </row>
    <row r="7" spans="1:26" x14ac:dyDescent="0.25">
      <c r="A7" s="1" t="s">
        <v>0</v>
      </c>
      <c r="C7">
        <f>D7/1024</f>
        <v>64</v>
      </c>
      <c r="D7" s="1">
        <v>65536</v>
      </c>
      <c r="F7" s="59" t="s">
        <v>13</v>
      </c>
      <c r="G7" s="1" t="s">
        <v>14</v>
      </c>
      <c r="H7" s="4">
        <f>131344+767</f>
        <v>132111</v>
      </c>
      <c r="I7" s="52">
        <v>99542</v>
      </c>
      <c r="J7" s="53">
        <v>24245</v>
      </c>
      <c r="K7" s="53">
        <v>7557</v>
      </c>
      <c r="L7" s="53">
        <f t="shared" si="0"/>
        <v>131344</v>
      </c>
      <c r="M7" s="60">
        <v>309150</v>
      </c>
      <c r="N7" s="54">
        <v>301.89999999999998</v>
      </c>
    </row>
    <row r="8" spans="1:26" x14ac:dyDescent="0.25">
      <c r="A8" s="1" t="s">
        <v>1</v>
      </c>
      <c r="B8" s="1"/>
      <c r="C8">
        <f>D8/1024</f>
        <v>128</v>
      </c>
      <c r="D8" s="1">
        <v>131072</v>
      </c>
      <c r="E8" s="1"/>
      <c r="F8" s="59" t="s">
        <v>15</v>
      </c>
      <c r="G8" s="1" t="s">
        <v>16</v>
      </c>
      <c r="H8" s="4">
        <f>239593+767</f>
        <v>240360</v>
      </c>
      <c r="I8" s="52">
        <v>115000</v>
      </c>
      <c r="J8" s="53">
        <v>123470</v>
      </c>
      <c r="K8" s="53">
        <v>1123</v>
      </c>
      <c r="L8" s="53">
        <f t="shared" si="0"/>
        <v>239593</v>
      </c>
      <c r="M8" s="60">
        <v>436201</v>
      </c>
      <c r="N8" s="54">
        <v>425.98</v>
      </c>
    </row>
    <row r="9" spans="1:26" x14ac:dyDescent="0.25">
      <c r="A9" s="1"/>
      <c r="B9" s="1"/>
      <c r="D9" s="2">
        <v>196608</v>
      </c>
      <c r="E9" s="1"/>
      <c r="F9" s="59" t="s">
        <v>17</v>
      </c>
      <c r="G9" s="1" t="s">
        <v>18</v>
      </c>
      <c r="H9" s="4">
        <f>15354+767</f>
        <v>16121</v>
      </c>
      <c r="I9" s="52">
        <v>12342</v>
      </c>
      <c r="J9" s="53">
        <v>1256</v>
      </c>
      <c r="K9" s="53">
        <v>1756</v>
      </c>
      <c r="L9" s="53">
        <f t="shared" si="0"/>
        <v>15354</v>
      </c>
      <c r="M9" s="60">
        <v>209462</v>
      </c>
      <c r="N9" s="54">
        <v>204.55</v>
      </c>
    </row>
    <row r="10" spans="1:26" x14ac:dyDescent="0.25">
      <c r="A10" s="1" t="s">
        <v>34</v>
      </c>
      <c r="B10" s="1"/>
      <c r="C10" s="1"/>
      <c r="D10">
        <v>767</v>
      </c>
      <c r="E10" s="1"/>
      <c r="F10" s="59" t="s">
        <v>19</v>
      </c>
      <c r="G10" s="1" t="s">
        <v>20</v>
      </c>
      <c r="H10" s="4">
        <f>L10+767</f>
        <v>3800767</v>
      </c>
      <c r="I10" s="52">
        <v>525000</v>
      </c>
      <c r="J10" s="53">
        <v>3224000</v>
      </c>
      <c r="K10" s="53">
        <v>51000</v>
      </c>
      <c r="L10" s="53">
        <f>I10+J10+K10</f>
        <v>3800000</v>
      </c>
      <c r="M10" s="60">
        <v>3996608</v>
      </c>
      <c r="N10" s="54">
        <v>3902.94</v>
      </c>
    </row>
    <row r="11" spans="1:26" x14ac:dyDescent="0.25">
      <c r="A11" s="1"/>
      <c r="B11" s="1"/>
      <c r="C11" s="1"/>
      <c r="D11" s="2"/>
      <c r="E11" s="1"/>
      <c r="F11" s="59" t="s">
        <v>21</v>
      </c>
      <c r="G11" s="1" t="s">
        <v>22</v>
      </c>
      <c r="H11" s="4">
        <f t="shared" ref="H11:H12" si="1">L11+767</f>
        <v>1589767</v>
      </c>
      <c r="I11" s="52">
        <v>590000</v>
      </c>
      <c r="J11" s="53">
        <v>974000</v>
      </c>
      <c r="K11" s="53">
        <v>25000</v>
      </c>
      <c r="L11" s="53">
        <f t="shared" si="0"/>
        <v>1589000</v>
      </c>
      <c r="M11" s="60">
        <v>1785608</v>
      </c>
      <c r="N11" s="54">
        <v>1743.76</v>
      </c>
    </row>
    <row r="12" spans="1:26" ht="16.5" customHeight="1" thickBot="1" x14ac:dyDescent="0.4">
      <c r="A12" s="11"/>
      <c r="B12" s="1"/>
      <c r="C12" s="1"/>
      <c r="D12" s="1"/>
      <c r="E12" s="1"/>
      <c r="F12" s="59" t="s">
        <v>23</v>
      </c>
      <c r="G12" s="1" t="s">
        <v>24</v>
      </c>
      <c r="H12" s="4">
        <f t="shared" si="1"/>
        <v>2500767</v>
      </c>
      <c r="I12" s="56">
        <v>349000</v>
      </c>
      <c r="J12" s="57">
        <v>2150000</v>
      </c>
      <c r="K12" s="57">
        <v>1000</v>
      </c>
      <c r="L12" s="57">
        <f t="shared" si="0"/>
        <v>2500000</v>
      </c>
      <c r="M12" s="61">
        <v>2696608</v>
      </c>
      <c r="N12" s="58">
        <v>2633.41</v>
      </c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26" x14ac:dyDescent="0.25">
      <c r="A14" s="101" t="s">
        <v>25</v>
      </c>
      <c r="B14" s="101"/>
      <c r="C14" s="101"/>
      <c r="D14" s="1"/>
      <c r="E14" s="1"/>
      <c r="F14" s="1"/>
      <c r="G14" s="1"/>
      <c r="H14" s="1"/>
      <c r="I14" s="1"/>
    </row>
    <row r="15" spans="1:26" x14ac:dyDescent="0.25">
      <c r="A15" s="12" t="s">
        <v>26</v>
      </c>
      <c r="B15" s="12" t="s">
        <v>27</v>
      </c>
      <c r="C15" s="12" t="s">
        <v>28</v>
      </c>
      <c r="D15" s="1"/>
      <c r="E15" s="1"/>
      <c r="F15" s="1"/>
      <c r="G15" s="1"/>
      <c r="H15" s="1"/>
      <c r="I15" s="1"/>
      <c r="J15" s="76" t="s">
        <v>36</v>
      </c>
      <c r="K15" s="76" t="s">
        <v>37</v>
      </c>
    </row>
    <row r="16" spans="1:26" x14ac:dyDescent="0.25">
      <c r="A16" s="71">
        <v>1048576</v>
      </c>
      <c r="B16" s="7">
        <v>1024</v>
      </c>
      <c r="C16" s="7">
        <v>1</v>
      </c>
      <c r="D16" s="1"/>
      <c r="E16" s="1"/>
      <c r="F16" s="1"/>
      <c r="G16" s="1"/>
      <c r="H16" s="1"/>
      <c r="I16" s="1"/>
      <c r="J16" s="14" t="str">
        <f>DEC2HEX(K16)</f>
        <v>FFFFFF</v>
      </c>
      <c r="K16" s="14">
        <f>K17+$A$16-1</f>
        <v>16777215</v>
      </c>
      <c r="N16" s="20">
        <f>N17+$A$16-1</f>
        <v>16777215</v>
      </c>
      <c r="Q16" s="20">
        <f>Q17+$A$16-1</f>
        <v>16777215</v>
      </c>
      <c r="T16" s="20">
        <f>T17+$A$16-1</f>
        <v>16777215</v>
      </c>
      <c r="W16" s="20">
        <f>W17+$A$16-1</f>
        <v>16777215</v>
      </c>
      <c r="Z16" s="20">
        <f>Z17+$A$16-1</f>
        <v>16777215</v>
      </c>
    </row>
    <row r="17" spans="1:28" ht="26.25" customHeight="1" x14ac:dyDescent="0.25">
      <c r="J17" s="14" t="str">
        <f t="shared" ref="J17:J32" si="2">DEC2HEX(K17)</f>
        <v>F00000</v>
      </c>
      <c r="K17" s="14">
        <f t="shared" ref="K17:K30" si="3">K18+$A$16</f>
        <v>15728640</v>
      </c>
      <c r="L17" s="82"/>
      <c r="M17" s="83">
        <f t="shared" ref="M17:M30" si="4">$A$16</f>
        <v>1048576</v>
      </c>
      <c r="N17" s="20">
        <f t="shared" ref="N17:N30" si="5">N18+$A$16</f>
        <v>15728640</v>
      </c>
      <c r="O17" s="82"/>
      <c r="P17" s="83">
        <f t="shared" ref="P17:P31" si="6">$A$16</f>
        <v>1048576</v>
      </c>
      <c r="Q17" s="20">
        <f t="shared" ref="Q17:Q30" si="7">Q18+$A$16</f>
        <v>15728640</v>
      </c>
      <c r="R17" s="82"/>
      <c r="S17" s="83">
        <f t="shared" ref="S17:S30" si="8">$A$16</f>
        <v>1048576</v>
      </c>
      <c r="T17" s="20">
        <f t="shared" ref="T17:T30" si="9">T18+$A$16</f>
        <v>15728640</v>
      </c>
      <c r="U17" s="82"/>
      <c r="V17" s="83">
        <f t="shared" ref="V17:V27" si="10">$A$16</f>
        <v>1048576</v>
      </c>
      <c r="W17" s="20">
        <f t="shared" ref="W17:W30" si="11">W18+$A$16</f>
        <v>15728640</v>
      </c>
      <c r="X17" s="82"/>
      <c r="Y17" s="83">
        <f t="shared" ref="Y17:Y28" si="12">$A$16</f>
        <v>1048576</v>
      </c>
      <c r="Z17" s="20">
        <f t="shared" ref="Z17:Z30" si="13">Z18+$A$16</f>
        <v>15728640</v>
      </c>
      <c r="AA17" s="82"/>
      <c r="AB17" s="83">
        <f t="shared" ref="AB17:AB27" si="14">$A$16</f>
        <v>1048576</v>
      </c>
    </row>
    <row r="18" spans="1:28" ht="26.25" customHeight="1" x14ac:dyDescent="0.25">
      <c r="J18" s="14" t="str">
        <f t="shared" si="2"/>
        <v>E00000</v>
      </c>
      <c r="K18" s="14">
        <f t="shared" si="3"/>
        <v>14680064</v>
      </c>
      <c r="L18" s="82"/>
      <c r="M18" s="83">
        <f t="shared" si="4"/>
        <v>1048576</v>
      </c>
      <c r="N18" s="20">
        <f t="shared" si="5"/>
        <v>14680064</v>
      </c>
      <c r="O18" s="82"/>
      <c r="P18" s="83">
        <f t="shared" si="6"/>
        <v>1048576</v>
      </c>
      <c r="Q18" s="20">
        <f t="shared" si="7"/>
        <v>14680064</v>
      </c>
      <c r="R18" s="82"/>
      <c r="S18" s="83">
        <f t="shared" si="8"/>
        <v>1048576</v>
      </c>
      <c r="T18" s="20">
        <f t="shared" si="9"/>
        <v>14680064</v>
      </c>
      <c r="U18" s="82"/>
      <c r="V18" s="83">
        <f t="shared" si="10"/>
        <v>1048576</v>
      </c>
      <c r="W18" s="20">
        <f t="shared" si="11"/>
        <v>14680064</v>
      </c>
      <c r="X18" s="82"/>
      <c r="Y18" s="83">
        <f t="shared" si="12"/>
        <v>1048576</v>
      </c>
      <c r="Z18" s="20">
        <f t="shared" si="13"/>
        <v>14680064</v>
      </c>
      <c r="AA18" s="82"/>
      <c r="AB18" s="83">
        <f t="shared" si="14"/>
        <v>1048576</v>
      </c>
    </row>
    <row r="19" spans="1:28" ht="26.25" customHeight="1" x14ac:dyDescent="0.25">
      <c r="A19" s="16" t="s">
        <v>20</v>
      </c>
      <c r="B19" s="6"/>
      <c r="C19" s="6"/>
      <c r="D19" s="6"/>
      <c r="E19" s="6"/>
      <c r="F19" s="17" t="s">
        <v>51</v>
      </c>
      <c r="J19" s="14" t="str">
        <f t="shared" si="2"/>
        <v>D00000</v>
      </c>
      <c r="K19" s="14">
        <f t="shared" si="3"/>
        <v>13631488</v>
      </c>
      <c r="L19" s="82"/>
      <c r="M19" s="83">
        <f t="shared" si="4"/>
        <v>1048576</v>
      </c>
      <c r="N19" s="20">
        <f t="shared" si="5"/>
        <v>13631488</v>
      </c>
      <c r="O19" s="82"/>
      <c r="P19" s="83">
        <f t="shared" si="6"/>
        <v>1048576</v>
      </c>
      <c r="Q19" s="20">
        <f t="shared" si="7"/>
        <v>13631488</v>
      </c>
      <c r="R19" s="82"/>
      <c r="S19" s="83">
        <f t="shared" si="8"/>
        <v>1048576</v>
      </c>
      <c r="T19" s="20">
        <f t="shared" si="9"/>
        <v>13631488</v>
      </c>
      <c r="U19" s="82"/>
      <c r="V19" s="83">
        <f t="shared" si="10"/>
        <v>1048576</v>
      </c>
      <c r="W19" s="20">
        <f t="shared" si="11"/>
        <v>13631488</v>
      </c>
      <c r="X19" s="82"/>
      <c r="Y19" s="83">
        <f t="shared" si="12"/>
        <v>1048576</v>
      </c>
      <c r="Z19" s="20">
        <f t="shared" si="13"/>
        <v>13631488</v>
      </c>
      <c r="AA19" s="82"/>
      <c r="AB19" s="83">
        <f t="shared" si="14"/>
        <v>1048576</v>
      </c>
    </row>
    <row r="20" spans="1:28" ht="26.25" customHeight="1" x14ac:dyDescent="0.25">
      <c r="A20" s="16" t="s">
        <v>22</v>
      </c>
      <c r="B20" s="6"/>
      <c r="C20" s="6"/>
      <c r="D20" s="6"/>
      <c r="E20" s="17" t="s">
        <v>51</v>
      </c>
      <c r="F20" s="6"/>
      <c r="G20" s="17" t="s">
        <v>56</v>
      </c>
      <c r="J20" s="14" t="str">
        <f t="shared" si="2"/>
        <v>C00000</v>
      </c>
      <c r="K20" s="14">
        <f t="shared" si="3"/>
        <v>12582912</v>
      </c>
      <c r="L20" s="82"/>
      <c r="M20" s="83">
        <f t="shared" si="4"/>
        <v>1048576</v>
      </c>
      <c r="N20" s="20">
        <f t="shared" si="5"/>
        <v>12582912</v>
      </c>
      <c r="O20" s="82"/>
      <c r="P20" s="83">
        <f t="shared" si="6"/>
        <v>1048576</v>
      </c>
      <c r="Q20" s="20">
        <f t="shared" si="7"/>
        <v>12582912</v>
      </c>
      <c r="R20" s="82"/>
      <c r="S20" s="83">
        <f t="shared" si="8"/>
        <v>1048576</v>
      </c>
      <c r="T20" s="20">
        <f t="shared" si="9"/>
        <v>12582912</v>
      </c>
      <c r="U20" s="82"/>
      <c r="V20" s="83">
        <f t="shared" si="10"/>
        <v>1048576</v>
      </c>
      <c r="W20" s="20">
        <f t="shared" si="11"/>
        <v>12582912</v>
      </c>
      <c r="X20" s="82"/>
      <c r="Y20" s="83">
        <f t="shared" si="12"/>
        <v>1048576</v>
      </c>
      <c r="Z20" s="20">
        <f t="shared" si="13"/>
        <v>12582912</v>
      </c>
      <c r="AA20" s="82"/>
      <c r="AB20" s="83">
        <f t="shared" si="14"/>
        <v>1048576</v>
      </c>
    </row>
    <row r="21" spans="1:28" ht="26.25" customHeight="1" x14ac:dyDescent="0.25">
      <c r="A21" s="16" t="s">
        <v>24</v>
      </c>
      <c r="B21" s="6"/>
      <c r="C21" s="17" t="s">
        <v>51</v>
      </c>
      <c r="D21" s="6"/>
      <c r="E21" s="6"/>
      <c r="F21" s="17" t="s">
        <v>57</v>
      </c>
      <c r="G21" s="17" t="s">
        <v>49</v>
      </c>
      <c r="J21" s="14" t="str">
        <f t="shared" si="2"/>
        <v>B00000</v>
      </c>
      <c r="K21" s="14">
        <f t="shared" si="3"/>
        <v>11534336</v>
      </c>
      <c r="L21" s="82"/>
      <c r="M21" s="83">
        <f t="shared" si="4"/>
        <v>1048576</v>
      </c>
      <c r="N21" s="20">
        <f t="shared" si="5"/>
        <v>11534336</v>
      </c>
      <c r="O21" s="82"/>
      <c r="P21" s="83">
        <f t="shared" si="6"/>
        <v>1048576</v>
      </c>
      <c r="Q21" s="20">
        <f t="shared" si="7"/>
        <v>11534336</v>
      </c>
      <c r="R21" s="82"/>
      <c r="S21" s="83">
        <f t="shared" si="8"/>
        <v>1048576</v>
      </c>
      <c r="T21" s="20">
        <f t="shared" si="9"/>
        <v>11534336</v>
      </c>
      <c r="U21" s="82"/>
      <c r="V21" s="83">
        <f t="shared" si="10"/>
        <v>1048576</v>
      </c>
      <c r="W21" s="20">
        <f t="shared" si="11"/>
        <v>11534336</v>
      </c>
      <c r="X21" s="82"/>
      <c r="Y21" s="83">
        <f t="shared" si="12"/>
        <v>1048576</v>
      </c>
      <c r="Z21" s="20">
        <f t="shared" si="13"/>
        <v>11534336</v>
      </c>
      <c r="AA21" s="82"/>
      <c r="AB21" s="83">
        <f t="shared" si="14"/>
        <v>1048576</v>
      </c>
    </row>
    <row r="22" spans="1:28" ht="26.25" customHeight="1" x14ac:dyDescent="0.25">
      <c r="A22" s="16" t="s">
        <v>38</v>
      </c>
      <c r="B22" s="17" t="s">
        <v>50</v>
      </c>
      <c r="C22" s="17" t="s">
        <v>49</v>
      </c>
      <c r="D22" s="6"/>
      <c r="E22" s="17" t="s">
        <v>50</v>
      </c>
      <c r="F22" s="6"/>
      <c r="G22" s="17" t="s">
        <v>58</v>
      </c>
      <c r="J22" s="14" t="str">
        <f t="shared" si="2"/>
        <v>A00000</v>
      </c>
      <c r="K22" s="14">
        <f t="shared" si="3"/>
        <v>10485760</v>
      </c>
      <c r="L22" s="82"/>
      <c r="M22" s="83">
        <f t="shared" si="4"/>
        <v>1048576</v>
      </c>
      <c r="N22" s="20">
        <f t="shared" si="5"/>
        <v>10485760</v>
      </c>
      <c r="O22" s="82"/>
      <c r="P22" s="83">
        <f t="shared" si="6"/>
        <v>1048576</v>
      </c>
      <c r="Q22" s="20">
        <f t="shared" si="7"/>
        <v>10485760</v>
      </c>
      <c r="R22" s="82"/>
      <c r="S22" s="83">
        <f t="shared" si="8"/>
        <v>1048576</v>
      </c>
      <c r="T22" s="20">
        <f t="shared" si="9"/>
        <v>10485760</v>
      </c>
      <c r="U22" s="82"/>
      <c r="V22" s="83">
        <f t="shared" si="10"/>
        <v>1048576</v>
      </c>
      <c r="W22" s="20">
        <f t="shared" si="11"/>
        <v>10485760</v>
      </c>
      <c r="X22" s="82"/>
      <c r="Y22" s="83">
        <f t="shared" si="12"/>
        <v>1048576</v>
      </c>
      <c r="Z22" s="20">
        <f t="shared" si="13"/>
        <v>10485760</v>
      </c>
      <c r="AA22" s="82"/>
      <c r="AB22" s="83">
        <f t="shared" si="14"/>
        <v>1048576</v>
      </c>
    </row>
    <row r="23" spans="1:28" ht="26.25" customHeight="1" x14ac:dyDescent="0.25">
      <c r="A23" s="16" t="s">
        <v>39</v>
      </c>
      <c r="B23" s="6"/>
      <c r="C23" s="6"/>
      <c r="D23" s="17" t="s">
        <v>50</v>
      </c>
      <c r="E23" s="17" t="s">
        <v>49</v>
      </c>
      <c r="F23" s="6"/>
      <c r="G23" s="17" t="s">
        <v>57</v>
      </c>
      <c r="J23" s="14" t="str">
        <f t="shared" si="2"/>
        <v>900000</v>
      </c>
      <c r="K23" s="14">
        <f t="shared" si="3"/>
        <v>9437184</v>
      </c>
      <c r="L23" s="82"/>
      <c r="M23" s="83">
        <f t="shared" si="4"/>
        <v>1048576</v>
      </c>
      <c r="N23" s="20">
        <f t="shared" si="5"/>
        <v>9437184</v>
      </c>
      <c r="O23" s="82"/>
      <c r="P23" s="83">
        <f t="shared" si="6"/>
        <v>1048576</v>
      </c>
      <c r="Q23" s="20">
        <f t="shared" si="7"/>
        <v>9437184</v>
      </c>
      <c r="R23" s="82"/>
      <c r="S23" s="83">
        <f t="shared" si="8"/>
        <v>1048576</v>
      </c>
      <c r="T23" s="20">
        <f t="shared" si="9"/>
        <v>9437184</v>
      </c>
      <c r="U23" s="82"/>
      <c r="V23" s="83">
        <f t="shared" si="10"/>
        <v>1048576</v>
      </c>
      <c r="W23" s="20">
        <f t="shared" si="11"/>
        <v>9437184</v>
      </c>
      <c r="X23" s="82"/>
      <c r="Y23" s="83">
        <f t="shared" si="12"/>
        <v>1048576</v>
      </c>
      <c r="Z23" s="20">
        <f t="shared" si="13"/>
        <v>9437184</v>
      </c>
      <c r="AA23" s="82"/>
      <c r="AB23" s="83">
        <f t="shared" si="14"/>
        <v>1048576</v>
      </c>
    </row>
    <row r="24" spans="1:28" ht="26.25" customHeight="1" x14ac:dyDescent="0.25">
      <c r="A24" s="16" t="s">
        <v>40</v>
      </c>
      <c r="B24" s="6"/>
      <c r="C24" s="6"/>
      <c r="D24" s="6"/>
      <c r="E24" s="18" t="s">
        <v>56</v>
      </c>
      <c r="F24" s="18" t="s">
        <v>50</v>
      </c>
      <c r="G24" s="18" t="s">
        <v>50</v>
      </c>
      <c r="J24" s="14" t="str">
        <f t="shared" si="2"/>
        <v>800000</v>
      </c>
      <c r="K24" s="14">
        <f t="shared" si="3"/>
        <v>8388608</v>
      </c>
      <c r="L24" s="82"/>
      <c r="M24" s="83">
        <f t="shared" si="4"/>
        <v>1048576</v>
      </c>
      <c r="N24" s="20">
        <f t="shared" si="5"/>
        <v>8388608</v>
      </c>
      <c r="O24" s="82"/>
      <c r="P24" s="83">
        <f t="shared" si="6"/>
        <v>1048576</v>
      </c>
      <c r="Q24" s="20">
        <f t="shared" si="7"/>
        <v>8388608</v>
      </c>
      <c r="R24" s="82"/>
      <c r="S24" s="83">
        <f t="shared" si="8"/>
        <v>1048576</v>
      </c>
      <c r="T24" s="20">
        <f t="shared" si="9"/>
        <v>8388608</v>
      </c>
      <c r="U24" s="82"/>
      <c r="V24" s="83">
        <f t="shared" si="10"/>
        <v>1048576</v>
      </c>
      <c r="W24" s="20">
        <f t="shared" si="11"/>
        <v>8388608</v>
      </c>
      <c r="X24" s="82"/>
      <c r="Y24" s="83">
        <f t="shared" si="12"/>
        <v>1048576</v>
      </c>
      <c r="Z24" s="20">
        <f t="shared" si="13"/>
        <v>8388608</v>
      </c>
      <c r="AA24" s="82"/>
      <c r="AB24" s="83">
        <f t="shared" si="14"/>
        <v>1048576</v>
      </c>
    </row>
    <row r="25" spans="1:28" ht="26.25" customHeight="1" x14ac:dyDescent="0.25">
      <c r="A25" s="16" t="s">
        <v>41</v>
      </c>
      <c r="B25" s="6"/>
      <c r="C25" s="6"/>
      <c r="D25" s="6"/>
      <c r="E25" s="6"/>
      <c r="F25" s="6"/>
      <c r="G25" s="18" t="s">
        <v>51</v>
      </c>
      <c r="J25" s="14" t="str">
        <f t="shared" si="2"/>
        <v>700000</v>
      </c>
      <c r="K25" s="14">
        <f t="shared" si="3"/>
        <v>7340032</v>
      </c>
      <c r="L25" s="82"/>
      <c r="M25" s="83">
        <f t="shared" si="4"/>
        <v>1048576</v>
      </c>
      <c r="N25" s="20">
        <f t="shared" si="5"/>
        <v>7340032</v>
      </c>
      <c r="O25" s="82"/>
      <c r="P25" s="83">
        <f t="shared" si="6"/>
        <v>1048576</v>
      </c>
      <c r="Q25" s="20">
        <f t="shared" si="7"/>
        <v>7340032</v>
      </c>
      <c r="R25" s="82"/>
      <c r="S25" s="83">
        <f t="shared" si="8"/>
        <v>1048576</v>
      </c>
      <c r="T25" s="20">
        <f t="shared" si="9"/>
        <v>7340032</v>
      </c>
      <c r="U25" s="82"/>
      <c r="V25" s="83">
        <f t="shared" si="10"/>
        <v>1048576</v>
      </c>
      <c r="W25" s="20">
        <f t="shared" si="11"/>
        <v>7340032</v>
      </c>
      <c r="X25" s="82"/>
      <c r="Y25" s="83">
        <f t="shared" si="12"/>
        <v>1048576</v>
      </c>
      <c r="Z25" s="20">
        <f t="shared" si="13"/>
        <v>7340032</v>
      </c>
      <c r="AA25" s="82"/>
      <c r="AB25" s="83">
        <f t="shared" si="14"/>
        <v>1048576</v>
      </c>
    </row>
    <row r="26" spans="1:28" ht="26.25" customHeight="1" x14ac:dyDescent="0.25">
      <c r="A26" s="16" t="s">
        <v>42</v>
      </c>
      <c r="B26" s="18" t="s">
        <v>51</v>
      </c>
      <c r="C26" s="18" t="s">
        <v>50</v>
      </c>
      <c r="D26" s="6"/>
      <c r="E26" s="18" t="s">
        <v>57</v>
      </c>
      <c r="F26" s="18" t="s">
        <v>56</v>
      </c>
      <c r="G26" s="6"/>
      <c r="J26" s="14" t="str">
        <f t="shared" si="2"/>
        <v>600000</v>
      </c>
      <c r="K26" s="14">
        <f t="shared" si="3"/>
        <v>6291456</v>
      </c>
      <c r="L26" s="82"/>
      <c r="M26" s="83">
        <f t="shared" si="4"/>
        <v>1048576</v>
      </c>
      <c r="N26" s="20">
        <f t="shared" si="5"/>
        <v>6291456</v>
      </c>
      <c r="O26" s="82"/>
      <c r="P26" s="83">
        <f t="shared" si="6"/>
        <v>1048576</v>
      </c>
      <c r="Q26" s="20">
        <f t="shared" si="7"/>
        <v>6291456</v>
      </c>
      <c r="R26" s="82"/>
      <c r="S26" s="83">
        <f t="shared" si="8"/>
        <v>1048576</v>
      </c>
      <c r="T26" s="20">
        <f t="shared" si="9"/>
        <v>6291456</v>
      </c>
      <c r="U26" s="82"/>
      <c r="V26" s="83">
        <f t="shared" si="10"/>
        <v>1048576</v>
      </c>
      <c r="W26" s="20">
        <f t="shared" si="11"/>
        <v>6291456</v>
      </c>
      <c r="X26" s="82"/>
      <c r="Y26" s="83">
        <f t="shared" si="12"/>
        <v>1048576</v>
      </c>
      <c r="Z26" s="20">
        <f t="shared" si="13"/>
        <v>6291456</v>
      </c>
      <c r="AA26" s="82"/>
      <c r="AB26" s="83">
        <f t="shared" si="14"/>
        <v>1048576</v>
      </c>
    </row>
    <row r="27" spans="1:28" ht="26.25" customHeight="1" x14ac:dyDescent="0.25">
      <c r="B27" s="5" t="s">
        <v>43</v>
      </c>
      <c r="C27" s="5" t="s">
        <v>44</v>
      </c>
      <c r="D27" s="5" t="s">
        <v>45</v>
      </c>
      <c r="E27" s="5" t="s">
        <v>46</v>
      </c>
      <c r="F27" s="5" t="s">
        <v>47</v>
      </c>
      <c r="G27" s="5" t="s">
        <v>48</v>
      </c>
      <c r="J27" s="14" t="str">
        <f t="shared" si="2"/>
        <v>500000</v>
      </c>
      <c r="K27" s="14">
        <f t="shared" si="3"/>
        <v>5242880</v>
      </c>
      <c r="L27" s="82"/>
      <c r="M27" s="83">
        <f t="shared" si="4"/>
        <v>1048576</v>
      </c>
      <c r="N27" s="20">
        <f t="shared" si="5"/>
        <v>5242880</v>
      </c>
      <c r="O27" s="82"/>
      <c r="P27" s="83">
        <f t="shared" si="6"/>
        <v>1048576</v>
      </c>
      <c r="Q27" s="20">
        <f t="shared" si="7"/>
        <v>5242880</v>
      </c>
      <c r="R27" s="82"/>
      <c r="S27" s="83">
        <f t="shared" si="8"/>
        <v>1048576</v>
      </c>
      <c r="T27" s="20">
        <f t="shared" si="9"/>
        <v>5242880</v>
      </c>
      <c r="U27" s="82"/>
      <c r="V27" s="83">
        <f t="shared" si="10"/>
        <v>1048576</v>
      </c>
      <c r="W27" s="20">
        <f t="shared" si="11"/>
        <v>5242880</v>
      </c>
      <c r="X27" s="82"/>
      <c r="Y27" s="83">
        <f t="shared" si="12"/>
        <v>1048576</v>
      </c>
      <c r="Z27" s="20">
        <f t="shared" si="13"/>
        <v>5242880</v>
      </c>
      <c r="AA27" s="82"/>
      <c r="AB27" s="83">
        <f t="shared" si="14"/>
        <v>1048576</v>
      </c>
    </row>
    <row r="28" spans="1:28" ht="26.25" customHeight="1" x14ac:dyDescent="0.25">
      <c r="J28" s="14" t="str">
        <f t="shared" si="2"/>
        <v>400000</v>
      </c>
      <c r="K28" s="14">
        <f t="shared" si="3"/>
        <v>4194304</v>
      </c>
      <c r="L28" s="82"/>
      <c r="M28" s="83">
        <f t="shared" si="4"/>
        <v>1048576</v>
      </c>
      <c r="N28" s="20">
        <f t="shared" si="5"/>
        <v>4194304</v>
      </c>
      <c r="O28" s="82"/>
      <c r="P28" s="83">
        <f t="shared" si="6"/>
        <v>1048576</v>
      </c>
      <c r="Q28" s="20">
        <f t="shared" si="7"/>
        <v>4194304</v>
      </c>
      <c r="R28" s="82"/>
      <c r="S28" s="83">
        <f t="shared" si="8"/>
        <v>1048576</v>
      </c>
      <c r="T28" s="20">
        <f t="shared" si="9"/>
        <v>4194304</v>
      </c>
      <c r="U28" s="82"/>
      <c r="V28" s="83">
        <f t="shared" ref="V28" si="15">$A$16</f>
        <v>1048576</v>
      </c>
      <c r="W28" s="20">
        <f t="shared" si="11"/>
        <v>4194304</v>
      </c>
      <c r="X28" s="82"/>
      <c r="Y28" s="83">
        <f t="shared" si="12"/>
        <v>1048576</v>
      </c>
      <c r="Z28" s="20">
        <f t="shared" si="13"/>
        <v>4194304</v>
      </c>
      <c r="AA28" s="70" t="s">
        <v>38</v>
      </c>
      <c r="AB28" s="75">
        <f t="shared" ref="AB28:AB31" si="16">$A$16</f>
        <v>1048576</v>
      </c>
    </row>
    <row r="29" spans="1:28" ht="26.25" customHeight="1" x14ac:dyDescent="0.25">
      <c r="J29" s="14" t="str">
        <f t="shared" si="2"/>
        <v>300000</v>
      </c>
      <c r="K29" s="14">
        <f t="shared" si="3"/>
        <v>3145728</v>
      </c>
      <c r="L29" s="82"/>
      <c r="M29" s="83">
        <f t="shared" si="4"/>
        <v>1048576</v>
      </c>
      <c r="N29" s="20">
        <f t="shared" si="5"/>
        <v>3145728</v>
      </c>
      <c r="O29" s="82"/>
      <c r="P29" s="83">
        <f t="shared" si="6"/>
        <v>1048576</v>
      </c>
      <c r="Q29" s="20">
        <f t="shared" si="7"/>
        <v>3145728</v>
      </c>
      <c r="R29" s="82"/>
      <c r="S29" s="83">
        <f t="shared" si="8"/>
        <v>1048576</v>
      </c>
      <c r="T29" s="20">
        <f t="shared" si="9"/>
        <v>3145728</v>
      </c>
      <c r="U29" s="70" t="s">
        <v>22</v>
      </c>
      <c r="V29" s="75">
        <f t="shared" ref="V29:V31" si="17">$A$16</f>
        <v>1048576</v>
      </c>
      <c r="W29" s="20">
        <f t="shared" si="11"/>
        <v>3145728</v>
      </c>
      <c r="X29" s="82"/>
      <c r="Y29" s="83">
        <f t="shared" ref="Y29" si="18">$A$16</f>
        <v>1048576</v>
      </c>
      <c r="Z29" s="20">
        <f t="shared" si="13"/>
        <v>3145728</v>
      </c>
      <c r="AA29" s="70" t="s">
        <v>39</v>
      </c>
      <c r="AB29" s="75">
        <f t="shared" si="16"/>
        <v>1048576</v>
      </c>
    </row>
    <row r="30" spans="1:28" ht="26.25" customHeight="1" x14ac:dyDescent="0.25">
      <c r="J30" s="14" t="str">
        <f t="shared" si="2"/>
        <v>200000</v>
      </c>
      <c r="K30" s="14">
        <f t="shared" si="3"/>
        <v>2097152</v>
      </c>
      <c r="L30" s="82"/>
      <c r="M30" s="83">
        <f t="shared" si="4"/>
        <v>1048576</v>
      </c>
      <c r="N30" s="20">
        <f t="shared" si="5"/>
        <v>2097152</v>
      </c>
      <c r="O30" s="70" t="s">
        <v>24</v>
      </c>
      <c r="P30" s="75">
        <f t="shared" si="6"/>
        <v>1048576</v>
      </c>
      <c r="Q30" s="20">
        <f t="shared" si="7"/>
        <v>2097152</v>
      </c>
      <c r="R30" s="82"/>
      <c r="S30" s="83">
        <f t="shared" si="8"/>
        <v>1048576</v>
      </c>
      <c r="T30" s="20">
        <f t="shared" si="9"/>
        <v>2097152</v>
      </c>
      <c r="U30" s="70" t="s">
        <v>38</v>
      </c>
      <c r="V30" s="75">
        <f t="shared" si="17"/>
        <v>1048576</v>
      </c>
      <c r="W30" s="20">
        <f t="shared" si="11"/>
        <v>2097152</v>
      </c>
      <c r="X30" s="70" t="s">
        <v>24</v>
      </c>
      <c r="Y30" s="75">
        <f t="shared" ref="Y30:Y31" si="19">$A$16</f>
        <v>1048576</v>
      </c>
      <c r="Z30" s="20">
        <f t="shared" si="13"/>
        <v>2097152</v>
      </c>
      <c r="AA30" s="70" t="s">
        <v>24</v>
      </c>
      <c r="AB30" s="75">
        <f t="shared" si="16"/>
        <v>1048576</v>
      </c>
    </row>
    <row r="31" spans="1:28" ht="26.25" customHeight="1" x14ac:dyDescent="0.25">
      <c r="B31" s="103" t="s">
        <v>61</v>
      </c>
      <c r="C31" s="103"/>
      <c r="D31" s="103"/>
      <c r="E31" s="103"/>
      <c r="J31" s="14" t="str">
        <f t="shared" si="2"/>
        <v>100000</v>
      </c>
      <c r="K31" s="14">
        <f>K32+$A$16</f>
        <v>1048576</v>
      </c>
      <c r="L31" s="70" t="s">
        <v>38</v>
      </c>
      <c r="M31" s="75">
        <f>$A$16</f>
        <v>1048576</v>
      </c>
      <c r="N31" s="20">
        <f>N32+$A$16</f>
        <v>1048576</v>
      </c>
      <c r="O31" s="70" t="s">
        <v>38</v>
      </c>
      <c r="P31" s="75">
        <f t="shared" si="6"/>
        <v>1048576</v>
      </c>
      <c r="Q31" s="20">
        <f>Q32+$A$16</f>
        <v>1048576</v>
      </c>
      <c r="R31" s="70" t="s">
        <v>39</v>
      </c>
      <c r="S31" s="75">
        <f t="shared" ref="S31" si="20">$A$16</f>
        <v>1048576</v>
      </c>
      <c r="T31" s="20">
        <f>T32+$A$16</f>
        <v>1048576</v>
      </c>
      <c r="U31" s="70" t="s">
        <v>39</v>
      </c>
      <c r="V31" s="75">
        <f t="shared" si="17"/>
        <v>1048576</v>
      </c>
      <c r="W31" s="20">
        <f>W32+$A$16</f>
        <v>1048576</v>
      </c>
      <c r="X31" s="70" t="s">
        <v>20</v>
      </c>
      <c r="Y31" s="75">
        <f t="shared" si="19"/>
        <v>1048576</v>
      </c>
      <c r="Z31" s="20">
        <f>Z32+$A$16</f>
        <v>1048576</v>
      </c>
      <c r="AA31" s="70" t="s">
        <v>22</v>
      </c>
      <c r="AB31" s="75">
        <f t="shared" si="16"/>
        <v>1048576</v>
      </c>
    </row>
    <row r="32" spans="1:28" ht="26.25" customHeight="1" x14ac:dyDescent="0.25">
      <c r="B32" s="105" t="s">
        <v>62</v>
      </c>
      <c r="C32" s="105" t="s">
        <v>63</v>
      </c>
      <c r="D32" s="104" t="s">
        <v>67</v>
      </c>
      <c r="E32" s="104"/>
      <c r="J32" s="14" t="str">
        <f t="shared" si="2"/>
        <v>0</v>
      </c>
      <c r="K32" s="14">
        <v>0</v>
      </c>
      <c r="L32" s="15" t="s">
        <v>35</v>
      </c>
      <c r="M32" s="74">
        <f>$A$16</f>
        <v>1048576</v>
      </c>
      <c r="N32" s="20">
        <v>0</v>
      </c>
      <c r="O32" s="15" t="s">
        <v>35</v>
      </c>
      <c r="P32" s="74">
        <f>$A$16</f>
        <v>1048576</v>
      </c>
      <c r="Q32" s="20">
        <v>0</v>
      </c>
      <c r="R32" s="15" t="s">
        <v>35</v>
      </c>
      <c r="S32" s="74">
        <f>$A$16</f>
        <v>1048576</v>
      </c>
      <c r="T32" s="20">
        <v>0</v>
      </c>
      <c r="U32" s="15" t="s">
        <v>35</v>
      </c>
      <c r="V32" s="74">
        <f>$A$16</f>
        <v>1048576</v>
      </c>
      <c r="W32" s="20">
        <v>0</v>
      </c>
      <c r="X32" s="15" t="s">
        <v>35</v>
      </c>
      <c r="Y32" s="74">
        <f>$A$16</f>
        <v>1048576</v>
      </c>
      <c r="Z32" s="20">
        <v>0</v>
      </c>
      <c r="AA32" s="15" t="s">
        <v>35</v>
      </c>
      <c r="AB32" s="74">
        <f>$A$16</f>
        <v>1048576</v>
      </c>
    </row>
    <row r="33" spans="1:28" x14ac:dyDescent="0.25">
      <c r="B33" s="106"/>
      <c r="C33" s="106"/>
      <c r="D33" s="40" t="s">
        <v>68</v>
      </c>
      <c r="E33" s="40" t="s">
        <v>69</v>
      </c>
    </row>
    <row r="34" spans="1:28" x14ac:dyDescent="0.25">
      <c r="A34">
        <v>1</v>
      </c>
      <c r="B34" s="13" t="s">
        <v>64</v>
      </c>
      <c r="C34" s="13">
        <v>1</v>
      </c>
      <c r="D34" s="13">
        <v>0</v>
      </c>
      <c r="E34" s="13" t="str">
        <f>DEC2HEX(D34,6)</f>
        <v>000000</v>
      </c>
      <c r="L34" s="107" t="s">
        <v>52</v>
      </c>
      <c r="M34" s="107"/>
      <c r="O34" s="107" t="s">
        <v>44</v>
      </c>
      <c r="P34" s="107"/>
      <c r="R34" s="107" t="s">
        <v>45</v>
      </c>
      <c r="S34" s="107"/>
      <c r="U34" s="107" t="s">
        <v>46</v>
      </c>
      <c r="V34" s="107"/>
      <c r="X34" s="107" t="s">
        <v>47</v>
      </c>
      <c r="Y34" s="107"/>
      <c r="AA34" s="107" t="s">
        <v>48</v>
      </c>
      <c r="AB34" s="107"/>
    </row>
    <row r="35" spans="1:28" x14ac:dyDescent="0.25">
      <c r="A35">
        <v>2</v>
      </c>
      <c r="B35" s="13" t="s">
        <v>11</v>
      </c>
      <c r="C35" s="13">
        <v>1</v>
      </c>
      <c r="D35" s="13">
        <f>$A$16*A34</f>
        <v>1048576</v>
      </c>
      <c r="E35" s="13" t="str">
        <f t="shared" ref="E35:E49" si="21">DEC2HEX(D35,6)</f>
        <v>100000</v>
      </c>
      <c r="J35" s="102" t="s">
        <v>53</v>
      </c>
    </row>
    <row r="36" spans="1:28" x14ac:dyDescent="0.25">
      <c r="A36">
        <v>3</v>
      </c>
      <c r="B36" s="13" t="s">
        <v>13</v>
      </c>
      <c r="C36" s="13">
        <v>1</v>
      </c>
      <c r="D36" s="13">
        <f t="shared" ref="D36:D49" si="22">$A$16*A35</f>
        <v>2097152</v>
      </c>
      <c r="E36" s="13" t="str">
        <f t="shared" si="21"/>
        <v>200000</v>
      </c>
      <c r="J36" s="102"/>
      <c r="K36" s="92" t="s">
        <v>54</v>
      </c>
      <c r="L36" s="108">
        <f>$A$16*2</f>
        <v>2097152</v>
      </c>
      <c r="M36" s="108"/>
      <c r="N36" s="93"/>
      <c r="O36" s="108">
        <f>P32+P31+P30</f>
        <v>3145728</v>
      </c>
      <c r="P36" s="108"/>
      <c r="Q36" s="93"/>
      <c r="R36" s="108">
        <f>S32+S31</f>
        <v>2097152</v>
      </c>
      <c r="S36" s="108"/>
      <c r="T36" s="93"/>
      <c r="U36" s="108">
        <f>V32+V31+V30+V29</f>
        <v>4194304</v>
      </c>
      <c r="V36" s="108"/>
      <c r="W36" s="93"/>
      <c r="X36" s="108">
        <f>Y32+Y31+Y30</f>
        <v>3145728</v>
      </c>
      <c r="Y36" s="108"/>
      <c r="Z36" s="93"/>
      <c r="AA36" s="108">
        <f>AB32+AB31+AB30+AB29+AB28</f>
        <v>5242880</v>
      </c>
      <c r="AB36" s="108"/>
    </row>
    <row r="37" spans="1:28" x14ac:dyDescent="0.25">
      <c r="A37">
        <v>4</v>
      </c>
      <c r="B37" s="13" t="s">
        <v>17</v>
      </c>
      <c r="C37" s="13">
        <v>1</v>
      </c>
      <c r="D37" s="13">
        <f t="shared" si="22"/>
        <v>3145728</v>
      </c>
      <c r="E37" s="13" t="str">
        <f t="shared" si="21"/>
        <v>300000</v>
      </c>
      <c r="J37" s="102"/>
      <c r="K37" s="84" t="s">
        <v>55</v>
      </c>
      <c r="L37" s="109">
        <f>$D$4-L36</f>
        <v>14680064</v>
      </c>
      <c r="M37" s="109"/>
      <c r="N37" s="85"/>
      <c r="O37" s="109">
        <f>$D$4-O36</f>
        <v>13631488</v>
      </c>
      <c r="P37" s="109"/>
      <c r="Q37" s="85"/>
      <c r="R37" s="109">
        <f>$D$4-R36</f>
        <v>14680064</v>
      </c>
      <c r="S37" s="109"/>
      <c r="T37" s="85"/>
      <c r="U37" s="109">
        <f>$D$4-U36</f>
        <v>12582912</v>
      </c>
      <c r="V37" s="109"/>
      <c r="W37" s="85"/>
      <c r="X37" s="109">
        <f>$D$4-X36</f>
        <v>13631488</v>
      </c>
      <c r="Y37" s="109"/>
      <c r="Z37" s="85"/>
      <c r="AA37" s="109">
        <f>$D$4-AA36</f>
        <v>11534336</v>
      </c>
      <c r="AB37" s="109"/>
    </row>
    <row r="38" spans="1:28" x14ac:dyDescent="0.25">
      <c r="A38">
        <v>5</v>
      </c>
      <c r="B38" s="13" t="s">
        <v>15</v>
      </c>
      <c r="C38" s="13">
        <v>1</v>
      </c>
      <c r="D38" s="13">
        <f t="shared" si="22"/>
        <v>4194304</v>
      </c>
      <c r="E38" s="13" t="str">
        <f t="shared" si="21"/>
        <v>400000</v>
      </c>
    </row>
    <row r="39" spans="1:28" x14ac:dyDescent="0.25">
      <c r="A39">
        <v>6</v>
      </c>
      <c r="B39" s="13">
        <v>0</v>
      </c>
      <c r="C39" s="13">
        <v>0</v>
      </c>
      <c r="D39" s="13">
        <f t="shared" si="22"/>
        <v>5242880</v>
      </c>
      <c r="E39" s="13" t="str">
        <f t="shared" si="21"/>
        <v>500000</v>
      </c>
    </row>
    <row r="40" spans="1:28" x14ac:dyDescent="0.25">
      <c r="A40">
        <v>7</v>
      </c>
      <c r="B40" s="13">
        <v>0</v>
      </c>
      <c r="C40" s="13">
        <v>0</v>
      </c>
      <c r="D40" s="13">
        <f t="shared" si="22"/>
        <v>6291456</v>
      </c>
      <c r="E40" s="13" t="str">
        <f t="shared" si="21"/>
        <v>600000</v>
      </c>
    </row>
    <row r="41" spans="1:28" x14ac:dyDescent="0.25">
      <c r="A41">
        <v>8</v>
      </c>
      <c r="B41" s="13">
        <v>0</v>
      </c>
      <c r="C41" s="13">
        <v>0</v>
      </c>
      <c r="D41" s="13">
        <f t="shared" si="22"/>
        <v>7340032</v>
      </c>
      <c r="E41" s="13" t="str">
        <f t="shared" si="21"/>
        <v>700000</v>
      </c>
    </row>
    <row r="42" spans="1:28" x14ac:dyDescent="0.25">
      <c r="A42">
        <v>9</v>
      </c>
      <c r="B42" s="13">
        <v>0</v>
      </c>
      <c r="C42" s="13">
        <v>0</v>
      </c>
      <c r="D42" s="13">
        <f t="shared" si="22"/>
        <v>8388608</v>
      </c>
      <c r="E42" s="13" t="str">
        <f t="shared" si="21"/>
        <v>800000</v>
      </c>
    </row>
    <row r="43" spans="1:28" x14ac:dyDescent="0.25">
      <c r="A43">
        <v>10</v>
      </c>
      <c r="B43" s="13">
        <v>0</v>
      </c>
      <c r="C43" s="13">
        <v>0</v>
      </c>
      <c r="D43" s="13">
        <f t="shared" si="22"/>
        <v>9437184</v>
      </c>
      <c r="E43" s="13" t="str">
        <f t="shared" si="21"/>
        <v>900000</v>
      </c>
    </row>
    <row r="44" spans="1:28" x14ac:dyDescent="0.25">
      <c r="A44">
        <v>11</v>
      </c>
      <c r="B44" s="13">
        <v>0</v>
      </c>
      <c r="C44" s="13">
        <v>0</v>
      </c>
      <c r="D44" s="13">
        <f t="shared" si="22"/>
        <v>10485760</v>
      </c>
      <c r="E44" s="13" t="str">
        <f t="shared" si="21"/>
        <v>A00000</v>
      </c>
    </row>
    <row r="45" spans="1:28" x14ac:dyDescent="0.25">
      <c r="A45">
        <v>12</v>
      </c>
      <c r="B45" s="13">
        <v>0</v>
      </c>
      <c r="C45" s="13">
        <v>0</v>
      </c>
      <c r="D45" s="13">
        <f t="shared" si="22"/>
        <v>11534336</v>
      </c>
      <c r="E45" s="13" t="str">
        <f t="shared" si="21"/>
        <v>B00000</v>
      </c>
    </row>
    <row r="46" spans="1:28" x14ac:dyDescent="0.25">
      <c r="A46">
        <v>13</v>
      </c>
      <c r="B46" s="13">
        <v>0</v>
      </c>
      <c r="C46" s="13">
        <v>0</v>
      </c>
      <c r="D46" s="13">
        <f t="shared" si="22"/>
        <v>12582912</v>
      </c>
      <c r="E46" s="13" t="str">
        <f t="shared" si="21"/>
        <v>C00000</v>
      </c>
    </row>
    <row r="47" spans="1:28" x14ac:dyDescent="0.25">
      <c r="A47">
        <v>14</v>
      </c>
      <c r="B47" s="13">
        <v>0</v>
      </c>
      <c r="C47" s="13">
        <v>0</v>
      </c>
      <c r="D47" s="13">
        <f t="shared" si="22"/>
        <v>13631488</v>
      </c>
      <c r="E47" s="13" t="str">
        <f t="shared" si="21"/>
        <v>D00000</v>
      </c>
    </row>
    <row r="48" spans="1:28" x14ac:dyDescent="0.25">
      <c r="A48">
        <v>15</v>
      </c>
      <c r="B48" s="13">
        <v>0</v>
      </c>
      <c r="C48" s="13">
        <v>0</v>
      </c>
      <c r="D48" s="13">
        <f t="shared" si="22"/>
        <v>14680064</v>
      </c>
      <c r="E48" s="13" t="str">
        <f t="shared" si="21"/>
        <v>E00000</v>
      </c>
    </row>
    <row r="49" spans="1:5" x14ac:dyDescent="0.25">
      <c r="A49">
        <v>16</v>
      </c>
      <c r="B49" s="13">
        <v>0</v>
      </c>
      <c r="C49" s="13">
        <v>0</v>
      </c>
      <c r="D49" s="13">
        <f t="shared" si="22"/>
        <v>15728640</v>
      </c>
      <c r="E49" s="13" t="str">
        <f t="shared" si="21"/>
        <v>F00000</v>
      </c>
    </row>
    <row r="50" spans="1:5" x14ac:dyDescent="0.25">
      <c r="B50" t="s">
        <v>82</v>
      </c>
    </row>
  </sheetData>
  <mergeCells count="25">
    <mergeCell ref="AA36:AB36"/>
    <mergeCell ref="AA37:AB37"/>
    <mergeCell ref="O34:P34"/>
    <mergeCell ref="R34:S34"/>
    <mergeCell ref="U34:V34"/>
    <mergeCell ref="U36:V36"/>
    <mergeCell ref="U37:V37"/>
    <mergeCell ref="X34:Y34"/>
    <mergeCell ref="AA34:AB34"/>
    <mergeCell ref="O36:P36"/>
    <mergeCell ref="O37:P37"/>
    <mergeCell ref="R36:S36"/>
    <mergeCell ref="R37:S37"/>
    <mergeCell ref="X36:Y36"/>
    <mergeCell ref="X37:Y37"/>
    <mergeCell ref="I3:N3"/>
    <mergeCell ref="A14:C14"/>
    <mergeCell ref="J35:J37"/>
    <mergeCell ref="B31:E31"/>
    <mergeCell ref="D32:E32"/>
    <mergeCell ref="B32:B33"/>
    <mergeCell ref="C32:C33"/>
    <mergeCell ref="L34:M34"/>
    <mergeCell ref="L36:M36"/>
    <mergeCell ref="L37:M3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F9D0-246A-4731-B9D6-A6FC0485C1E3}">
  <dimension ref="A1:AD91"/>
  <sheetViews>
    <sheetView zoomScale="115" zoomScaleNormal="115" workbookViewId="0">
      <selection activeCell="F1" sqref="F1:N1"/>
    </sheetView>
  </sheetViews>
  <sheetFormatPr baseColWidth="10" defaultRowHeight="15" x14ac:dyDescent="0.25"/>
  <cols>
    <col min="1" max="1" width="13.85546875" bestFit="1" customWidth="1"/>
    <col min="2" max="2" width="12.7109375" customWidth="1"/>
    <col min="5" max="5" width="12.42578125" customWidth="1"/>
    <col min="6" max="6" width="11.140625" customWidth="1"/>
    <col min="8" max="8" width="11.85546875" bestFit="1" customWidth="1"/>
    <col min="13" max="13" width="9.5703125" customWidth="1"/>
    <col min="14" max="14" width="8.5703125" customWidth="1"/>
    <col min="15" max="15" width="11.5703125" customWidth="1"/>
    <col min="16" max="16" width="9.5703125" customWidth="1"/>
    <col min="17" max="17" width="8.5703125" customWidth="1"/>
    <col min="18" max="18" width="11.5703125" customWidth="1"/>
    <col min="19" max="19" width="9.5703125" customWidth="1"/>
    <col min="20" max="20" width="8.5703125" customWidth="1"/>
    <col min="21" max="21" width="11.5703125" customWidth="1"/>
    <col min="22" max="22" width="9.5703125" customWidth="1"/>
    <col min="23" max="23" width="8.5703125" customWidth="1"/>
    <col min="24" max="24" width="11.5703125" customWidth="1"/>
    <col min="25" max="25" width="9.5703125" customWidth="1"/>
    <col min="26" max="26" width="8.5703125" customWidth="1"/>
    <col min="27" max="27" width="11.5703125" customWidth="1"/>
    <col min="28" max="28" width="9.5703125" customWidth="1"/>
    <col min="29" max="29" width="8.5703125" customWidth="1"/>
    <col min="30" max="30" width="3.42578125" customWidth="1"/>
    <col min="31" max="31" width="4.140625" customWidth="1"/>
  </cols>
  <sheetData>
    <row r="1" spans="1:30" ht="26.25" x14ac:dyDescent="0.4">
      <c r="A1" s="8" t="s">
        <v>29</v>
      </c>
      <c r="F1" s="127" t="s">
        <v>32</v>
      </c>
      <c r="G1" s="127"/>
      <c r="H1" s="127"/>
      <c r="I1" s="127"/>
      <c r="J1" s="127"/>
      <c r="K1" s="127"/>
      <c r="L1" s="127"/>
      <c r="M1" s="127"/>
      <c r="N1" s="127"/>
      <c r="O1" s="62"/>
    </row>
    <row r="2" spans="1:30" ht="18" customHeight="1" thickBot="1" x14ac:dyDescent="0.45">
      <c r="A2" s="8"/>
      <c r="F2" s="11"/>
      <c r="G2" s="1"/>
      <c r="H2" s="1"/>
      <c r="I2" s="1"/>
      <c r="J2" s="1"/>
      <c r="K2" s="1"/>
      <c r="L2" s="1"/>
      <c r="M2" s="1"/>
      <c r="N2" s="1"/>
      <c r="O2" s="1"/>
    </row>
    <row r="3" spans="1:30" ht="23.25" x14ac:dyDescent="0.35">
      <c r="B3" s="9" t="s">
        <v>28</v>
      </c>
      <c r="C3" s="9" t="s">
        <v>27</v>
      </c>
      <c r="D3" s="9" t="s">
        <v>26</v>
      </c>
      <c r="F3" s="11"/>
      <c r="G3" s="1"/>
      <c r="H3" s="1"/>
      <c r="I3" s="98" t="s">
        <v>33</v>
      </c>
      <c r="J3" s="99"/>
      <c r="K3" s="99"/>
      <c r="L3" s="99"/>
      <c r="M3" s="99"/>
      <c r="N3" s="100"/>
      <c r="O3" s="77"/>
    </row>
    <row r="4" spans="1:30" ht="60" x14ac:dyDescent="0.25">
      <c r="A4" s="9" t="s">
        <v>30</v>
      </c>
      <c r="B4" s="6">
        <v>16</v>
      </c>
      <c r="C4" s="6">
        <f>B4*1024</f>
        <v>16384</v>
      </c>
      <c r="D4" s="6">
        <f>C4*1024</f>
        <v>16777216</v>
      </c>
      <c r="F4" s="1"/>
      <c r="G4" s="1"/>
      <c r="H4" s="10" t="s">
        <v>2</v>
      </c>
      <c r="I4" s="49" t="s">
        <v>3</v>
      </c>
      <c r="J4" s="50" t="s">
        <v>4</v>
      </c>
      <c r="K4" s="50" t="s">
        <v>5</v>
      </c>
      <c r="L4" s="50" t="s">
        <v>6</v>
      </c>
      <c r="M4" s="50" t="s">
        <v>7</v>
      </c>
      <c r="N4" s="51" t="s">
        <v>8</v>
      </c>
      <c r="O4" s="50"/>
    </row>
    <row r="5" spans="1:30" x14ac:dyDescent="0.25">
      <c r="F5" s="59" t="s">
        <v>9</v>
      </c>
      <c r="G5" s="1" t="s">
        <v>10</v>
      </c>
      <c r="H5" s="4">
        <v>33808</v>
      </c>
      <c r="I5" s="52">
        <v>19524</v>
      </c>
      <c r="J5" s="53">
        <v>12352</v>
      </c>
      <c r="K5" s="53">
        <v>1165</v>
      </c>
      <c r="L5" s="53">
        <f>I5+J5+K5</f>
        <v>33041</v>
      </c>
      <c r="M5" s="60">
        <v>224649</v>
      </c>
      <c r="N5" s="54">
        <v>219.38</v>
      </c>
      <c r="O5" s="78"/>
    </row>
    <row r="6" spans="1:30" x14ac:dyDescent="0.25">
      <c r="A6" s="9" t="s">
        <v>31</v>
      </c>
      <c r="F6" s="59" t="s">
        <v>11</v>
      </c>
      <c r="G6" s="1" t="s">
        <v>12</v>
      </c>
      <c r="H6" s="4">
        <f>114319+767</f>
        <v>115086</v>
      </c>
      <c r="I6" s="52">
        <v>77539</v>
      </c>
      <c r="J6" s="53">
        <v>32680</v>
      </c>
      <c r="K6" s="53">
        <v>4100</v>
      </c>
      <c r="L6" s="53">
        <f t="shared" ref="L6:L12" si="0">I6+J6+K6</f>
        <v>114319</v>
      </c>
      <c r="M6" s="60">
        <v>286708</v>
      </c>
      <c r="N6" s="54">
        <v>279.99</v>
      </c>
      <c r="O6" s="78"/>
    </row>
    <row r="7" spans="1:30" x14ac:dyDescent="0.25">
      <c r="A7" s="1" t="s">
        <v>0</v>
      </c>
      <c r="C7">
        <f>D7/1024</f>
        <v>64</v>
      </c>
      <c r="D7" s="1">
        <v>65536</v>
      </c>
      <c r="F7" s="59" t="s">
        <v>13</v>
      </c>
      <c r="G7" s="1" t="s">
        <v>14</v>
      </c>
      <c r="H7" s="4">
        <f>131344+767</f>
        <v>132111</v>
      </c>
      <c r="I7" s="52">
        <v>99542</v>
      </c>
      <c r="J7" s="53">
        <v>24245</v>
      </c>
      <c r="K7" s="53">
        <v>7557</v>
      </c>
      <c r="L7" s="53">
        <f t="shared" si="0"/>
        <v>131344</v>
      </c>
      <c r="M7" s="60">
        <v>309150</v>
      </c>
      <c r="N7" s="54">
        <v>301.89999999999998</v>
      </c>
      <c r="O7" s="78"/>
    </row>
    <row r="8" spans="1:30" x14ac:dyDescent="0.25">
      <c r="A8" s="1" t="s">
        <v>1</v>
      </c>
      <c r="B8" s="1"/>
      <c r="C8">
        <f>D8/1024</f>
        <v>128</v>
      </c>
      <c r="D8" s="1">
        <v>131072</v>
      </c>
      <c r="E8" s="1"/>
      <c r="F8" s="59" t="s">
        <v>15</v>
      </c>
      <c r="G8" s="1" t="s">
        <v>16</v>
      </c>
      <c r="H8" s="4">
        <f>239593+767</f>
        <v>240360</v>
      </c>
      <c r="I8" s="52">
        <v>115000</v>
      </c>
      <c r="J8" s="53">
        <v>123470</v>
      </c>
      <c r="K8" s="53">
        <v>1123</v>
      </c>
      <c r="L8" s="53">
        <f t="shared" si="0"/>
        <v>239593</v>
      </c>
      <c r="M8" s="60">
        <v>436201</v>
      </c>
      <c r="N8" s="54">
        <v>425.98</v>
      </c>
      <c r="O8" s="78"/>
    </row>
    <row r="9" spans="1:30" x14ac:dyDescent="0.25">
      <c r="A9" s="1"/>
      <c r="B9" s="1"/>
      <c r="D9" s="2">
        <v>196608</v>
      </c>
      <c r="E9" s="1"/>
      <c r="F9" s="59" t="s">
        <v>17</v>
      </c>
      <c r="G9" s="1" t="s">
        <v>18</v>
      </c>
      <c r="H9" s="4">
        <f>15354+767</f>
        <v>16121</v>
      </c>
      <c r="I9" s="52">
        <v>12342</v>
      </c>
      <c r="J9" s="53">
        <v>1256</v>
      </c>
      <c r="K9" s="53">
        <v>1756</v>
      </c>
      <c r="L9" s="53">
        <f t="shared" si="0"/>
        <v>15354</v>
      </c>
      <c r="M9" s="60">
        <v>209462</v>
      </c>
      <c r="N9" s="54">
        <v>204.55</v>
      </c>
      <c r="O9" s="78"/>
    </row>
    <row r="10" spans="1:30" x14ac:dyDescent="0.25">
      <c r="A10" s="1" t="s">
        <v>34</v>
      </c>
      <c r="B10" s="1"/>
      <c r="C10" s="1"/>
      <c r="D10">
        <v>767</v>
      </c>
      <c r="E10" s="1"/>
      <c r="F10" s="59" t="s">
        <v>19</v>
      </c>
      <c r="G10" s="1" t="s">
        <v>20</v>
      </c>
      <c r="H10" s="4">
        <f>L10+767</f>
        <v>3800767</v>
      </c>
      <c r="I10" s="55">
        <v>525000</v>
      </c>
      <c r="J10" s="53">
        <v>3224000</v>
      </c>
      <c r="K10" s="53">
        <v>51000</v>
      </c>
      <c r="L10" s="53">
        <f>I10+J10+K10</f>
        <v>3800000</v>
      </c>
      <c r="M10" s="60">
        <v>3996608</v>
      </c>
      <c r="N10" s="54">
        <v>3902.94</v>
      </c>
      <c r="O10" s="78"/>
    </row>
    <row r="11" spans="1:30" x14ac:dyDescent="0.25">
      <c r="A11" s="1"/>
      <c r="B11" s="1"/>
      <c r="C11" s="1"/>
      <c r="D11" s="2"/>
      <c r="E11" s="1"/>
      <c r="F11" s="59" t="s">
        <v>21</v>
      </c>
      <c r="G11" s="1" t="s">
        <v>22</v>
      </c>
      <c r="H11" s="4">
        <f t="shared" ref="H11:H12" si="1">L11+767</f>
        <v>1589767</v>
      </c>
      <c r="I11" s="52">
        <v>590000</v>
      </c>
      <c r="J11" s="53">
        <v>974000</v>
      </c>
      <c r="K11" s="53">
        <v>25000</v>
      </c>
      <c r="L11" s="53">
        <f t="shared" si="0"/>
        <v>1589000</v>
      </c>
      <c r="M11" s="60">
        <v>1785608</v>
      </c>
      <c r="N11" s="54">
        <v>1743.76</v>
      </c>
      <c r="O11" s="78"/>
    </row>
    <row r="12" spans="1:30" ht="15.75" thickBot="1" x14ac:dyDescent="0.3">
      <c r="F12" s="59" t="s">
        <v>23</v>
      </c>
      <c r="G12" s="1" t="s">
        <v>24</v>
      </c>
      <c r="H12" s="4">
        <f t="shared" si="1"/>
        <v>2500767</v>
      </c>
      <c r="I12" s="56">
        <v>349000</v>
      </c>
      <c r="J12" s="57">
        <v>2150000</v>
      </c>
      <c r="K12" s="57">
        <v>1000</v>
      </c>
      <c r="L12" s="57">
        <f t="shared" si="0"/>
        <v>2500000</v>
      </c>
      <c r="M12" s="61">
        <v>2696608</v>
      </c>
      <c r="N12" s="58">
        <v>2633.41</v>
      </c>
      <c r="O12" s="78"/>
    </row>
    <row r="13" spans="1:30" ht="15.75" thickBot="1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30" ht="15.75" thickBot="1" x14ac:dyDescent="0.3">
      <c r="A14" s="135" t="s">
        <v>59</v>
      </c>
      <c r="B14" s="136"/>
      <c r="C14" s="136"/>
      <c r="D14" s="136"/>
      <c r="E14" s="136"/>
      <c r="F14" s="136"/>
      <c r="G14" s="137"/>
      <c r="I14" s="1"/>
    </row>
    <row r="15" spans="1:30" ht="14.45" customHeight="1" x14ac:dyDescent="0.25">
      <c r="A15" s="23" t="s">
        <v>26</v>
      </c>
      <c r="B15" s="24" t="s">
        <v>27</v>
      </c>
      <c r="C15" s="24" t="s">
        <v>28</v>
      </c>
      <c r="D15" s="25"/>
      <c r="E15" s="24" t="s">
        <v>26</v>
      </c>
      <c r="F15" s="24" t="s">
        <v>27</v>
      </c>
      <c r="G15" s="26" t="s">
        <v>28</v>
      </c>
      <c r="I15" s="1"/>
      <c r="J15" s="128" t="s">
        <v>60</v>
      </c>
      <c r="K15" s="42" t="s">
        <v>36</v>
      </c>
      <c r="L15" s="42" t="s">
        <v>37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3"/>
    </row>
    <row r="16" spans="1:30" x14ac:dyDescent="0.25">
      <c r="A16" s="27">
        <f>A17/2</f>
        <v>524288</v>
      </c>
      <c r="B16" s="28">
        <v>512</v>
      </c>
      <c r="C16" s="28">
        <v>0.5</v>
      </c>
      <c r="D16" s="29"/>
      <c r="E16" s="63">
        <f>F16*1024</f>
        <v>2097152</v>
      </c>
      <c r="F16" s="30">
        <f>G16*1024</f>
        <v>2048</v>
      </c>
      <c r="G16" s="31">
        <v>2</v>
      </c>
      <c r="I16" s="1"/>
      <c r="J16" s="129"/>
      <c r="K16" s="45" t="str">
        <f>DEC2HEX(L16)</f>
        <v>FFFFFF</v>
      </c>
      <c r="L16" s="45">
        <f>L17+$A$17*4-1</f>
        <v>16777215</v>
      </c>
      <c r="M16" s="25"/>
      <c r="N16" s="25"/>
      <c r="O16" s="45">
        <f>O17+$A$17*4-1</f>
        <v>16777215</v>
      </c>
      <c r="P16" s="25"/>
      <c r="Q16" s="25"/>
      <c r="R16" s="45">
        <f>R17+$A$17*4-1</f>
        <v>16777215</v>
      </c>
      <c r="S16" s="25"/>
      <c r="T16" s="25"/>
      <c r="U16" s="45">
        <f>U17+$A$17*4-1</f>
        <v>16777215</v>
      </c>
      <c r="V16" s="25"/>
      <c r="W16" s="25"/>
      <c r="X16" s="45">
        <f>X17+$A$17*4-1</f>
        <v>16777215</v>
      </c>
      <c r="Y16" s="25"/>
      <c r="Z16" s="25"/>
      <c r="AA16" s="25"/>
      <c r="AB16" s="25"/>
      <c r="AC16" s="25"/>
      <c r="AD16" s="44"/>
    </row>
    <row r="17" spans="1:30" ht="24" customHeight="1" thickBot="1" x14ac:dyDescent="0.3">
      <c r="A17" s="32">
        <v>1048576</v>
      </c>
      <c r="B17" s="33">
        <v>1024</v>
      </c>
      <c r="C17" s="33">
        <v>1</v>
      </c>
      <c r="D17" s="34"/>
      <c r="E17" s="64">
        <f>F17*1024</f>
        <v>4194304</v>
      </c>
      <c r="F17" s="35">
        <f>G17*1024</f>
        <v>4096</v>
      </c>
      <c r="G17" s="36">
        <v>4</v>
      </c>
      <c r="J17" s="129"/>
      <c r="K17" s="114" t="str">
        <f>DEC2HEX(L17)</f>
        <v>C00000</v>
      </c>
      <c r="L17" s="115">
        <f>L21+$A$17*4</f>
        <v>12582912</v>
      </c>
      <c r="M17" s="112"/>
      <c r="N17" s="120">
        <f>$E$17</f>
        <v>4194304</v>
      </c>
      <c r="O17" s="115">
        <f>O21+$A$17*4</f>
        <v>12582912</v>
      </c>
      <c r="P17" s="112"/>
      <c r="Q17" s="120">
        <f>$E$17</f>
        <v>4194304</v>
      </c>
      <c r="R17" s="115">
        <f>R21+$A$17*4</f>
        <v>12582912</v>
      </c>
      <c r="S17" s="112"/>
      <c r="T17" s="120">
        <f>$E$17</f>
        <v>4194304</v>
      </c>
      <c r="U17" s="115">
        <f>U21+$A$17*4</f>
        <v>12582912</v>
      </c>
      <c r="V17" s="116" t="s">
        <v>42</v>
      </c>
      <c r="W17" s="123">
        <f>$E$17</f>
        <v>4194304</v>
      </c>
      <c r="X17" s="115">
        <f>X21+$A$17*4</f>
        <v>12582912</v>
      </c>
      <c r="Y17" s="116" t="s">
        <v>42</v>
      </c>
      <c r="Z17" s="123">
        <f>$E$17</f>
        <v>4194304</v>
      </c>
      <c r="AA17" s="45">
        <f>AA18+$A$17*4-1</f>
        <v>16777215</v>
      </c>
      <c r="AB17" s="112"/>
      <c r="AC17" s="120">
        <f>$E$17</f>
        <v>4194304</v>
      </c>
      <c r="AD17" s="44"/>
    </row>
    <row r="18" spans="1:30" ht="26.25" customHeight="1" x14ac:dyDescent="0.25">
      <c r="J18" s="129"/>
      <c r="K18" s="114"/>
      <c r="L18" s="115"/>
      <c r="M18" s="118"/>
      <c r="N18" s="121"/>
      <c r="O18" s="115"/>
      <c r="P18" s="118"/>
      <c r="Q18" s="121"/>
      <c r="R18" s="115"/>
      <c r="S18" s="118"/>
      <c r="T18" s="121"/>
      <c r="U18" s="115"/>
      <c r="V18" s="119"/>
      <c r="W18" s="124"/>
      <c r="X18" s="115"/>
      <c r="Y18" s="119"/>
      <c r="Z18" s="124"/>
      <c r="AA18" s="115">
        <f>AA22+$A$17*4</f>
        <v>12582912</v>
      </c>
      <c r="AB18" s="118"/>
      <c r="AC18" s="121"/>
      <c r="AD18" s="44"/>
    </row>
    <row r="19" spans="1:30" ht="26.25" customHeight="1" x14ac:dyDescent="0.25">
      <c r="J19" s="129"/>
      <c r="K19" s="114"/>
      <c r="L19" s="115"/>
      <c r="M19" s="118"/>
      <c r="N19" s="121"/>
      <c r="O19" s="115"/>
      <c r="P19" s="118"/>
      <c r="Q19" s="121"/>
      <c r="R19" s="115"/>
      <c r="S19" s="118"/>
      <c r="T19" s="121"/>
      <c r="U19" s="115"/>
      <c r="V19" s="119"/>
      <c r="W19" s="124"/>
      <c r="X19" s="115"/>
      <c r="Y19" s="119"/>
      <c r="Z19" s="124"/>
      <c r="AA19" s="115"/>
      <c r="AB19" s="118"/>
      <c r="AC19" s="121"/>
      <c r="AD19" s="44"/>
    </row>
    <row r="20" spans="1:30" ht="26.25" customHeight="1" x14ac:dyDescent="0.25">
      <c r="A20" s="16" t="s">
        <v>20</v>
      </c>
      <c r="B20" s="21"/>
      <c r="C20" s="21"/>
      <c r="D20" s="21"/>
      <c r="E20" s="21"/>
      <c r="F20" s="17" t="s">
        <v>50</v>
      </c>
      <c r="G20" s="22"/>
      <c r="J20" s="129"/>
      <c r="K20" s="114"/>
      <c r="L20" s="115"/>
      <c r="M20" s="113"/>
      <c r="N20" s="122"/>
      <c r="O20" s="115"/>
      <c r="P20" s="113"/>
      <c r="Q20" s="122"/>
      <c r="R20" s="115"/>
      <c r="S20" s="113"/>
      <c r="T20" s="122"/>
      <c r="U20" s="115"/>
      <c r="V20" s="117"/>
      <c r="W20" s="125"/>
      <c r="X20" s="115"/>
      <c r="Y20" s="117"/>
      <c r="Z20" s="125"/>
      <c r="AA20" s="115"/>
      <c r="AB20" s="113"/>
      <c r="AC20" s="122"/>
      <c r="AD20" s="44"/>
    </row>
    <row r="21" spans="1:30" ht="26.25" customHeight="1" x14ac:dyDescent="0.25">
      <c r="A21" s="16" t="s">
        <v>22</v>
      </c>
      <c r="B21" s="21"/>
      <c r="C21" s="21"/>
      <c r="D21" s="21"/>
      <c r="E21" s="17" t="s">
        <v>51</v>
      </c>
      <c r="F21" s="21"/>
      <c r="G21" s="17" t="s">
        <v>51</v>
      </c>
      <c r="J21" s="129"/>
      <c r="K21" s="114" t="str">
        <f>DEC2HEX(L21)</f>
        <v>800000</v>
      </c>
      <c r="L21" s="115">
        <f>L25+$A$17*2</f>
        <v>8388608</v>
      </c>
      <c r="M21" s="116" t="s">
        <v>42</v>
      </c>
      <c r="N21" s="123">
        <f>$E$17</f>
        <v>4194304</v>
      </c>
      <c r="O21" s="115">
        <f>O25+$A$17*2</f>
        <v>8388608</v>
      </c>
      <c r="P21" s="116" t="s">
        <v>42</v>
      </c>
      <c r="Q21" s="123">
        <f>$E$17</f>
        <v>4194304</v>
      </c>
      <c r="R21" s="115">
        <f>R25+$A$17*2</f>
        <v>8388608</v>
      </c>
      <c r="S21" s="112"/>
      <c r="T21" s="120">
        <f>$E$17</f>
        <v>4194304</v>
      </c>
      <c r="U21" s="115">
        <f>U25+$A$17*2</f>
        <v>8388608</v>
      </c>
      <c r="V21" s="116" t="s">
        <v>40</v>
      </c>
      <c r="W21" s="123">
        <f>$E$17</f>
        <v>4194304</v>
      </c>
      <c r="X21" s="115">
        <f>X25+$A$17*2</f>
        <v>8388608</v>
      </c>
      <c r="Y21" s="116" t="s">
        <v>40</v>
      </c>
      <c r="Z21" s="123">
        <f>$E$17</f>
        <v>4194304</v>
      </c>
      <c r="AA21" s="115"/>
      <c r="AB21" s="116" t="s">
        <v>40</v>
      </c>
      <c r="AC21" s="123">
        <f>$E$17</f>
        <v>4194304</v>
      </c>
      <c r="AD21" s="44"/>
    </row>
    <row r="22" spans="1:30" ht="26.25" customHeight="1" x14ac:dyDescent="0.25">
      <c r="A22" s="16" t="s">
        <v>24</v>
      </c>
      <c r="B22" s="21"/>
      <c r="C22" s="17" t="s">
        <v>50</v>
      </c>
      <c r="D22" s="21"/>
      <c r="E22" s="21"/>
      <c r="F22" s="17" t="s">
        <v>51</v>
      </c>
      <c r="G22" s="17" t="s">
        <v>49</v>
      </c>
      <c r="J22" s="129"/>
      <c r="K22" s="114"/>
      <c r="L22" s="115"/>
      <c r="M22" s="119"/>
      <c r="N22" s="124"/>
      <c r="O22" s="115"/>
      <c r="P22" s="119"/>
      <c r="Q22" s="124"/>
      <c r="R22" s="115"/>
      <c r="S22" s="118"/>
      <c r="T22" s="121"/>
      <c r="U22" s="115"/>
      <c r="V22" s="119"/>
      <c r="W22" s="124"/>
      <c r="X22" s="115"/>
      <c r="Y22" s="119"/>
      <c r="Z22" s="124"/>
      <c r="AA22" s="115">
        <f>AA26+$A$17*2</f>
        <v>8388608</v>
      </c>
      <c r="AB22" s="119"/>
      <c r="AC22" s="124"/>
      <c r="AD22" s="44"/>
    </row>
    <row r="23" spans="1:30" ht="26.25" customHeight="1" x14ac:dyDescent="0.25">
      <c r="A23" s="16" t="s">
        <v>38</v>
      </c>
      <c r="B23" s="17" t="s">
        <v>50</v>
      </c>
      <c r="C23" s="17" t="s">
        <v>49</v>
      </c>
      <c r="D23" s="21"/>
      <c r="E23" s="17" t="s">
        <v>50</v>
      </c>
      <c r="F23" s="21"/>
      <c r="G23" s="17" t="s">
        <v>57</v>
      </c>
      <c r="J23" s="129"/>
      <c r="K23" s="114"/>
      <c r="L23" s="115"/>
      <c r="M23" s="119"/>
      <c r="N23" s="124"/>
      <c r="O23" s="115"/>
      <c r="P23" s="119"/>
      <c r="Q23" s="124"/>
      <c r="R23" s="115"/>
      <c r="S23" s="118"/>
      <c r="T23" s="121"/>
      <c r="U23" s="115"/>
      <c r="V23" s="119"/>
      <c r="W23" s="124"/>
      <c r="X23" s="115"/>
      <c r="Y23" s="119"/>
      <c r="Z23" s="124"/>
      <c r="AA23" s="115"/>
      <c r="AB23" s="119"/>
      <c r="AC23" s="124"/>
      <c r="AD23" s="44"/>
    </row>
    <row r="24" spans="1:30" ht="26.25" customHeight="1" x14ac:dyDescent="0.25">
      <c r="A24" s="16" t="s">
        <v>39</v>
      </c>
      <c r="B24" s="21"/>
      <c r="C24" s="21"/>
      <c r="D24" s="17" t="s">
        <v>50</v>
      </c>
      <c r="E24" s="17" t="s">
        <v>49</v>
      </c>
      <c r="F24" s="21"/>
      <c r="G24" s="17" t="s">
        <v>56</v>
      </c>
      <c r="J24" s="129"/>
      <c r="K24" s="114"/>
      <c r="L24" s="115"/>
      <c r="M24" s="117"/>
      <c r="N24" s="125"/>
      <c r="O24" s="115"/>
      <c r="P24" s="117"/>
      <c r="Q24" s="125"/>
      <c r="R24" s="115"/>
      <c r="S24" s="113"/>
      <c r="T24" s="122"/>
      <c r="U24" s="115"/>
      <c r="V24" s="117"/>
      <c r="W24" s="125"/>
      <c r="X24" s="115"/>
      <c r="Y24" s="117"/>
      <c r="Z24" s="125"/>
      <c r="AA24" s="115"/>
      <c r="AB24" s="117"/>
      <c r="AC24" s="125"/>
      <c r="AD24" s="44"/>
    </row>
    <row r="25" spans="1:30" ht="26.25" customHeight="1" x14ac:dyDescent="0.25">
      <c r="A25" s="16" t="s">
        <v>40</v>
      </c>
      <c r="B25" s="21"/>
      <c r="C25" s="21"/>
      <c r="D25" s="21"/>
      <c r="E25" s="17" t="s">
        <v>56</v>
      </c>
      <c r="F25" s="17" t="s">
        <v>49</v>
      </c>
      <c r="G25" s="17" t="s">
        <v>49</v>
      </c>
      <c r="J25" s="129"/>
      <c r="K25" s="114" t="str">
        <f>DEC2HEX(L25)</f>
        <v>600000</v>
      </c>
      <c r="L25" s="115">
        <f>L27+$A$17*2</f>
        <v>6291456</v>
      </c>
      <c r="M25" s="112"/>
      <c r="N25" s="120">
        <f>$E$16</f>
        <v>2097152</v>
      </c>
      <c r="O25" s="115">
        <f>O27+$A$17*2</f>
        <v>6291456</v>
      </c>
      <c r="P25" s="112"/>
      <c r="Q25" s="120">
        <f>$E$16</f>
        <v>2097152</v>
      </c>
      <c r="R25" s="115">
        <f>R27+$A$17*2</f>
        <v>6291456</v>
      </c>
      <c r="S25" s="112"/>
      <c r="T25" s="120">
        <f>$E$16</f>
        <v>2097152</v>
      </c>
      <c r="U25" s="115">
        <f>U27+$A$17*2</f>
        <v>6291456</v>
      </c>
      <c r="V25" s="112"/>
      <c r="W25" s="120">
        <f>$E$16</f>
        <v>2097152</v>
      </c>
      <c r="X25" s="115">
        <f>X27+$A$17*2</f>
        <v>6291456</v>
      </c>
      <c r="Y25" s="112"/>
      <c r="Z25" s="120">
        <f>$E$16</f>
        <v>2097152</v>
      </c>
      <c r="AA25" s="115"/>
      <c r="AB25" s="112"/>
      <c r="AC25" s="120">
        <f>$E$16</f>
        <v>2097152</v>
      </c>
      <c r="AD25" s="44"/>
    </row>
    <row r="26" spans="1:30" ht="26.25" customHeight="1" x14ac:dyDescent="0.25">
      <c r="A26" s="16" t="s">
        <v>41</v>
      </c>
      <c r="B26" s="21"/>
      <c r="C26" s="21"/>
      <c r="D26" s="21"/>
      <c r="E26" s="21"/>
      <c r="F26" s="21"/>
      <c r="G26" s="17" t="s">
        <v>50</v>
      </c>
      <c r="J26" s="129"/>
      <c r="K26" s="114"/>
      <c r="L26" s="115"/>
      <c r="M26" s="113"/>
      <c r="N26" s="126"/>
      <c r="O26" s="115"/>
      <c r="P26" s="113"/>
      <c r="Q26" s="126"/>
      <c r="R26" s="115"/>
      <c r="S26" s="113"/>
      <c r="T26" s="126"/>
      <c r="U26" s="115"/>
      <c r="V26" s="113"/>
      <c r="W26" s="126"/>
      <c r="X26" s="115"/>
      <c r="Y26" s="113"/>
      <c r="Z26" s="126"/>
      <c r="AA26" s="115">
        <f>AA28+$A$17*2</f>
        <v>6291456</v>
      </c>
      <c r="AB26" s="113"/>
      <c r="AC26" s="126"/>
      <c r="AD26" s="44"/>
    </row>
    <row r="27" spans="1:30" ht="26.25" customHeight="1" x14ac:dyDescent="0.25">
      <c r="A27" s="16" t="s">
        <v>42</v>
      </c>
      <c r="B27" s="17" t="s">
        <v>51</v>
      </c>
      <c r="C27" s="17" t="s">
        <v>49</v>
      </c>
      <c r="D27" s="21"/>
      <c r="E27" s="17" t="s">
        <v>57</v>
      </c>
      <c r="F27" s="17" t="s">
        <v>49</v>
      </c>
      <c r="G27" s="21"/>
      <c r="J27" s="129"/>
      <c r="K27" s="114" t="str">
        <f>DEC2HEX(L27)</f>
        <v>400000</v>
      </c>
      <c r="L27" s="115">
        <f>L29+$A$17</f>
        <v>4194304</v>
      </c>
      <c r="M27" s="112"/>
      <c r="N27" s="120">
        <f>$E$16</f>
        <v>2097152</v>
      </c>
      <c r="O27" s="115">
        <f>O29+$A$17</f>
        <v>4194304</v>
      </c>
      <c r="P27" s="112"/>
      <c r="Q27" s="120">
        <f>$E$16</f>
        <v>2097152</v>
      </c>
      <c r="R27" s="115">
        <f>R29+$A$17</f>
        <v>4194304</v>
      </c>
      <c r="S27" s="112"/>
      <c r="T27" s="120">
        <f>$E$16</f>
        <v>2097152</v>
      </c>
      <c r="U27" s="115">
        <f>U29+$A$17</f>
        <v>4194304</v>
      </c>
      <c r="V27" s="112"/>
      <c r="W27" s="120">
        <f>$E$16</f>
        <v>2097152</v>
      </c>
      <c r="X27" s="115">
        <f>X29+$A$17</f>
        <v>4194304</v>
      </c>
      <c r="Y27" s="112"/>
      <c r="Z27" s="120">
        <f>$E$16</f>
        <v>2097152</v>
      </c>
      <c r="AA27" s="115"/>
      <c r="AB27" s="116" t="s">
        <v>41</v>
      </c>
      <c r="AC27" s="123">
        <f>$E$16</f>
        <v>2097152</v>
      </c>
      <c r="AD27" s="44"/>
    </row>
    <row r="28" spans="1:30" ht="26.25" customHeight="1" x14ac:dyDescent="0.25">
      <c r="B28" s="5" t="s">
        <v>43</v>
      </c>
      <c r="C28" s="5" t="s">
        <v>44</v>
      </c>
      <c r="D28" s="5" t="s">
        <v>45</v>
      </c>
      <c r="E28" s="5" t="s">
        <v>46</v>
      </c>
      <c r="F28" s="5" t="s">
        <v>47</v>
      </c>
      <c r="G28" s="5" t="s">
        <v>48</v>
      </c>
      <c r="J28" s="129"/>
      <c r="K28" s="114"/>
      <c r="L28" s="115"/>
      <c r="M28" s="113"/>
      <c r="N28" s="126"/>
      <c r="O28" s="115"/>
      <c r="P28" s="113"/>
      <c r="Q28" s="126"/>
      <c r="R28" s="115"/>
      <c r="S28" s="113"/>
      <c r="T28" s="126"/>
      <c r="U28" s="115"/>
      <c r="V28" s="113"/>
      <c r="W28" s="126"/>
      <c r="X28" s="115"/>
      <c r="Y28" s="113"/>
      <c r="Z28" s="126"/>
      <c r="AA28" s="115">
        <f>AA30+$A$17</f>
        <v>4194304</v>
      </c>
      <c r="AB28" s="117"/>
      <c r="AC28" s="132"/>
      <c r="AD28" s="44"/>
    </row>
    <row r="29" spans="1:30" ht="26.25" customHeight="1" x14ac:dyDescent="0.25">
      <c r="J29" s="129"/>
      <c r="K29" s="45" t="str">
        <f t="shared" ref="K29:K33" si="2">DEC2HEX(L29)</f>
        <v>300000</v>
      </c>
      <c r="L29" s="45">
        <f>L30+$A$17</f>
        <v>3145728</v>
      </c>
      <c r="M29" s="82"/>
      <c r="N29" s="83">
        <f>$A$17</f>
        <v>1048576</v>
      </c>
      <c r="O29" s="45">
        <f>O30+$A$17</f>
        <v>3145728</v>
      </c>
      <c r="P29" s="82"/>
      <c r="Q29" s="83">
        <f>$A$17</f>
        <v>1048576</v>
      </c>
      <c r="R29" s="45">
        <f>R30+$A$17</f>
        <v>3145728</v>
      </c>
      <c r="S29" s="82"/>
      <c r="T29" s="83">
        <f>$A$17</f>
        <v>1048576</v>
      </c>
      <c r="U29" s="45">
        <f>U30+$A$17</f>
        <v>3145728</v>
      </c>
      <c r="V29" s="82"/>
      <c r="W29" s="83">
        <f>$A$17</f>
        <v>1048576</v>
      </c>
      <c r="X29" s="45">
        <f>X30+$A$17</f>
        <v>3145728</v>
      </c>
      <c r="Y29" s="82"/>
      <c r="Z29" s="83">
        <f>$A$17</f>
        <v>1048576</v>
      </c>
      <c r="AA29" s="115"/>
      <c r="AB29" s="70" t="s">
        <v>38</v>
      </c>
      <c r="AC29" s="75">
        <f>$A$17</f>
        <v>1048576</v>
      </c>
      <c r="AD29" s="44"/>
    </row>
    <row r="30" spans="1:30" ht="26.25" customHeight="1" x14ac:dyDescent="0.25">
      <c r="B30" s="103" t="s">
        <v>61</v>
      </c>
      <c r="C30" s="103"/>
      <c r="D30" s="103"/>
      <c r="E30" s="103"/>
      <c r="F30" s="103"/>
      <c r="J30" s="129"/>
      <c r="K30" s="45" t="str">
        <f t="shared" si="2"/>
        <v>200000</v>
      </c>
      <c r="L30" s="45">
        <f>L31+(512*1024)</f>
        <v>2097152</v>
      </c>
      <c r="M30" s="82"/>
      <c r="N30" s="83">
        <f>$A$17</f>
        <v>1048576</v>
      </c>
      <c r="O30" s="45">
        <f>O31+(512*1024)</f>
        <v>2097152</v>
      </c>
      <c r="P30" s="82"/>
      <c r="Q30" s="83">
        <f>$A$17</f>
        <v>1048576</v>
      </c>
      <c r="R30" s="45">
        <f>R31+(512*1024)</f>
        <v>2097152</v>
      </c>
      <c r="S30" s="82"/>
      <c r="T30" s="83">
        <f>$A$17</f>
        <v>1048576</v>
      </c>
      <c r="U30" s="45">
        <f>U31+(512*1024)</f>
        <v>2097152</v>
      </c>
      <c r="V30" s="70" t="s">
        <v>22</v>
      </c>
      <c r="W30" s="75">
        <f>$A$17</f>
        <v>1048576</v>
      </c>
      <c r="X30" s="45">
        <f>X31+(512*1024)</f>
        <v>2097152</v>
      </c>
      <c r="Y30" s="82"/>
      <c r="Z30" s="83">
        <f>$A$17</f>
        <v>1048576</v>
      </c>
      <c r="AA30" s="45">
        <f>AA31+$A$17</f>
        <v>3145728</v>
      </c>
      <c r="AB30" s="70" t="s">
        <v>39</v>
      </c>
      <c r="AC30" s="75">
        <f>$A$17</f>
        <v>1048576</v>
      </c>
      <c r="AD30" s="44"/>
    </row>
    <row r="31" spans="1:30" ht="14.25" customHeight="1" x14ac:dyDescent="0.25">
      <c r="B31" s="105" t="s">
        <v>62</v>
      </c>
      <c r="C31" s="105" t="s">
        <v>63</v>
      </c>
      <c r="D31" s="133" t="s">
        <v>67</v>
      </c>
      <c r="E31" s="134"/>
      <c r="F31" s="110" t="s">
        <v>66</v>
      </c>
      <c r="J31" s="129"/>
      <c r="K31" s="45" t="str">
        <f t="shared" si="2"/>
        <v>180000</v>
      </c>
      <c r="L31" s="45">
        <f>L32+(512*1024)</f>
        <v>1572864</v>
      </c>
      <c r="M31" s="82"/>
      <c r="N31" s="83">
        <f>$A$16</f>
        <v>524288</v>
      </c>
      <c r="O31" s="45">
        <f>O32+(512*1024)</f>
        <v>1572864</v>
      </c>
      <c r="P31" s="70" t="s">
        <v>24</v>
      </c>
      <c r="Q31" s="75">
        <f>$A$16</f>
        <v>524288</v>
      </c>
      <c r="R31" s="45">
        <f>R32+(512*1024)</f>
        <v>1572864</v>
      </c>
      <c r="S31" s="82"/>
      <c r="T31" s="83">
        <f>$A$16</f>
        <v>524288</v>
      </c>
      <c r="U31" s="45">
        <f>U32+(512*1024)</f>
        <v>1572864</v>
      </c>
      <c r="V31" s="70" t="s">
        <v>38</v>
      </c>
      <c r="W31" s="75">
        <f>$A$16</f>
        <v>524288</v>
      </c>
      <c r="X31" s="45">
        <f>X32+(512*1024)</f>
        <v>1572864</v>
      </c>
      <c r="Y31" s="70" t="s">
        <v>24</v>
      </c>
      <c r="Z31" s="75">
        <f>$A$16</f>
        <v>524288</v>
      </c>
      <c r="AA31" s="45">
        <f>AA32+(512*1024)</f>
        <v>2097152</v>
      </c>
      <c r="AB31" s="70" t="s">
        <v>24</v>
      </c>
      <c r="AC31" s="75">
        <f>$A$16</f>
        <v>524288</v>
      </c>
      <c r="AD31" s="44"/>
    </row>
    <row r="32" spans="1:30" ht="14.25" customHeight="1" x14ac:dyDescent="0.25">
      <c r="B32" s="106"/>
      <c r="C32" s="106"/>
      <c r="D32" s="40" t="s">
        <v>68</v>
      </c>
      <c r="E32" s="40" t="s">
        <v>69</v>
      </c>
      <c r="F32" s="111"/>
      <c r="J32" s="129"/>
      <c r="K32" s="45" t="str">
        <f t="shared" si="2"/>
        <v>100000</v>
      </c>
      <c r="L32" s="45">
        <f>L33+$A$17</f>
        <v>1048576</v>
      </c>
      <c r="M32" s="70" t="s">
        <v>38</v>
      </c>
      <c r="N32" s="75">
        <f>$A$16</f>
        <v>524288</v>
      </c>
      <c r="O32" s="45">
        <f>O33+$A$17</f>
        <v>1048576</v>
      </c>
      <c r="P32" s="70" t="s">
        <v>38</v>
      </c>
      <c r="Q32" s="75">
        <f>$A$16</f>
        <v>524288</v>
      </c>
      <c r="R32" s="45">
        <f>R33+$A$17</f>
        <v>1048576</v>
      </c>
      <c r="S32" s="70" t="s">
        <v>39</v>
      </c>
      <c r="T32" s="75">
        <f>$A$16</f>
        <v>524288</v>
      </c>
      <c r="U32" s="45">
        <f>U33+$A$17</f>
        <v>1048576</v>
      </c>
      <c r="V32" s="70" t="s">
        <v>39</v>
      </c>
      <c r="W32" s="75">
        <f>$A$16</f>
        <v>524288</v>
      </c>
      <c r="X32" s="45">
        <f>X33+$A$17</f>
        <v>1048576</v>
      </c>
      <c r="Y32" s="70" t="s">
        <v>20</v>
      </c>
      <c r="Z32" s="75">
        <f>$A$16</f>
        <v>524288</v>
      </c>
      <c r="AA32" s="45">
        <f>AA33+(512*1024)</f>
        <v>1572864</v>
      </c>
      <c r="AB32" s="70" t="s">
        <v>22</v>
      </c>
      <c r="AC32" s="75">
        <f>$A$16</f>
        <v>524288</v>
      </c>
      <c r="AD32" s="44"/>
    </row>
    <row r="33" spans="1:30" ht="26.25" customHeight="1" x14ac:dyDescent="0.25">
      <c r="B33" s="13" t="s">
        <v>64</v>
      </c>
      <c r="C33" s="13">
        <v>1</v>
      </c>
      <c r="D33" s="13">
        <v>0</v>
      </c>
      <c r="E33" s="13" t="str">
        <f>DEC2HEX(D33,6)</f>
        <v>000000</v>
      </c>
      <c r="F33" s="13">
        <v>1024</v>
      </c>
      <c r="J33" s="129"/>
      <c r="K33" s="45" t="str">
        <f t="shared" si="2"/>
        <v>0</v>
      </c>
      <c r="L33" s="45">
        <v>0</v>
      </c>
      <c r="M33" s="15" t="s">
        <v>35</v>
      </c>
      <c r="N33" s="74">
        <f>$A$17</f>
        <v>1048576</v>
      </c>
      <c r="O33" s="45">
        <v>0</v>
      </c>
      <c r="P33" s="15" t="s">
        <v>35</v>
      </c>
      <c r="Q33" s="74">
        <f>$A$17</f>
        <v>1048576</v>
      </c>
      <c r="R33" s="45">
        <v>0</v>
      </c>
      <c r="S33" s="15" t="s">
        <v>35</v>
      </c>
      <c r="T33" s="74">
        <f>$A$17</f>
        <v>1048576</v>
      </c>
      <c r="U33" s="45">
        <v>0</v>
      </c>
      <c r="V33" s="15" t="s">
        <v>35</v>
      </c>
      <c r="W33" s="74">
        <f>$A$17</f>
        <v>1048576</v>
      </c>
      <c r="X33" s="45">
        <v>0</v>
      </c>
      <c r="Y33" s="15" t="s">
        <v>35</v>
      </c>
      <c r="Z33" s="74">
        <f>$A$17</f>
        <v>1048576</v>
      </c>
      <c r="AA33" s="45">
        <f>AA34+$A$17</f>
        <v>1048576</v>
      </c>
      <c r="AB33" s="15" t="s">
        <v>35</v>
      </c>
      <c r="AC33" s="74">
        <f>$A$17</f>
        <v>1048576</v>
      </c>
      <c r="AD33" s="44"/>
    </row>
    <row r="34" spans="1:30" x14ac:dyDescent="0.25">
      <c r="B34" s="13">
        <v>0</v>
      </c>
      <c r="C34" s="13">
        <v>0</v>
      </c>
      <c r="D34" s="13">
        <f>D33+(F33*1024)</f>
        <v>1048576</v>
      </c>
      <c r="E34" s="13" t="str">
        <f t="shared" ref="E34:E41" si="3">DEC2HEX(D34,6)</f>
        <v>100000</v>
      </c>
      <c r="F34" s="13">
        <v>512</v>
      </c>
      <c r="J34" s="129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45">
        <v>0</v>
      </c>
      <c r="AB34" s="25"/>
      <c r="AC34" s="25"/>
      <c r="AD34" s="44"/>
    </row>
    <row r="35" spans="1:30" x14ac:dyDescent="0.25">
      <c r="B35" s="13">
        <v>0</v>
      </c>
      <c r="C35" s="13">
        <v>0</v>
      </c>
      <c r="D35" s="13">
        <f t="shared" ref="D35:D41" si="4">D34+(F34*1024)</f>
        <v>1572864</v>
      </c>
      <c r="E35" s="13" t="str">
        <f t="shared" si="3"/>
        <v>180000</v>
      </c>
      <c r="F35" s="13">
        <v>512</v>
      </c>
      <c r="J35" s="129"/>
      <c r="K35" s="25"/>
      <c r="L35" s="25"/>
      <c r="M35" s="138" t="s">
        <v>43</v>
      </c>
      <c r="N35" s="138"/>
      <c r="O35" s="25"/>
      <c r="P35" s="138" t="s">
        <v>44</v>
      </c>
      <c r="Q35" s="138"/>
      <c r="R35" s="25"/>
      <c r="S35" s="138" t="s">
        <v>45</v>
      </c>
      <c r="T35" s="138"/>
      <c r="U35" s="25"/>
      <c r="V35" s="138" t="s">
        <v>46</v>
      </c>
      <c r="W35" s="138"/>
      <c r="X35" s="25"/>
      <c r="Y35" s="138" t="s">
        <v>47</v>
      </c>
      <c r="Z35" s="138"/>
      <c r="AA35" s="25"/>
      <c r="AB35" s="138" t="s">
        <v>48</v>
      </c>
      <c r="AC35" s="138"/>
      <c r="AD35" s="44"/>
    </row>
    <row r="36" spans="1:30" x14ac:dyDescent="0.25">
      <c r="B36" s="13">
        <v>0</v>
      </c>
      <c r="C36" s="13">
        <v>0</v>
      </c>
      <c r="D36" s="13">
        <f t="shared" si="4"/>
        <v>2097152</v>
      </c>
      <c r="E36" s="13" t="str">
        <f t="shared" si="3"/>
        <v>200000</v>
      </c>
      <c r="F36" s="13">
        <v>1024</v>
      </c>
      <c r="J36" s="129"/>
      <c r="K36" s="131" t="s">
        <v>53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44"/>
    </row>
    <row r="37" spans="1:30" x14ac:dyDescent="0.25">
      <c r="B37" s="13">
        <v>0</v>
      </c>
      <c r="C37" s="13">
        <v>0</v>
      </c>
      <c r="D37" s="13">
        <f t="shared" si="4"/>
        <v>3145728</v>
      </c>
      <c r="E37" s="13" t="str">
        <f t="shared" si="3"/>
        <v>300000</v>
      </c>
      <c r="F37" s="13">
        <v>1024</v>
      </c>
      <c r="J37" s="129"/>
      <c r="K37" s="131"/>
      <c r="L37" s="90" t="s">
        <v>54</v>
      </c>
      <c r="M37" s="108">
        <f>N33+N32+N21</f>
        <v>5767168</v>
      </c>
      <c r="N37" s="108"/>
      <c r="O37" s="91"/>
      <c r="P37" s="108">
        <f>Q33+Q32+Q31+Q21</f>
        <v>6291456</v>
      </c>
      <c r="Q37" s="108"/>
      <c r="R37" s="91"/>
      <c r="S37" s="108">
        <f>T33+T32</f>
        <v>1572864</v>
      </c>
      <c r="T37" s="108"/>
      <c r="U37" s="91"/>
      <c r="V37" s="108">
        <f>W33+W32+W31+W30+W21+W17</f>
        <v>11534336</v>
      </c>
      <c r="W37" s="108"/>
      <c r="X37" s="91"/>
      <c r="Y37" s="108">
        <f>Z33+Z32+Z31+Z21+Z17</f>
        <v>10485760</v>
      </c>
      <c r="Z37" s="108"/>
      <c r="AA37" s="91"/>
      <c r="AB37" s="108">
        <f>AC33+AC32+AC31+AC30+AC29+AC27+AC21</f>
        <v>10485760</v>
      </c>
      <c r="AC37" s="108"/>
      <c r="AD37" s="44"/>
    </row>
    <row r="38" spans="1:30" x14ac:dyDescent="0.25">
      <c r="B38" s="13">
        <v>0</v>
      </c>
      <c r="C38" s="13">
        <v>0</v>
      </c>
      <c r="D38" s="13">
        <f t="shared" si="4"/>
        <v>4194304</v>
      </c>
      <c r="E38" s="13" t="str">
        <f t="shared" si="3"/>
        <v>400000</v>
      </c>
      <c r="F38" s="13">
        <v>2048</v>
      </c>
      <c r="J38" s="129"/>
      <c r="K38" s="131"/>
      <c r="L38" s="87" t="s">
        <v>55</v>
      </c>
      <c r="M38" s="109">
        <f>$D$4-M37</f>
        <v>11010048</v>
      </c>
      <c r="N38" s="109"/>
      <c r="O38" s="86"/>
      <c r="P38" s="109">
        <f>$D$4-P37</f>
        <v>10485760</v>
      </c>
      <c r="Q38" s="109"/>
      <c r="R38" s="86"/>
      <c r="S38" s="109">
        <f>$D$4-S37</f>
        <v>15204352</v>
      </c>
      <c r="T38" s="109"/>
      <c r="U38" s="86"/>
      <c r="V38" s="109">
        <f>$D$4-V37</f>
        <v>5242880</v>
      </c>
      <c r="W38" s="109"/>
      <c r="X38" s="86"/>
      <c r="Y38" s="109">
        <f>$D$4-Y37</f>
        <v>6291456</v>
      </c>
      <c r="Z38" s="109"/>
      <c r="AA38" s="86"/>
      <c r="AB38" s="109">
        <f>$D$4-AB37</f>
        <v>6291456</v>
      </c>
      <c r="AC38" s="109"/>
      <c r="AD38" s="44"/>
    </row>
    <row r="39" spans="1:30" ht="15.75" thickBot="1" x14ac:dyDescent="0.3">
      <c r="B39" s="13">
        <v>0</v>
      </c>
      <c r="C39" s="13">
        <v>0</v>
      </c>
      <c r="D39" s="13">
        <f t="shared" si="4"/>
        <v>6291456</v>
      </c>
      <c r="E39" s="13" t="str">
        <f t="shared" si="3"/>
        <v>600000</v>
      </c>
      <c r="F39" s="13">
        <v>2048</v>
      </c>
      <c r="J39" s="130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8"/>
    </row>
    <row r="40" spans="1:30" ht="15.75" thickBot="1" x14ac:dyDescent="0.3">
      <c r="B40" s="13">
        <v>0</v>
      </c>
      <c r="C40" s="13">
        <v>0</v>
      </c>
      <c r="D40" s="13">
        <f t="shared" si="4"/>
        <v>8388608</v>
      </c>
      <c r="E40" s="13" t="str">
        <f t="shared" si="3"/>
        <v>800000</v>
      </c>
      <c r="F40" s="13">
        <v>4096</v>
      </c>
    </row>
    <row r="41" spans="1:30" x14ac:dyDescent="0.25">
      <c r="B41" s="13">
        <v>0</v>
      </c>
      <c r="C41" s="13">
        <v>0</v>
      </c>
      <c r="D41" s="13">
        <f t="shared" si="4"/>
        <v>12582912</v>
      </c>
      <c r="E41" s="13" t="str">
        <f t="shared" si="3"/>
        <v>C00000</v>
      </c>
      <c r="F41" s="13">
        <v>4096</v>
      </c>
      <c r="J41" s="128" t="s">
        <v>70</v>
      </c>
      <c r="K41" s="42" t="s">
        <v>36</v>
      </c>
      <c r="L41" s="42" t="s">
        <v>37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3"/>
    </row>
    <row r="42" spans="1:30" x14ac:dyDescent="0.25">
      <c r="J42" s="129"/>
      <c r="K42" s="45" t="str">
        <f>DEC2HEX(L42)</f>
        <v>FFFFFF</v>
      </c>
      <c r="L42" s="45">
        <f>L43+$A$17*4-1</f>
        <v>16777215</v>
      </c>
      <c r="M42" s="25"/>
      <c r="N42" s="25"/>
      <c r="O42" s="45">
        <f>O43+$A$17*4-1</f>
        <v>16777215</v>
      </c>
      <c r="P42" s="25"/>
      <c r="Q42" s="25"/>
      <c r="R42" s="45">
        <f>R43+$A$17*4-1</f>
        <v>16777215</v>
      </c>
      <c r="S42" s="25"/>
      <c r="T42" s="25"/>
      <c r="U42" s="45">
        <f>U43+$A$17*4-1</f>
        <v>16777215</v>
      </c>
      <c r="V42" s="25"/>
      <c r="W42" s="25"/>
      <c r="X42" s="45">
        <f>X43+$A$17*4-1</f>
        <v>16777215</v>
      </c>
      <c r="Y42" s="25"/>
      <c r="Z42" s="25"/>
      <c r="AA42" s="45">
        <f>AA43+$A$17*4-1</f>
        <v>16777215</v>
      </c>
      <c r="AB42" s="25"/>
      <c r="AC42" s="25"/>
      <c r="AD42" s="44"/>
    </row>
    <row r="43" spans="1:30" ht="24.95" customHeight="1" x14ac:dyDescent="0.25">
      <c r="J43" s="129"/>
      <c r="K43" s="114" t="str">
        <f>DEC2HEX(L43)</f>
        <v>C00000</v>
      </c>
      <c r="L43" s="115">
        <f>L47+$A$17*4</f>
        <v>12582912</v>
      </c>
      <c r="M43" s="116" t="s">
        <v>42</v>
      </c>
      <c r="N43" s="123">
        <f>$E$17</f>
        <v>4194304</v>
      </c>
      <c r="O43" s="115">
        <f>O47+$A$17*4</f>
        <v>12582912</v>
      </c>
      <c r="P43" s="116" t="s">
        <v>42</v>
      </c>
      <c r="Q43" s="123">
        <f>$E$17</f>
        <v>4194304</v>
      </c>
      <c r="R43" s="115">
        <f>R47+$A$17*4</f>
        <v>12582912</v>
      </c>
      <c r="S43" s="112"/>
      <c r="T43" s="120">
        <f>$E$17</f>
        <v>4194304</v>
      </c>
      <c r="U43" s="115">
        <f>U47+$A$17*4</f>
        <v>12582912</v>
      </c>
      <c r="V43" s="116" t="s">
        <v>38</v>
      </c>
      <c r="W43" s="123">
        <f>$E$17</f>
        <v>4194304</v>
      </c>
      <c r="X43" s="115">
        <f>X47+$A$17*4</f>
        <v>12582912</v>
      </c>
      <c r="Y43" s="116" t="s">
        <v>20</v>
      </c>
      <c r="Z43" s="123">
        <f>$E$17</f>
        <v>4194304</v>
      </c>
      <c r="AA43" s="115">
        <f>AA47+$A$17*4</f>
        <v>12582912</v>
      </c>
      <c r="AB43" s="116" t="s">
        <v>41</v>
      </c>
      <c r="AC43" s="123">
        <f>$E$17</f>
        <v>4194304</v>
      </c>
      <c r="AD43" s="44"/>
    </row>
    <row r="44" spans="1:30" ht="24.95" customHeight="1" x14ac:dyDescent="0.25">
      <c r="J44" s="129"/>
      <c r="K44" s="114"/>
      <c r="L44" s="115"/>
      <c r="M44" s="119"/>
      <c r="N44" s="124"/>
      <c r="O44" s="115"/>
      <c r="P44" s="119"/>
      <c r="Q44" s="124"/>
      <c r="R44" s="115"/>
      <c r="S44" s="118"/>
      <c r="T44" s="121"/>
      <c r="U44" s="115"/>
      <c r="V44" s="119"/>
      <c r="W44" s="124"/>
      <c r="X44" s="115"/>
      <c r="Y44" s="119"/>
      <c r="Z44" s="124"/>
      <c r="AA44" s="115"/>
      <c r="AB44" s="119"/>
      <c r="AC44" s="124"/>
      <c r="AD44" s="44"/>
    </row>
    <row r="45" spans="1:30" ht="24.95" customHeight="1" x14ac:dyDescent="0.25">
      <c r="A45" s="16" t="s">
        <v>20</v>
      </c>
      <c r="B45" s="21"/>
      <c r="C45" s="21"/>
      <c r="D45" s="21"/>
      <c r="E45" s="21"/>
      <c r="F45" s="17" t="s">
        <v>51</v>
      </c>
      <c r="G45" s="22"/>
      <c r="J45" s="129"/>
      <c r="K45" s="114"/>
      <c r="L45" s="115"/>
      <c r="M45" s="119"/>
      <c r="N45" s="124"/>
      <c r="O45" s="115"/>
      <c r="P45" s="119"/>
      <c r="Q45" s="124"/>
      <c r="R45" s="115"/>
      <c r="S45" s="118"/>
      <c r="T45" s="121"/>
      <c r="U45" s="115"/>
      <c r="V45" s="119"/>
      <c r="W45" s="124"/>
      <c r="X45" s="115"/>
      <c r="Y45" s="119"/>
      <c r="Z45" s="124"/>
      <c r="AA45" s="115"/>
      <c r="AB45" s="119"/>
      <c r="AC45" s="124"/>
      <c r="AD45" s="44"/>
    </row>
    <row r="46" spans="1:30" ht="24.95" customHeight="1" x14ac:dyDescent="0.25">
      <c r="A46" s="16" t="s">
        <v>22</v>
      </c>
      <c r="B46" s="21"/>
      <c r="C46" s="21"/>
      <c r="D46" s="21"/>
      <c r="E46" s="17" t="s">
        <v>51</v>
      </c>
      <c r="F46" s="21"/>
      <c r="G46" s="17" t="s">
        <v>51</v>
      </c>
      <c r="J46" s="129"/>
      <c r="K46" s="114"/>
      <c r="L46" s="115"/>
      <c r="M46" s="117"/>
      <c r="N46" s="125"/>
      <c r="O46" s="115"/>
      <c r="P46" s="117"/>
      <c r="Q46" s="125"/>
      <c r="R46" s="115"/>
      <c r="S46" s="113"/>
      <c r="T46" s="122"/>
      <c r="U46" s="115"/>
      <c r="V46" s="117"/>
      <c r="W46" s="125"/>
      <c r="X46" s="115"/>
      <c r="Y46" s="117"/>
      <c r="Z46" s="125"/>
      <c r="AA46" s="115"/>
      <c r="AB46" s="117"/>
      <c r="AC46" s="125"/>
      <c r="AD46" s="44"/>
    </row>
    <row r="47" spans="1:30" ht="24.95" customHeight="1" x14ac:dyDescent="0.25">
      <c r="A47" s="16" t="s">
        <v>24</v>
      </c>
      <c r="B47" s="21"/>
      <c r="C47" s="17" t="s">
        <v>50</v>
      </c>
      <c r="D47" s="21"/>
      <c r="E47" s="21"/>
      <c r="F47" s="17" t="s">
        <v>57</v>
      </c>
      <c r="G47" s="17" t="s">
        <v>49</v>
      </c>
      <c r="J47" s="129"/>
      <c r="K47" s="114" t="str">
        <f>DEC2HEX(L47)</f>
        <v>800000</v>
      </c>
      <c r="L47" s="115">
        <f>L51+$A$17*2</f>
        <v>8388608</v>
      </c>
      <c r="M47" s="116" t="s">
        <v>38</v>
      </c>
      <c r="N47" s="123">
        <f>$E$17</f>
        <v>4194304</v>
      </c>
      <c r="O47" s="115">
        <f>O51+$A$17*2</f>
        <v>8388608</v>
      </c>
      <c r="P47" s="116" t="s">
        <v>38</v>
      </c>
      <c r="Q47" s="123">
        <f>$E$17</f>
        <v>4194304</v>
      </c>
      <c r="R47" s="115">
        <f>R51+$A$17*2</f>
        <v>8388608</v>
      </c>
      <c r="S47" s="116" t="s">
        <v>39</v>
      </c>
      <c r="T47" s="123">
        <f>$E$17</f>
        <v>4194304</v>
      </c>
      <c r="U47" s="115">
        <f>U51+$A$17*2</f>
        <v>8388608</v>
      </c>
      <c r="V47" s="116" t="s">
        <v>39</v>
      </c>
      <c r="W47" s="123">
        <f>$E$17</f>
        <v>4194304</v>
      </c>
      <c r="X47" s="115">
        <f>X51+$A$17*2</f>
        <v>8388608</v>
      </c>
      <c r="Y47" s="116" t="s">
        <v>40</v>
      </c>
      <c r="Z47" s="123">
        <f>$E$17</f>
        <v>4194304</v>
      </c>
      <c r="AA47" s="115">
        <f>AA51+$A$17*2</f>
        <v>8388608</v>
      </c>
      <c r="AB47" s="116" t="s">
        <v>40</v>
      </c>
      <c r="AC47" s="123">
        <f>$E$17</f>
        <v>4194304</v>
      </c>
      <c r="AD47" s="44"/>
    </row>
    <row r="48" spans="1:30" ht="24.95" customHeight="1" x14ac:dyDescent="0.25">
      <c r="A48" s="16" t="s">
        <v>38</v>
      </c>
      <c r="B48" s="17" t="s">
        <v>50</v>
      </c>
      <c r="C48" s="17" t="s">
        <v>49</v>
      </c>
      <c r="D48" s="21"/>
      <c r="E48" s="17" t="s">
        <v>50</v>
      </c>
      <c r="F48" s="21"/>
      <c r="G48" s="17" t="s">
        <v>57</v>
      </c>
      <c r="J48" s="129"/>
      <c r="K48" s="114"/>
      <c r="L48" s="115"/>
      <c r="M48" s="119"/>
      <c r="N48" s="124"/>
      <c r="O48" s="115"/>
      <c r="P48" s="119"/>
      <c r="Q48" s="124"/>
      <c r="R48" s="115"/>
      <c r="S48" s="119"/>
      <c r="T48" s="124"/>
      <c r="U48" s="115"/>
      <c r="V48" s="119"/>
      <c r="W48" s="124"/>
      <c r="X48" s="115"/>
      <c r="Y48" s="119"/>
      <c r="Z48" s="124"/>
      <c r="AA48" s="115"/>
      <c r="AB48" s="119"/>
      <c r="AC48" s="124"/>
      <c r="AD48" s="44"/>
    </row>
    <row r="49" spans="1:30" ht="24.95" customHeight="1" x14ac:dyDescent="0.25">
      <c r="A49" s="16" t="s">
        <v>39</v>
      </c>
      <c r="B49" s="21"/>
      <c r="C49" s="21"/>
      <c r="D49" s="17" t="s">
        <v>50</v>
      </c>
      <c r="E49" s="17" t="s">
        <v>49</v>
      </c>
      <c r="F49" s="21"/>
      <c r="G49" s="17" t="s">
        <v>56</v>
      </c>
      <c r="J49" s="129"/>
      <c r="K49" s="114"/>
      <c r="L49" s="115"/>
      <c r="M49" s="119"/>
      <c r="N49" s="124"/>
      <c r="O49" s="115"/>
      <c r="P49" s="119"/>
      <c r="Q49" s="124"/>
      <c r="R49" s="115"/>
      <c r="S49" s="119"/>
      <c r="T49" s="124"/>
      <c r="U49" s="115"/>
      <c r="V49" s="119"/>
      <c r="W49" s="124"/>
      <c r="X49" s="115"/>
      <c r="Y49" s="119"/>
      <c r="Z49" s="124"/>
      <c r="AA49" s="115"/>
      <c r="AB49" s="119"/>
      <c r="AC49" s="124"/>
      <c r="AD49" s="44"/>
    </row>
    <row r="50" spans="1:30" ht="24.95" customHeight="1" x14ac:dyDescent="0.25">
      <c r="A50" s="16" t="s">
        <v>40</v>
      </c>
      <c r="B50" s="21"/>
      <c r="C50" s="21"/>
      <c r="D50" s="21"/>
      <c r="E50" s="18" t="s">
        <v>56</v>
      </c>
      <c r="F50" s="17" t="s">
        <v>50</v>
      </c>
      <c r="G50" s="17" t="s">
        <v>49</v>
      </c>
      <c r="J50" s="129"/>
      <c r="K50" s="114"/>
      <c r="L50" s="115"/>
      <c r="M50" s="117"/>
      <c r="N50" s="125"/>
      <c r="O50" s="115"/>
      <c r="P50" s="117"/>
      <c r="Q50" s="125"/>
      <c r="R50" s="115"/>
      <c r="S50" s="117"/>
      <c r="T50" s="125"/>
      <c r="U50" s="115"/>
      <c r="V50" s="117"/>
      <c r="W50" s="125"/>
      <c r="X50" s="115"/>
      <c r="Y50" s="117"/>
      <c r="Z50" s="125"/>
      <c r="AA50" s="115"/>
      <c r="AB50" s="117"/>
      <c r="AC50" s="125"/>
      <c r="AD50" s="44"/>
    </row>
    <row r="51" spans="1:30" ht="24" customHeight="1" x14ac:dyDescent="0.25">
      <c r="A51" s="16" t="s">
        <v>41</v>
      </c>
      <c r="B51" s="21"/>
      <c r="C51" s="21"/>
      <c r="D51" s="21"/>
      <c r="E51" s="21"/>
      <c r="F51" s="21"/>
      <c r="G51" s="17" t="s">
        <v>50</v>
      </c>
      <c r="J51" s="129"/>
      <c r="K51" s="114" t="str">
        <f>DEC2HEX(L51)</f>
        <v>600000</v>
      </c>
      <c r="L51" s="115">
        <f>L53+$A$17*2</f>
        <v>6291456</v>
      </c>
      <c r="M51" s="112"/>
      <c r="N51" s="120">
        <f>$E$16</f>
        <v>2097152</v>
      </c>
      <c r="O51" s="115">
        <f>O53+$A$17*2</f>
        <v>6291456</v>
      </c>
      <c r="P51" s="112"/>
      <c r="Q51" s="120">
        <f>$E$16</f>
        <v>2097152</v>
      </c>
      <c r="R51" s="115">
        <f>R53+$A$17*2</f>
        <v>6291456</v>
      </c>
      <c r="S51" s="112"/>
      <c r="T51" s="120">
        <f>$E$16</f>
        <v>2097152</v>
      </c>
      <c r="U51" s="115">
        <f>U53+$A$17*2</f>
        <v>6291456</v>
      </c>
      <c r="V51" s="112"/>
      <c r="W51" s="120">
        <f>$E$16</f>
        <v>2097152</v>
      </c>
      <c r="X51" s="115">
        <f>X53+$A$17*2</f>
        <v>6291456</v>
      </c>
      <c r="Y51" s="112"/>
      <c r="Z51" s="120">
        <f>$E$16</f>
        <v>2097152</v>
      </c>
      <c r="AA51" s="115">
        <f>AA53+$A$17*2</f>
        <v>6291456</v>
      </c>
      <c r="AB51" s="116" t="s">
        <v>22</v>
      </c>
      <c r="AC51" s="123">
        <f>$E$16</f>
        <v>2097152</v>
      </c>
      <c r="AD51" s="44"/>
    </row>
    <row r="52" spans="1:30" ht="24" customHeight="1" x14ac:dyDescent="0.25">
      <c r="A52" s="16" t="s">
        <v>42</v>
      </c>
      <c r="B52" s="17" t="s">
        <v>51</v>
      </c>
      <c r="C52" s="17" t="s">
        <v>49</v>
      </c>
      <c r="D52" s="21"/>
      <c r="E52" s="18" t="s">
        <v>57</v>
      </c>
      <c r="F52" s="18" t="s">
        <v>56</v>
      </c>
      <c r="G52" s="21"/>
      <c r="J52" s="129"/>
      <c r="K52" s="114"/>
      <c r="L52" s="115"/>
      <c r="M52" s="113"/>
      <c r="N52" s="126"/>
      <c r="O52" s="115"/>
      <c r="P52" s="113"/>
      <c r="Q52" s="126"/>
      <c r="R52" s="115"/>
      <c r="S52" s="113"/>
      <c r="T52" s="126"/>
      <c r="U52" s="115"/>
      <c r="V52" s="113"/>
      <c r="W52" s="126"/>
      <c r="X52" s="115"/>
      <c r="Y52" s="113"/>
      <c r="Z52" s="126"/>
      <c r="AA52" s="115"/>
      <c r="AB52" s="117"/>
      <c r="AC52" s="132"/>
      <c r="AD52" s="44"/>
    </row>
    <row r="53" spans="1:30" ht="24" customHeight="1" x14ac:dyDescent="0.25">
      <c r="B53" s="5" t="s">
        <v>43</v>
      </c>
      <c r="C53" s="5" t="s">
        <v>44</v>
      </c>
      <c r="D53" s="5" t="s">
        <v>45</v>
      </c>
      <c r="E53" s="5" t="s">
        <v>46</v>
      </c>
      <c r="F53" s="5" t="s">
        <v>47</v>
      </c>
      <c r="G53" s="5" t="s">
        <v>48</v>
      </c>
      <c r="J53" s="129"/>
      <c r="K53" s="114" t="str">
        <f>DEC2HEX(L53)</f>
        <v>400000</v>
      </c>
      <c r="L53" s="115">
        <f>L55+$A$17</f>
        <v>4194304</v>
      </c>
      <c r="M53" s="112"/>
      <c r="N53" s="120">
        <f>$E$16</f>
        <v>2097152</v>
      </c>
      <c r="O53" s="115">
        <f>O55+$A$17</f>
        <v>4194304</v>
      </c>
      <c r="P53" s="116" t="s">
        <v>24</v>
      </c>
      <c r="Q53" s="123">
        <f>$E$16</f>
        <v>2097152</v>
      </c>
      <c r="R53" s="115">
        <f>R55+$A$17</f>
        <v>4194304</v>
      </c>
      <c r="S53" s="112"/>
      <c r="T53" s="120">
        <f>$E$16</f>
        <v>2097152</v>
      </c>
      <c r="U53" s="115">
        <f>U55+$A$17</f>
        <v>4194304</v>
      </c>
      <c r="V53" s="116" t="s">
        <v>22</v>
      </c>
      <c r="W53" s="123">
        <f>$E$16</f>
        <v>2097152</v>
      </c>
      <c r="X53" s="115">
        <f>X55+$A$17</f>
        <v>4194304</v>
      </c>
      <c r="Y53" s="116" t="s">
        <v>24</v>
      </c>
      <c r="Z53" s="123">
        <f>$E$16</f>
        <v>2097152</v>
      </c>
      <c r="AA53" s="115">
        <f>AA55+$A$17</f>
        <v>4194304</v>
      </c>
      <c r="AB53" s="116" t="s">
        <v>24</v>
      </c>
      <c r="AC53" s="123">
        <f>$E$16</f>
        <v>2097152</v>
      </c>
      <c r="AD53" s="44"/>
    </row>
    <row r="54" spans="1:30" ht="24" customHeight="1" x14ac:dyDescent="0.25">
      <c r="J54" s="129"/>
      <c r="K54" s="114"/>
      <c r="L54" s="115"/>
      <c r="M54" s="113"/>
      <c r="N54" s="126"/>
      <c r="O54" s="115"/>
      <c r="P54" s="117"/>
      <c r="Q54" s="132"/>
      <c r="R54" s="115"/>
      <c r="S54" s="113"/>
      <c r="T54" s="126"/>
      <c r="U54" s="115"/>
      <c r="V54" s="117"/>
      <c r="W54" s="132"/>
      <c r="X54" s="115"/>
      <c r="Y54" s="117"/>
      <c r="Z54" s="132"/>
      <c r="AA54" s="115"/>
      <c r="AB54" s="117"/>
      <c r="AC54" s="132"/>
      <c r="AD54" s="44"/>
    </row>
    <row r="55" spans="1:30" ht="24.6" customHeight="1" x14ac:dyDescent="0.25">
      <c r="J55" s="129"/>
      <c r="K55" s="45" t="str">
        <f t="shared" ref="K55:K59" si="5">DEC2HEX(L55)</f>
        <v>300000</v>
      </c>
      <c r="L55" s="45">
        <f>L56+$A$17</f>
        <v>3145728</v>
      </c>
      <c r="M55" s="82"/>
      <c r="N55" s="83">
        <f>$A$17</f>
        <v>1048576</v>
      </c>
      <c r="O55" s="45">
        <f>O56+$A$17</f>
        <v>3145728</v>
      </c>
      <c r="P55" s="82"/>
      <c r="Q55" s="83">
        <f>$A$17</f>
        <v>1048576</v>
      </c>
      <c r="R55" s="45">
        <f>R56+$A$17</f>
        <v>3145728</v>
      </c>
      <c r="S55" s="82"/>
      <c r="T55" s="83">
        <f>$A$17</f>
        <v>1048576</v>
      </c>
      <c r="U55" s="45">
        <f>U56+$A$17</f>
        <v>3145728</v>
      </c>
      <c r="V55" s="82"/>
      <c r="W55" s="83">
        <f>$A$17</f>
        <v>1048576</v>
      </c>
      <c r="X55" s="45">
        <f>X56+$A$17</f>
        <v>3145728</v>
      </c>
      <c r="Y55" s="82"/>
      <c r="Z55" s="83">
        <f>$A$17</f>
        <v>1048576</v>
      </c>
      <c r="AA55" s="45">
        <f>AA56+$A$17</f>
        <v>3145728</v>
      </c>
      <c r="AB55" s="70" t="s">
        <v>38</v>
      </c>
      <c r="AC55" s="75">
        <f>$A$17</f>
        <v>1048576</v>
      </c>
      <c r="AD55" s="44"/>
    </row>
    <row r="56" spans="1:30" ht="24.6" customHeight="1" x14ac:dyDescent="0.25">
      <c r="J56" s="129"/>
      <c r="K56" s="45" t="str">
        <f t="shared" si="5"/>
        <v>200000</v>
      </c>
      <c r="L56" s="45">
        <f>L57+(512*1024)</f>
        <v>2097152</v>
      </c>
      <c r="M56" s="82"/>
      <c r="N56" s="83">
        <f>$A$17</f>
        <v>1048576</v>
      </c>
      <c r="O56" s="45">
        <f>O57+(512*1024)</f>
        <v>2097152</v>
      </c>
      <c r="P56" s="82"/>
      <c r="Q56" s="83">
        <f>$A$17</f>
        <v>1048576</v>
      </c>
      <c r="R56" s="45">
        <f>R57+(512*1024)</f>
        <v>2097152</v>
      </c>
      <c r="S56" s="82"/>
      <c r="T56" s="83">
        <f>$A$17</f>
        <v>1048576</v>
      </c>
      <c r="U56" s="45">
        <f>U57+(512*1024)</f>
        <v>2097152</v>
      </c>
      <c r="V56" s="82"/>
      <c r="W56" s="83">
        <f>$A$17</f>
        <v>1048576</v>
      </c>
      <c r="X56" s="45">
        <f>X57+(512*1024)</f>
        <v>2097152</v>
      </c>
      <c r="Y56" s="82"/>
      <c r="Z56" s="83">
        <f>$A$17</f>
        <v>1048576</v>
      </c>
      <c r="AA56" s="45">
        <f>AA57+(512*1024)</f>
        <v>2097152</v>
      </c>
      <c r="AB56" s="70" t="s">
        <v>39</v>
      </c>
      <c r="AC56" s="75">
        <f>$A$17</f>
        <v>1048576</v>
      </c>
      <c r="AD56" s="44"/>
    </row>
    <row r="57" spans="1:30" x14ac:dyDescent="0.25">
      <c r="J57" s="129"/>
      <c r="K57" s="45" t="str">
        <f t="shared" si="5"/>
        <v>180000</v>
      </c>
      <c r="L57" s="45">
        <f>L58+(512*1024)</f>
        <v>1572864</v>
      </c>
      <c r="M57" s="82"/>
      <c r="N57" s="83">
        <f>$A$16</f>
        <v>524288</v>
      </c>
      <c r="O57" s="45">
        <f>O58+(512*1024)</f>
        <v>1572864</v>
      </c>
      <c r="P57" s="82"/>
      <c r="Q57" s="83">
        <f>$A$16</f>
        <v>524288</v>
      </c>
      <c r="R57" s="45">
        <f>R58+(512*1024)</f>
        <v>1572864</v>
      </c>
      <c r="S57" s="82"/>
      <c r="T57" s="83">
        <f>$A$16</f>
        <v>524288</v>
      </c>
      <c r="U57" s="45">
        <f>U58+(512*1024)</f>
        <v>1572864</v>
      </c>
      <c r="V57" s="82"/>
      <c r="W57" s="83">
        <f>$A$16</f>
        <v>524288</v>
      </c>
      <c r="X57" s="45">
        <f>X58+(512*1024)</f>
        <v>1572864</v>
      </c>
      <c r="Y57" s="82"/>
      <c r="Z57" s="83">
        <f>$A$16</f>
        <v>524288</v>
      </c>
      <c r="AA57" s="45">
        <f>AA58+(512*1024)</f>
        <v>1572864</v>
      </c>
      <c r="AB57" s="82"/>
      <c r="AC57" s="83">
        <f>$A$16</f>
        <v>524288</v>
      </c>
      <c r="AD57" s="44"/>
    </row>
    <row r="58" spans="1:30" x14ac:dyDescent="0.25">
      <c r="J58" s="129"/>
      <c r="K58" s="45" t="str">
        <f t="shared" si="5"/>
        <v>100000</v>
      </c>
      <c r="L58" s="45">
        <f>L59+$A$17</f>
        <v>1048576</v>
      </c>
      <c r="M58" s="82"/>
      <c r="N58" s="83">
        <f>$A$16</f>
        <v>524288</v>
      </c>
      <c r="O58" s="45">
        <f>O59+$A$17</f>
        <v>1048576</v>
      </c>
      <c r="P58" s="82"/>
      <c r="Q58" s="83">
        <f>$A$16</f>
        <v>524288</v>
      </c>
      <c r="R58" s="45">
        <f>R59+$A$17</f>
        <v>1048576</v>
      </c>
      <c r="S58" s="82"/>
      <c r="T58" s="83">
        <f>$A$16</f>
        <v>524288</v>
      </c>
      <c r="U58" s="45">
        <f>U59+$A$17</f>
        <v>1048576</v>
      </c>
      <c r="V58" s="82"/>
      <c r="W58" s="83">
        <f>$A$16</f>
        <v>524288</v>
      </c>
      <c r="X58" s="45">
        <f>X59+$A$17</f>
        <v>1048576</v>
      </c>
      <c r="Y58" s="82"/>
      <c r="Z58" s="83">
        <f>$A$16</f>
        <v>524288</v>
      </c>
      <c r="AA58" s="45">
        <f>AA59+$A$17</f>
        <v>1048576</v>
      </c>
      <c r="AB58" s="82"/>
      <c r="AC58" s="83">
        <f>$A$16</f>
        <v>524288</v>
      </c>
      <c r="AD58" s="44"/>
    </row>
    <row r="59" spans="1:30" ht="26.1" customHeight="1" x14ac:dyDescent="0.25">
      <c r="J59" s="129"/>
      <c r="K59" s="45" t="str">
        <f t="shared" si="5"/>
        <v>0</v>
      </c>
      <c r="L59" s="45">
        <v>0</v>
      </c>
      <c r="M59" s="15" t="s">
        <v>35</v>
      </c>
      <c r="N59" s="74">
        <f>$A$17</f>
        <v>1048576</v>
      </c>
      <c r="O59" s="45">
        <v>0</v>
      </c>
      <c r="P59" s="15" t="s">
        <v>35</v>
      </c>
      <c r="Q59" s="74">
        <f>$A$17</f>
        <v>1048576</v>
      </c>
      <c r="R59" s="45">
        <v>0</v>
      </c>
      <c r="S59" s="15" t="s">
        <v>35</v>
      </c>
      <c r="T59" s="74">
        <f>$A$17</f>
        <v>1048576</v>
      </c>
      <c r="U59" s="45">
        <v>0</v>
      </c>
      <c r="V59" s="15" t="s">
        <v>35</v>
      </c>
      <c r="W59" s="74">
        <f>$A$17</f>
        <v>1048576</v>
      </c>
      <c r="X59" s="45">
        <v>0</v>
      </c>
      <c r="Y59" s="15" t="s">
        <v>35</v>
      </c>
      <c r="Z59" s="74">
        <f>$A$17</f>
        <v>1048576</v>
      </c>
      <c r="AA59" s="45">
        <v>0</v>
      </c>
      <c r="AB59" s="15" t="s">
        <v>35</v>
      </c>
      <c r="AC59" s="74">
        <f>$A$17</f>
        <v>1048576</v>
      </c>
      <c r="AD59" s="44"/>
    </row>
    <row r="60" spans="1:30" x14ac:dyDescent="0.25">
      <c r="J60" s="129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44"/>
    </row>
    <row r="61" spans="1:30" x14ac:dyDescent="0.25">
      <c r="J61" s="129"/>
      <c r="K61" s="25"/>
      <c r="L61" s="25"/>
      <c r="M61" s="46" t="s">
        <v>52</v>
      </c>
      <c r="N61" s="46"/>
      <c r="O61" s="25"/>
      <c r="P61" s="46" t="s">
        <v>52</v>
      </c>
      <c r="Q61" s="46"/>
      <c r="R61" s="25"/>
      <c r="S61" s="46" t="s">
        <v>45</v>
      </c>
      <c r="T61" s="46"/>
      <c r="U61" s="25"/>
      <c r="V61" s="46" t="s">
        <v>46</v>
      </c>
      <c r="W61" s="46"/>
      <c r="X61" s="25"/>
      <c r="Y61" s="46" t="s">
        <v>47</v>
      </c>
      <c r="Z61" s="46"/>
      <c r="AA61" s="25"/>
      <c r="AB61" s="46" t="s">
        <v>48</v>
      </c>
      <c r="AC61" s="25"/>
      <c r="AD61" s="44"/>
    </row>
    <row r="62" spans="1:30" x14ac:dyDescent="0.25">
      <c r="J62" s="129"/>
      <c r="K62" s="131" t="s">
        <v>53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44"/>
    </row>
    <row r="63" spans="1:30" x14ac:dyDescent="0.25">
      <c r="J63" s="129"/>
      <c r="K63" s="131"/>
      <c r="L63" s="90" t="s">
        <v>54</v>
      </c>
      <c r="M63" s="108">
        <f>N59+N47+N43</f>
        <v>9437184</v>
      </c>
      <c r="N63" s="108"/>
      <c r="O63" s="91"/>
      <c r="P63" s="108">
        <f>Q59+Q53+Q47+Q43</f>
        <v>11534336</v>
      </c>
      <c r="Q63" s="108"/>
      <c r="R63" s="91"/>
      <c r="S63" s="108">
        <f>T59+T47</f>
        <v>5242880</v>
      </c>
      <c r="T63" s="108"/>
      <c r="U63" s="91"/>
      <c r="V63" s="108">
        <f>W59+W53+W47+W43</f>
        <v>11534336</v>
      </c>
      <c r="W63" s="108"/>
      <c r="X63" s="91"/>
      <c r="Y63" s="108">
        <f>Z59+Z53+Z47+Z43</f>
        <v>11534336</v>
      </c>
      <c r="Z63" s="108"/>
      <c r="AA63" s="91"/>
      <c r="AB63" s="108">
        <f>AC59+AC56+AC55+AC53+AC51+AC47+AC43</f>
        <v>15728640</v>
      </c>
      <c r="AC63" s="108"/>
      <c r="AD63" s="44"/>
    </row>
    <row r="64" spans="1:30" x14ac:dyDescent="0.25">
      <c r="J64" s="129"/>
      <c r="K64" s="131"/>
      <c r="L64" s="87" t="s">
        <v>55</v>
      </c>
      <c r="M64" s="109">
        <f>$D$4-M63</f>
        <v>7340032</v>
      </c>
      <c r="N64" s="109"/>
      <c r="O64" s="86"/>
      <c r="P64" s="109">
        <f>$D$4-P63</f>
        <v>5242880</v>
      </c>
      <c r="Q64" s="109"/>
      <c r="R64" s="86"/>
      <c r="S64" s="109">
        <f>$D$4-S63</f>
        <v>11534336</v>
      </c>
      <c r="T64" s="109"/>
      <c r="U64" s="86"/>
      <c r="V64" s="109">
        <f>$D$4-V63</f>
        <v>5242880</v>
      </c>
      <c r="W64" s="109"/>
      <c r="X64" s="86"/>
      <c r="Y64" s="109">
        <f>$D$4-Y63</f>
        <v>5242880</v>
      </c>
      <c r="Z64" s="109"/>
      <c r="AA64" s="86"/>
      <c r="AB64" s="109">
        <f>$D$4-AB63</f>
        <v>1048576</v>
      </c>
      <c r="AC64" s="109"/>
      <c r="AD64" s="44"/>
    </row>
    <row r="65" spans="1:30" ht="15.75" thickBot="1" x14ac:dyDescent="0.3">
      <c r="J65" s="130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8"/>
    </row>
    <row r="66" spans="1:30" ht="15.75" thickBot="1" x14ac:dyDescent="0.3"/>
    <row r="67" spans="1:30" ht="14.45" customHeight="1" x14ac:dyDescent="0.25">
      <c r="J67" s="128" t="s">
        <v>71</v>
      </c>
      <c r="K67" s="42" t="s">
        <v>36</v>
      </c>
      <c r="L67" s="42" t="s">
        <v>37</v>
      </c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3"/>
    </row>
    <row r="68" spans="1:30" x14ac:dyDescent="0.25">
      <c r="J68" s="129"/>
      <c r="K68" s="45" t="str">
        <f>DEC2HEX(L68)</f>
        <v>FFFFFF</v>
      </c>
      <c r="L68" s="45">
        <f>L69+$A$17*4-1</f>
        <v>16777215</v>
      </c>
      <c r="M68" s="25"/>
      <c r="N68" s="25"/>
      <c r="O68" s="45">
        <f>O69+$A$17*4-1</f>
        <v>16777215</v>
      </c>
      <c r="P68" s="25"/>
      <c r="Q68" s="25"/>
      <c r="R68" s="45">
        <f>R69+$A$17*4-1</f>
        <v>16777215</v>
      </c>
      <c r="S68" s="25"/>
      <c r="T68" s="25"/>
      <c r="U68" s="45">
        <f>U69+$A$17*4-1</f>
        <v>16777215</v>
      </c>
      <c r="V68" s="25"/>
      <c r="W68" s="25"/>
      <c r="X68" s="45">
        <f>X69+$A$17*4-1</f>
        <v>16777215</v>
      </c>
      <c r="Y68" s="25"/>
      <c r="Z68" s="25"/>
      <c r="AA68" s="25"/>
      <c r="AB68" s="25"/>
      <c r="AC68" s="25"/>
      <c r="AD68" s="44"/>
    </row>
    <row r="69" spans="1:30" ht="25.5" customHeight="1" x14ac:dyDescent="0.25">
      <c r="J69" s="129"/>
      <c r="K69" s="114" t="str">
        <f>DEC2HEX(L69)</f>
        <v>C00000</v>
      </c>
      <c r="L69" s="115">
        <f>L73+$A$17*4</f>
        <v>12582912</v>
      </c>
      <c r="M69" s="112"/>
      <c r="N69" s="120">
        <f>$E$17</f>
        <v>4194304</v>
      </c>
      <c r="O69" s="115">
        <f>O73+$A$17*4</f>
        <v>12582912</v>
      </c>
      <c r="P69" s="112"/>
      <c r="Q69" s="120">
        <f>$E$17</f>
        <v>4194304</v>
      </c>
      <c r="R69" s="115">
        <f>R73+$A$17*4</f>
        <v>12582912</v>
      </c>
      <c r="S69" s="112"/>
      <c r="T69" s="120">
        <f>$E$17</f>
        <v>4194304</v>
      </c>
      <c r="U69" s="115">
        <f>U73+$A$17*4</f>
        <v>12582912</v>
      </c>
      <c r="V69" s="116" t="s">
        <v>42</v>
      </c>
      <c r="W69" s="123">
        <f>$E$17</f>
        <v>4194304</v>
      </c>
      <c r="X69" s="115">
        <f>X73+$A$17*4</f>
        <v>12582912</v>
      </c>
      <c r="Y69" s="116" t="s">
        <v>42</v>
      </c>
      <c r="Z69" s="123">
        <f>$E$17</f>
        <v>4194304</v>
      </c>
      <c r="AA69" s="45">
        <f>AA70+$A$17*4-1</f>
        <v>16777215</v>
      </c>
      <c r="AB69" s="112"/>
      <c r="AC69" s="120">
        <f>$E$17</f>
        <v>4194304</v>
      </c>
      <c r="AD69" s="44"/>
    </row>
    <row r="70" spans="1:30" ht="25.5" customHeight="1" x14ac:dyDescent="0.25">
      <c r="J70" s="129"/>
      <c r="K70" s="114"/>
      <c r="L70" s="115"/>
      <c r="M70" s="118"/>
      <c r="N70" s="121"/>
      <c r="O70" s="115"/>
      <c r="P70" s="118"/>
      <c r="Q70" s="121"/>
      <c r="R70" s="115"/>
      <c r="S70" s="118"/>
      <c r="T70" s="121"/>
      <c r="U70" s="115"/>
      <c r="V70" s="119"/>
      <c r="W70" s="124"/>
      <c r="X70" s="115"/>
      <c r="Y70" s="119"/>
      <c r="Z70" s="124"/>
      <c r="AA70" s="115">
        <f>AA74+$A$17*4</f>
        <v>12582912</v>
      </c>
      <c r="AB70" s="118"/>
      <c r="AC70" s="121"/>
      <c r="AD70" s="44"/>
    </row>
    <row r="71" spans="1:30" ht="25.5" customHeight="1" x14ac:dyDescent="0.25">
      <c r="A71" s="16" t="s">
        <v>20</v>
      </c>
      <c r="B71" s="21"/>
      <c r="C71" s="21"/>
      <c r="D71" s="21"/>
      <c r="E71" s="21"/>
      <c r="F71" s="17" t="s">
        <v>50</v>
      </c>
      <c r="G71" s="22"/>
      <c r="J71" s="129"/>
      <c r="K71" s="114"/>
      <c r="L71" s="115"/>
      <c r="M71" s="118"/>
      <c r="N71" s="121"/>
      <c r="O71" s="115"/>
      <c r="P71" s="118"/>
      <c r="Q71" s="121"/>
      <c r="R71" s="115"/>
      <c r="S71" s="118"/>
      <c r="T71" s="121"/>
      <c r="U71" s="115"/>
      <c r="V71" s="119"/>
      <c r="W71" s="124"/>
      <c r="X71" s="115"/>
      <c r="Y71" s="119"/>
      <c r="Z71" s="124"/>
      <c r="AA71" s="115"/>
      <c r="AB71" s="118"/>
      <c r="AC71" s="121"/>
      <c r="AD71" s="44"/>
    </row>
    <row r="72" spans="1:30" ht="25.5" customHeight="1" x14ac:dyDescent="0.25">
      <c r="A72" s="16" t="s">
        <v>22</v>
      </c>
      <c r="B72" s="21"/>
      <c r="C72" s="21"/>
      <c r="D72" s="21"/>
      <c r="E72" s="17" t="s">
        <v>51</v>
      </c>
      <c r="F72" s="21"/>
      <c r="G72" s="17" t="s">
        <v>51</v>
      </c>
      <c r="J72" s="129"/>
      <c r="K72" s="114"/>
      <c r="L72" s="115"/>
      <c r="M72" s="113"/>
      <c r="N72" s="122"/>
      <c r="O72" s="115"/>
      <c r="P72" s="113"/>
      <c r="Q72" s="122"/>
      <c r="R72" s="115"/>
      <c r="S72" s="113"/>
      <c r="T72" s="122"/>
      <c r="U72" s="115"/>
      <c r="V72" s="117"/>
      <c r="W72" s="125"/>
      <c r="X72" s="115"/>
      <c r="Y72" s="117"/>
      <c r="Z72" s="125"/>
      <c r="AA72" s="115"/>
      <c r="AB72" s="113"/>
      <c r="AC72" s="122"/>
      <c r="AD72" s="44"/>
    </row>
    <row r="73" spans="1:30" ht="25.5" customHeight="1" x14ac:dyDescent="0.25">
      <c r="A73" s="16" t="s">
        <v>24</v>
      </c>
      <c r="B73" s="21"/>
      <c r="C73" s="17" t="s">
        <v>50</v>
      </c>
      <c r="D73" s="21"/>
      <c r="E73" s="21"/>
      <c r="F73" s="17" t="s">
        <v>51</v>
      </c>
      <c r="G73" s="17" t="s">
        <v>49</v>
      </c>
      <c r="J73" s="129"/>
      <c r="K73" s="114" t="str">
        <f>DEC2HEX(L73)</f>
        <v>800000</v>
      </c>
      <c r="L73" s="115">
        <f>L77+$A$17*2</f>
        <v>8388608</v>
      </c>
      <c r="M73" s="116" t="s">
        <v>42</v>
      </c>
      <c r="N73" s="123">
        <f>$E$17</f>
        <v>4194304</v>
      </c>
      <c r="O73" s="115">
        <f>O77+$A$17*2</f>
        <v>8388608</v>
      </c>
      <c r="P73" s="116" t="s">
        <v>42</v>
      </c>
      <c r="Q73" s="123">
        <f>$E$17</f>
        <v>4194304</v>
      </c>
      <c r="R73" s="115">
        <f>R77+$A$17*2</f>
        <v>8388608</v>
      </c>
      <c r="S73" s="112"/>
      <c r="T73" s="120">
        <f>$E$17</f>
        <v>4194304</v>
      </c>
      <c r="U73" s="115">
        <f>U77+$A$17*2</f>
        <v>8388608</v>
      </c>
      <c r="V73" s="116" t="s">
        <v>40</v>
      </c>
      <c r="W73" s="123">
        <f>$E$17</f>
        <v>4194304</v>
      </c>
      <c r="X73" s="115">
        <f>X77+$A$17*2</f>
        <v>8388608</v>
      </c>
      <c r="Y73" s="116" t="s">
        <v>40</v>
      </c>
      <c r="Z73" s="123">
        <f>$E$17</f>
        <v>4194304</v>
      </c>
      <c r="AA73" s="115"/>
      <c r="AB73" s="116" t="s">
        <v>40</v>
      </c>
      <c r="AC73" s="123">
        <f>$E$17</f>
        <v>4194304</v>
      </c>
      <c r="AD73" s="44"/>
    </row>
    <row r="74" spans="1:30" ht="25.5" customHeight="1" x14ac:dyDescent="0.25">
      <c r="A74" s="16" t="s">
        <v>38</v>
      </c>
      <c r="B74" s="17" t="s">
        <v>50</v>
      </c>
      <c r="C74" s="17" t="s">
        <v>49</v>
      </c>
      <c r="D74" s="21"/>
      <c r="E74" s="17" t="s">
        <v>50</v>
      </c>
      <c r="F74" s="21"/>
      <c r="G74" s="17" t="s">
        <v>57</v>
      </c>
      <c r="J74" s="129"/>
      <c r="K74" s="114"/>
      <c r="L74" s="115"/>
      <c r="M74" s="119"/>
      <c r="N74" s="124"/>
      <c r="O74" s="115"/>
      <c r="P74" s="119"/>
      <c r="Q74" s="124"/>
      <c r="R74" s="115"/>
      <c r="S74" s="118"/>
      <c r="T74" s="121"/>
      <c r="U74" s="115"/>
      <c r="V74" s="119"/>
      <c r="W74" s="124"/>
      <c r="X74" s="115"/>
      <c r="Y74" s="119"/>
      <c r="Z74" s="124"/>
      <c r="AA74" s="115">
        <f>AA78+$A$17*2</f>
        <v>8388608</v>
      </c>
      <c r="AB74" s="119"/>
      <c r="AC74" s="124"/>
      <c r="AD74" s="44"/>
    </row>
    <row r="75" spans="1:30" ht="25.5" customHeight="1" x14ac:dyDescent="0.25">
      <c r="A75" s="16" t="s">
        <v>39</v>
      </c>
      <c r="B75" s="21"/>
      <c r="C75" s="21"/>
      <c r="D75" s="17" t="s">
        <v>50</v>
      </c>
      <c r="E75" s="17" t="s">
        <v>49</v>
      </c>
      <c r="F75" s="21"/>
      <c r="G75" s="17" t="s">
        <v>56</v>
      </c>
      <c r="J75" s="129"/>
      <c r="K75" s="114"/>
      <c r="L75" s="115"/>
      <c r="M75" s="119"/>
      <c r="N75" s="124"/>
      <c r="O75" s="115"/>
      <c r="P75" s="119"/>
      <c r="Q75" s="124"/>
      <c r="R75" s="115"/>
      <c r="S75" s="118"/>
      <c r="T75" s="121"/>
      <c r="U75" s="115"/>
      <c r="V75" s="119"/>
      <c r="W75" s="124"/>
      <c r="X75" s="115"/>
      <c r="Y75" s="119"/>
      <c r="Z75" s="124"/>
      <c r="AA75" s="115"/>
      <c r="AB75" s="119"/>
      <c r="AC75" s="124"/>
      <c r="AD75" s="44"/>
    </row>
    <row r="76" spans="1:30" ht="25.5" customHeight="1" x14ac:dyDescent="0.25">
      <c r="A76" s="16" t="s">
        <v>40</v>
      </c>
      <c r="B76" s="21"/>
      <c r="C76" s="21"/>
      <c r="D76" s="21"/>
      <c r="E76" s="17" t="s">
        <v>56</v>
      </c>
      <c r="F76" s="17" t="s">
        <v>49</v>
      </c>
      <c r="G76" s="17" t="s">
        <v>49</v>
      </c>
      <c r="J76" s="129"/>
      <c r="K76" s="114"/>
      <c r="L76" s="115"/>
      <c r="M76" s="117"/>
      <c r="N76" s="125"/>
      <c r="O76" s="115"/>
      <c r="P76" s="117"/>
      <c r="Q76" s="125"/>
      <c r="R76" s="115"/>
      <c r="S76" s="113"/>
      <c r="T76" s="122"/>
      <c r="U76" s="115"/>
      <c r="V76" s="117"/>
      <c r="W76" s="125"/>
      <c r="X76" s="115"/>
      <c r="Y76" s="117"/>
      <c r="Z76" s="125"/>
      <c r="AA76" s="115"/>
      <c r="AB76" s="117"/>
      <c r="AC76" s="125"/>
      <c r="AD76" s="44"/>
    </row>
    <row r="77" spans="1:30" ht="25.5" customHeight="1" x14ac:dyDescent="0.25">
      <c r="A77" s="16" t="s">
        <v>41</v>
      </c>
      <c r="B77" s="21"/>
      <c r="C77" s="21"/>
      <c r="D77" s="21"/>
      <c r="E77" s="21"/>
      <c r="F77" s="21"/>
      <c r="G77" s="17" t="s">
        <v>50</v>
      </c>
      <c r="J77" s="129"/>
      <c r="K77" s="114" t="str">
        <f>DEC2HEX(L77)</f>
        <v>600000</v>
      </c>
      <c r="L77" s="115">
        <f>L79+$A$17*2</f>
        <v>6291456</v>
      </c>
      <c r="M77" s="112"/>
      <c r="N77" s="120">
        <f>$E$16</f>
        <v>2097152</v>
      </c>
      <c r="O77" s="115">
        <f>O79+$A$17*2</f>
        <v>6291456</v>
      </c>
      <c r="P77" s="112"/>
      <c r="Q77" s="120">
        <f>$E$16</f>
        <v>2097152</v>
      </c>
      <c r="R77" s="115">
        <f>R79+$A$17*2</f>
        <v>6291456</v>
      </c>
      <c r="S77" s="112"/>
      <c r="T77" s="120">
        <f>$E$16</f>
        <v>2097152</v>
      </c>
      <c r="U77" s="115">
        <f>U79+$A$17*2</f>
        <v>6291456</v>
      </c>
      <c r="V77" s="112"/>
      <c r="W77" s="120">
        <f>$E$16</f>
        <v>2097152</v>
      </c>
      <c r="X77" s="115">
        <f>X79+$A$17*2</f>
        <v>6291456</v>
      </c>
      <c r="Y77" s="112"/>
      <c r="Z77" s="120">
        <f>$E$16</f>
        <v>2097152</v>
      </c>
      <c r="AA77" s="115"/>
      <c r="AB77" s="112"/>
      <c r="AC77" s="120">
        <f>$E$16</f>
        <v>2097152</v>
      </c>
      <c r="AD77" s="44"/>
    </row>
    <row r="78" spans="1:30" ht="25.5" customHeight="1" x14ac:dyDescent="0.25">
      <c r="A78" s="16" t="s">
        <v>42</v>
      </c>
      <c r="B78" s="17" t="s">
        <v>51</v>
      </c>
      <c r="C78" s="17" t="s">
        <v>49</v>
      </c>
      <c r="D78" s="21"/>
      <c r="E78" s="17" t="s">
        <v>57</v>
      </c>
      <c r="F78" s="17" t="s">
        <v>49</v>
      </c>
      <c r="G78" s="21"/>
      <c r="J78" s="129"/>
      <c r="K78" s="114"/>
      <c r="L78" s="115"/>
      <c r="M78" s="113"/>
      <c r="N78" s="126"/>
      <c r="O78" s="115"/>
      <c r="P78" s="113"/>
      <c r="Q78" s="126"/>
      <c r="R78" s="115"/>
      <c r="S78" s="113"/>
      <c r="T78" s="126"/>
      <c r="U78" s="115"/>
      <c r="V78" s="113"/>
      <c r="W78" s="126"/>
      <c r="X78" s="115"/>
      <c r="Y78" s="113"/>
      <c r="Z78" s="126"/>
      <c r="AA78" s="115">
        <f>AA80+$A$17*2</f>
        <v>6291456</v>
      </c>
      <c r="AB78" s="113"/>
      <c r="AC78" s="126"/>
      <c r="AD78" s="44"/>
    </row>
    <row r="79" spans="1:30" ht="25.5" customHeight="1" x14ac:dyDescent="0.25">
      <c r="B79" s="5" t="s">
        <v>43</v>
      </c>
      <c r="C79" s="5" t="s">
        <v>44</v>
      </c>
      <c r="D79" s="5" t="s">
        <v>45</v>
      </c>
      <c r="E79" s="5" t="s">
        <v>46</v>
      </c>
      <c r="F79" s="5" t="s">
        <v>47</v>
      </c>
      <c r="G79" s="5" t="s">
        <v>48</v>
      </c>
      <c r="J79" s="129"/>
      <c r="K79" s="114" t="str">
        <f>DEC2HEX(L79)</f>
        <v>400000</v>
      </c>
      <c r="L79" s="115">
        <f>L81+$A$17</f>
        <v>4194304</v>
      </c>
      <c r="M79" s="112"/>
      <c r="N79" s="120">
        <f>$E$16</f>
        <v>2097152</v>
      </c>
      <c r="O79" s="115">
        <f>O81+$A$17</f>
        <v>4194304</v>
      </c>
      <c r="P79" s="112"/>
      <c r="Q79" s="120">
        <f>$E$16</f>
        <v>2097152</v>
      </c>
      <c r="R79" s="115">
        <f>R81+$A$17</f>
        <v>4194304</v>
      </c>
      <c r="S79" s="112"/>
      <c r="T79" s="120">
        <f>$E$16</f>
        <v>2097152</v>
      </c>
      <c r="U79" s="115">
        <f>U81+$A$17</f>
        <v>4194304</v>
      </c>
      <c r="V79" s="112"/>
      <c r="W79" s="120">
        <f>$E$16</f>
        <v>2097152</v>
      </c>
      <c r="X79" s="115">
        <f>X81+$A$17</f>
        <v>4194304</v>
      </c>
      <c r="Y79" s="112"/>
      <c r="Z79" s="120">
        <f>$E$16</f>
        <v>2097152</v>
      </c>
      <c r="AA79" s="115"/>
      <c r="AB79" s="116" t="s">
        <v>41</v>
      </c>
      <c r="AC79" s="123">
        <f>$E$16</f>
        <v>2097152</v>
      </c>
      <c r="AD79" s="44"/>
    </row>
    <row r="80" spans="1:30" ht="25.5" customHeight="1" x14ac:dyDescent="0.25">
      <c r="J80" s="129"/>
      <c r="K80" s="114"/>
      <c r="L80" s="115"/>
      <c r="M80" s="113"/>
      <c r="N80" s="126"/>
      <c r="O80" s="115"/>
      <c r="P80" s="113"/>
      <c r="Q80" s="126"/>
      <c r="R80" s="115"/>
      <c r="S80" s="113"/>
      <c r="T80" s="126"/>
      <c r="U80" s="115"/>
      <c r="V80" s="113"/>
      <c r="W80" s="126"/>
      <c r="X80" s="115"/>
      <c r="Y80" s="113"/>
      <c r="Z80" s="126"/>
      <c r="AA80" s="115">
        <f>AA82+$A$17</f>
        <v>4194304</v>
      </c>
      <c r="AB80" s="117"/>
      <c r="AC80" s="132"/>
      <c r="AD80" s="44"/>
    </row>
    <row r="81" spans="10:30" ht="25.5" customHeight="1" x14ac:dyDescent="0.25">
      <c r="J81" s="129"/>
      <c r="K81" s="45" t="str">
        <f t="shared" ref="K81:K85" si="6">DEC2HEX(L81)</f>
        <v>300000</v>
      </c>
      <c r="L81" s="45">
        <f>L82+$A$17</f>
        <v>3145728</v>
      </c>
      <c r="M81" s="82"/>
      <c r="N81" s="83">
        <f>$A$17</f>
        <v>1048576</v>
      </c>
      <c r="O81" s="45">
        <f>O82+$A$17</f>
        <v>3145728</v>
      </c>
      <c r="P81" s="82"/>
      <c r="Q81" s="83">
        <f>$A$17</f>
        <v>1048576</v>
      </c>
      <c r="R81" s="45">
        <f>R82+$A$17</f>
        <v>3145728</v>
      </c>
      <c r="S81" s="82"/>
      <c r="T81" s="83">
        <f>$A$17</f>
        <v>1048576</v>
      </c>
      <c r="U81" s="45">
        <f>U82+$A$17</f>
        <v>3145728</v>
      </c>
      <c r="V81" s="82"/>
      <c r="W81" s="83">
        <f>$A$17</f>
        <v>1048576</v>
      </c>
      <c r="X81" s="45">
        <f>X82+$A$17</f>
        <v>3145728</v>
      </c>
      <c r="Y81" s="82"/>
      <c r="Z81" s="83">
        <f>$A$17</f>
        <v>1048576</v>
      </c>
      <c r="AA81" s="115"/>
      <c r="AB81" s="70" t="s">
        <v>38</v>
      </c>
      <c r="AC81" s="75">
        <f>$A$17</f>
        <v>1048576</v>
      </c>
      <c r="AD81" s="44"/>
    </row>
    <row r="82" spans="10:30" ht="25.5" customHeight="1" x14ac:dyDescent="0.25">
      <c r="J82" s="129"/>
      <c r="K82" s="45" t="str">
        <f t="shared" si="6"/>
        <v>200000</v>
      </c>
      <c r="L82" s="45">
        <f>L83+(512*1024)</f>
        <v>2097152</v>
      </c>
      <c r="M82" s="82"/>
      <c r="N82" s="83">
        <f>$A$17</f>
        <v>1048576</v>
      </c>
      <c r="O82" s="45">
        <f>O83+(512*1024)</f>
        <v>2097152</v>
      </c>
      <c r="P82" s="82"/>
      <c r="Q82" s="83">
        <f>$A$17</f>
        <v>1048576</v>
      </c>
      <c r="R82" s="45">
        <f>R83+(512*1024)</f>
        <v>2097152</v>
      </c>
      <c r="S82" s="82"/>
      <c r="T82" s="83">
        <f>$A$17</f>
        <v>1048576</v>
      </c>
      <c r="U82" s="45">
        <f>U83+(512*1024)</f>
        <v>2097152</v>
      </c>
      <c r="V82" s="70" t="s">
        <v>22</v>
      </c>
      <c r="W82" s="75">
        <f>$A$17</f>
        <v>1048576</v>
      </c>
      <c r="X82" s="45">
        <f>X83+(512*1024)</f>
        <v>2097152</v>
      </c>
      <c r="Y82" s="82"/>
      <c r="Z82" s="83">
        <f>$A$17</f>
        <v>1048576</v>
      </c>
      <c r="AA82" s="45">
        <f>AA83+$A$17</f>
        <v>3145728</v>
      </c>
      <c r="AB82" s="70" t="s">
        <v>39</v>
      </c>
      <c r="AC82" s="75">
        <f>$A$17</f>
        <v>1048576</v>
      </c>
      <c r="AD82" s="44"/>
    </row>
    <row r="83" spans="10:30" x14ac:dyDescent="0.25">
      <c r="J83" s="129"/>
      <c r="K83" s="45" t="str">
        <f t="shared" si="6"/>
        <v>180000</v>
      </c>
      <c r="L83" s="45">
        <f>L84+(512*1024)</f>
        <v>1572864</v>
      </c>
      <c r="M83" s="82"/>
      <c r="N83" s="83">
        <f>$A$16</f>
        <v>524288</v>
      </c>
      <c r="O83" s="45">
        <f>O84+(512*1024)</f>
        <v>1572864</v>
      </c>
      <c r="P83" s="70" t="s">
        <v>24</v>
      </c>
      <c r="Q83" s="75">
        <f>$A$16</f>
        <v>524288</v>
      </c>
      <c r="R83" s="45">
        <f>R84+(512*1024)</f>
        <v>1572864</v>
      </c>
      <c r="S83" s="82"/>
      <c r="T83" s="83">
        <f>$A$16</f>
        <v>524288</v>
      </c>
      <c r="U83" s="45">
        <f>U84+(512*1024)</f>
        <v>1572864</v>
      </c>
      <c r="V83" s="70" t="s">
        <v>38</v>
      </c>
      <c r="W83" s="75">
        <f>$A$16</f>
        <v>524288</v>
      </c>
      <c r="X83" s="45">
        <f>X84+(512*1024)</f>
        <v>1572864</v>
      </c>
      <c r="Y83" s="70" t="s">
        <v>24</v>
      </c>
      <c r="Z83" s="75">
        <f>$A$16</f>
        <v>524288</v>
      </c>
      <c r="AA83" s="45">
        <f>AA84+(512*1024)</f>
        <v>2097152</v>
      </c>
      <c r="AB83" s="70" t="s">
        <v>24</v>
      </c>
      <c r="AC83" s="75">
        <f>$A$16</f>
        <v>524288</v>
      </c>
      <c r="AD83" s="44"/>
    </row>
    <row r="84" spans="10:30" x14ac:dyDescent="0.25">
      <c r="J84" s="129"/>
      <c r="K84" s="45" t="str">
        <f t="shared" si="6"/>
        <v>100000</v>
      </c>
      <c r="L84" s="45">
        <f>L85+$A$17</f>
        <v>1048576</v>
      </c>
      <c r="M84" s="70" t="s">
        <v>38</v>
      </c>
      <c r="N84" s="75">
        <f>$A$16</f>
        <v>524288</v>
      </c>
      <c r="O84" s="45">
        <f>O85+$A$17</f>
        <v>1048576</v>
      </c>
      <c r="P84" s="70" t="s">
        <v>38</v>
      </c>
      <c r="Q84" s="75">
        <f>$A$16</f>
        <v>524288</v>
      </c>
      <c r="R84" s="45">
        <f>R85+$A$17</f>
        <v>1048576</v>
      </c>
      <c r="S84" s="70" t="s">
        <v>39</v>
      </c>
      <c r="T84" s="75">
        <f>$A$16</f>
        <v>524288</v>
      </c>
      <c r="U84" s="45">
        <f>U85+$A$17</f>
        <v>1048576</v>
      </c>
      <c r="V84" s="70" t="s">
        <v>39</v>
      </c>
      <c r="W84" s="75">
        <f>$A$16</f>
        <v>524288</v>
      </c>
      <c r="X84" s="45">
        <f>X85+$A$17</f>
        <v>1048576</v>
      </c>
      <c r="Y84" s="70" t="s">
        <v>20</v>
      </c>
      <c r="Z84" s="75">
        <f>$A$16</f>
        <v>524288</v>
      </c>
      <c r="AA84" s="45">
        <f>AA85+(512*1024)</f>
        <v>1572864</v>
      </c>
      <c r="AB84" s="70" t="s">
        <v>22</v>
      </c>
      <c r="AC84" s="75">
        <f>$A$16</f>
        <v>524288</v>
      </c>
      <c r="AD84" s="44"/>
    </row>
    <row r="85" spans="10:30" x14ac:dyDescent="0.25">
      <c r="J85" s="129"/>
      <c r="K85" s="45" t="str">
        <f t="shared" si="6"/>
        <v>0</v>
      </c>
      <c r="L85" s="45">
        <v>0</v>
      </c>
      <c r="M85" s="15" t="s">
        <v>35</v>
      </c>
      <c r="N85" s="74">
        <f>$A$17</f>
        <v>1048576</v>
      </c>
      <c r="O85" s="45">
        <v>0</v>
      </c>
      <c r="P85" s="15" t="s">
        <v>35</v>
      </c>
      <c r="Q85" s="74">
        <f>$A$17</f>
        <v>1048576</v>
      </c>
      <c r="R85" s="45">
        <v>0</v>
      </c>
      <c r="S85" s="15" t="s">
        <v>35</v>
      </c>
      <c r="T85" s="74">
        <f>$A$17</f>
        <v>1048576</v>
      </c>
      <c r="U85" s="45">
        <v>0</v>
      </c>
      <c r="V85" s="15" t="s">
        <v>35</v>
      </c>
      <c r="W85" s="74">
        <f>$A$17</f>
        <v>1048576</v>
      </c>
      <c r="X85" s="45">
        <v>0</v>
      </c>
      <c r="Y85" s="15" t="s">
        <v>35</v>
      </c>
      <c r="Z85" s="74">
        <f>$A$17</f>
        <v>1048576</v>
      </c>
      <c r="AA85" s="45">
        <f>AA86+$A$17</f>
        <v>1048576</v>
      </c>
      <c r="AB85" s="15" t="s">
        <v>35</v>
      </c>
      <c r="AC85" s="74">
        <f>$A$17</f>
        <v>1048576</v>
      </c>
      <c r="AD85" s="44"/>
    </row>
    <row r="86" spans="10:30" x14ac:dyDescent="0.25">
      <c r="J86" s="129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45">
        <v>0</v>
      </c>
      <c r="AB86" s="25"/>
      <c r="AC86" s="25"/>
      <c r="AD86" s="44"/>
    </row>
    <row r="87" spans="10:30" x14ac:dyDescent="0.25">
      <c r="J87" s="129"/>
      <c r="K87" s="25"/>
      <c r="L87" s="25"/>
      <c r="M87" s="138" t="s">
        <v>43</v>
      </c>
      <c r="N87" s="138"/>
      <c r="O87" s="25"/>
      <c r="P87" s="138" t="s">
        <v>44</v>
      </c>
      <c r="Q87" s="138"/>
      <c r="R87" s="25"/>
      <c r="S87" s="138" t="s">
        <v>45</v>
      </c>
      <c r="T87" s="138"/>
      <c r="U87" s="25"/>
      <c r="V87" s="138" t="s">
        <v>46</v>
      </c>
      <c r="W87" s="138"/>
      <c r="X87" s="25"/>
      <c r="Y87" s="138" t="s">
        <v>47</v>
      </c>
      <c r="Z87" s="138"/>
      <c r="AA87" s="25"/>
      <c r="AB87" s="138" t="s">
        <v>48</v>
      </c>
      <c r="AC87" s="138"/>
      <c r="AD87" s="44"/>
    </row>
    <row r="88" spans="10:30" ht="14.45" customHeight="1" x14ac:dyDescent="0.25">
      <c r="J88" s="129"/>
      <c r="K88" s="131" t="s">
        <v>53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44"/>
    </row>
    <row r="89" spans="10:30" x14ac:dyDescent="0.25">
      <c r="J89" s="129"/>
      <c r="K89" s="131"/>
      <c r="L89" s="90" t="s">
        <v>54</v>
      </c>
      <c r="M89" s="108">
        <f>N85+N84+N73</f>
        <v>5767168</v>
      </c>
      <c r="N89" s="108"/>
      <c r="O89" s="91"/>
      <c r="P89" s="108">
        <f>Q85+Q84+Q83+Q73</f>
        <v>6291456</v>
      </c>
      <c r="Q89" s="108"/>
      <c r="R89" s="91"/>
      <c r="S89" s="108">
        <f>T85+T84</f>
        <v>1572864</v>
      </c>
      <c r="T89" s="108"/>
      <c r="U89" s="91"/>
      <c r="V89" s="108">
        <f>W85+W84+W83+W82+W73+W69</f>
        <v>11534336</v>
      </c>
      <c r="W89" s="108"/>
      <c r="X89" s="91"/>
      <c r="Y89" s="108">
        <f>Z85+Z84+Z83+Z73+Z69</f>
        <v>10485760</v>
      </c>
      <c r="Z89" s="108"/>
      <c r="AA89" s="91"/>
      <c r="AB89" s="108">
        <f>AC85+AC84+AC83+AC82+AC81+AC79+AC73</f>
        <v>10485760</v>
      </c>
      <c r="AC89" s="108"/>
      <c r="AD89" s="44"/>
    </row>
    <row r="90" spans="10:30" x14ac:dyDescent="0.25">
      <c r="J90" s="129"/>
      <c r="K90" s="131"/>
      <c r="L90" s="87" t="s">
        <v>55</v>
      </c>
      <c r="M90" s="109">
        <f>$D$4-M89</f>
        <v>11010048</v>
      </c>
      <c r="N90" s="109"/>
      <c r="O90" s="86"/>
      <c r="P90" s="109">
        <f>$D$4-P89</f>
        <v>10485760</v>
      </c>
      <c r="Q90" s="109"/>
      <c r="R90" s="86"/>
      <c r="S90" s="109">
        <f>$D$4-S89</f>
        <v>15204352</v>
      </c>
      <c r="T90" s="109"/>
      <c r="U90" s="86"/>
      <c r="V90" s="109">
        <f>$D$4-V89</f>
        <v>5242880</v>
      </c>
      <c r="W90" s="109"/>
      <c r="X90" s="86"/>
      <c r="Y90" s="109">
        <f>$D$4-Y89</f>
        <v>6291456</v>
      </c>
      <c r="Z90" s="109"/>
      <c r="AA90" s="86"/>
      <c r="AB90" s="109">
        <f>$D$4-AB89</f>
        <v>6291456</v>
      </c>
      <c r="AC90" s="109"/>
      <c r="AD90" s="44"/>
    </row>
    <row r="91" spans="10:30" ht="15.75" thickBot="1" x14ac:dyDescent="0.3">
      <c r="J91" s="130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8"/>
    </row>
  </sheetData>
  <mergeCells count="290">
    <mergeCell ref="M87:N87"/>
    <mergeCell ref="P87:Q87"/>
    <mergeCell ref="S87:T87"/>
    <mergeCell ref="V87:W87"/>
    <mergeCell ref="Y87:Z87"/>
    <mergeCell ref="AB87:AC87"/>
    <mergeCell ref="M35:N35"/>
    <mergeCell ref="P35:Q35"/>
    <mergeCell ref="S35:T35"/>
    <mergeCell ref="V35:W35"/>
    <mergeCell ref="Y35:Z35"/>
    <mergeCell ref="AB35:AC35"/>
    <mergeCell ref="S63:T63"/>
    <mergeCell ref="V63:W63"/>
    <mergeCell ref="Y63:Z63"/>
    <mergeCell ref="AB63:AC63"/>
    <mergeCell ref="M64:N64"/>
    <mergeCell ref="P64:Q64"/>
    <mergeCell ref="S64:T64"/>
    <mergeCell ref="V64:W64"/>
    <mergeCell ref="Y64:Z64"/>
    <mergeCell ref="AB64:AC64"/>
    <mergeCell ref="O79:O80"/>
    <mergeCell ref="Q79:Q80"/>
    <mergeCell ref="M89:N89"/>
    <mergeCell ref="P89:Q89"/>
    <mergeCell ref="S89:T89"/>
    <mergeCell ref="V89:W89"/>
    <mergeCell ref="Y89:Z89"/>
    <mergeCell ref="AB89:AC89"/>
    <mergeCell ref="M90:N90"/>
    <mergeCell ref="P90:Q90"/>
    <mergeCell ref="S90:T90"/>
    <mergeCell ref="V90:W90"/>
    <mergeCell ref="Y90:Z90"/>
    <mergeCell ref="AB90:AC90"/>
    <mergeCell ref="R79:R80"/>
    <mergeCell ref="T79:T80"/>
    <mergeCell ref="U79:U80"/>
    <mergeCell ref="W79:W80"/>
    <mergeCell ref="X79:X80"/>
    <mergeCell ref="Z79:Z80"/>
    <mergeCell ref="AC79:AC80"/>
    <mergeCell ref="AA80:AA81"/>
    <mergeCell ref="AC69:AC72"/>
    <mergeCell ref="AA70:AA73"/>
    <mergeCell ref="AC73:AC76"/>
    <mergeCell ref="AA74:AA77"/>
    <mergeCell ref="AC77:AC78"/>
    <mergeCell ref="AA78:AA79"/>
    <mergeCell ref="AB73:AB76"/>
    <mergeCell ref="N73:N76"/>
    <mergeCell ref="O73:O76"/>
    <mergeCell ref="Q73:Q76"/>
    <mergeCell ref="R73:R76"/>
    <mergeCell ref="T73:T76"/>
    <mergeCell ref="U73:U76"/>
    <mergeCell ref="W73:W76"/>
    <mergeCell ref="X73:X76"/>
    <mergeCell ref="Z73:Z76"/>
    <mergeCell ref="S73:S76"/>
    <mergeCell ref="V73:V76"/>
    <mergeCell ref="Y73:Y76"/>
    <mergeCell ref="N77:N78"/>
    <mergeCell ref="O77:O78"/>
    <mergeCell ref="Q77:Q78"/>
    <mergeCell ref="R77:R78"/>
    <mergeCell ref="T77:T78"/>
    <mergeCell ref="U77:U78"/>
    <mergeCell ref="W77:W78"/>
    <mergeCell ref="X77:X78"/>
    <mergeCell ref="Z77:Z78"/>
    <mergeCell ref="P37:Q37"/>
    <mergeCell ref="P38:Q38"/>
    <mergeCell ref="S37:T37"/>
    <mergeCell ref="S38:T38"/>
    <mergeCell ref="V37:W37"/>
    <mergeCell ref="V38:W38"/>
    <mergeCell ref="Y37:Z37"/>
    <mergeCell ref="Y38:Z38"/>
    <mergeCell ref="AB37:AC37"/>
    <mergeCell ref="AB38:AC38"/>
    <mergeCell ref="AC47:AC50"/>
    <mergeCell ref="AC51:AC52"/>
    <mergeCell ref="AC53:AC54"/>
    <mergeCell ref="Z43:Z46"/>
    <mergeCell ref="Z47:Z50"/>
    <mergeCell ref="Z51:Z52"/>
    <mergeCell ref="Z53:Z54"/>
    <mergeCell ref="W43:W46"/>
    <mergeCell ref="W47:W50"/>
    <mergeCell ref="W51:W52"/>
    <mergeCell ref="W53:W54"/>
    <mergeCell ref="X43:X46"/>
    <mergeCell ref="X47:X50"/>
    <mergeCell ref="X51:X52"/>
    <mergeCell ref="X53:X54"/>
    <mergeCell ref="AA43:AA46"/>
    <mergeCell ref="AA47:AA50"/>
    <mergeCell ref="AA51:AA52"/>
    <mergeCell ref="AA53:AA54"/>
    <mergeCell ref="Z17:Z20"/>
    <mergeCell ref="Z21:Z24"/>
    <mergeCell ref="Z25:Z26"/>
    <mergeCell ref="Z27:Z28"/>
    <mergeCell ref="AC17:AC20"/>
    <mergeCell ref="AC21:AC24"/>
    <mergeCell ref="AC25:AC26"/>
    <mergeCell ref="AC27:AC28"/>
    <mergeCell ref="AC43:AC46"/>
    <mergeCell ref="AB17:AB20"/>
    <mergeCell ref="AB21:AB24"/>
    <mergeCell ref="AB25:AB26"/>
    <mergeCell ref="AB27:AB28"/>
    <mergeCell ref="AA18:AA21"/>
    <mergeCell ref="AA22:AA25"/>
    <mergeCell ref="AA26:AA27"/>
    <mergeCell ref="AA28:AA29"/>
    <mergeCell ref="O27:O28"/>
    <mergeCell ref="R17:R20"/>
    <mergeCell ref="R21:R24"/>
    <mergeCell ref="R25:R26"/>
    <mergeCell ref="R27:R28"/>
    <mergeCell ref="U17:U20"/>
    <mergeCell ref="U21:U24"/>
    <mergeCell ref="U25:U26"/>
    <mergeCell ref="U27:U28"/>
    <mergeCell ref="Q17:Q20"/>
    <mergeCell ref="Q21:Q24"/>
    <mergeCell ref="Q25:Q26"/>
    <mergeCell ref="Q27:Q28"/>
    <mergeCell ref="T17:T20"/>
    <mergeCell ref="T21:T24"/>
    <mergeCell ref="T25:T26"/>
    <mergeCell ref="T27:T28"/>
    <mergeCell ref="V17:V20"/>
    <mergeCell ref="V21:V24"/>
    <mergeCell ref="V25:V26"/>
    <mergeCell ref="V27:V28"/>
    <mergeCell ref="Y17:Y20"/>
    <mergeCell ref="Y21:Y24"/>
    <mergeCell ref="Y25:Y26"/>
    <mergeCell ref="Y27:Y28"/>
    <mergeCell ref="X17:X20"/>
    <mergeCell ref="X21:X24"/>
    <mergeCell ref="X25:X26"/>
    <mergeCell ref="X27:X28"/>
    <mergeCell ref="W17:W20"/>
    <mergeCell ref="W21:W24"/>
    <mergeCell ref="W25:W26"/>
    <mergeCell ref="W27:W28"/>
    <mergeCell ref="B30:F30"/>
    <mergeCell ref="D31:E31"/>
    <mergeCell ref="J15:J39"/>
    <mergeCell ref="A14:G14"/>
    <mergeCell ref="S17:S20"/>
    <mergeCell ref="S21:S24"/>
    <mergeCell ref="S25:S26"/>
    <mergeCell ref="S27:S28"/>
    <mergeCell ref="K21:K24"/>
    <mergeCell ref="L17:L20"/>
    <mergeCell ref="K17:K20"/>
    <mergeCell ref="L27:L28"/>
    <mergeCell ref="K27:K28"/>
    <mergeCell ref="P17:P20"/>
    <mergeCell ref="P21:P24"/>
    <mergeCell ref="P25:P26"/>
    <mergeCell ref="P27:P28"/>
    <mergeCell ref="N21:N24"/>
    <mergeCell ref="N25:N26"/>
    <mergeCell ref="N27:N28"/>
    <mergeCell ref="N17:N20"/>
    <mergeCell ref="O17:O20"/>
    <mergeCell ref="O21:O24"/>
    <mergeCell ref="O25:O26"/>
    <mergeCell ref="I3:N3"/>
    <mergeCell ref="K36:K38"/>
    <mergeCell ref="M17:M20"/>
    <mergeCell ref="M21:M24"/>
    <mergeCell ref="M25:M26"/>
    <mergeCell ref="M27:M28"/>
    <mergeCell ref="L25:L26"/>
    <mergeCell ref="K25:K26"/>
    <mergeCell ref="L21:L24"/>
    <mergeCell ref="M37:N37"/>
    <mergeCell ref="M38:N38"/>
    <mergeCell ref="J41:J65"/>
    <mergeCell ref="K43:K46"/>
    <mergeCell ref="L43:L46"/>
    <mergeCell ref="M43:M46"/>
    <mergeCell ref="P43:P46"/>
    <mergeCell ref="K51:K52"/>
    <mergeCell ref="L51:L52"/>
    <mergeCell ref="M51:M52"/>
    <mergeCell ref="P51:P52"/>
    <mergeCell ref="K62:K64"/>
    <mergeCell ref="N43:N46"/>
    <mergeCell ref="N47:N50"/>
    <mergeCell ref="N51:N52"/>
    <mergeCell ref="N53:N54"/>
    <mergeCell ref="O43:O46"/>
    <mergeCell ref="O47:O50"/>
    <mergeCell ref="O51:O52"/>
    <mergeCell ref="O53:O54"/>
    <mergeCell ref="M63:N63"/>
    <mergeCell ref="P63:Q63"/>
    <mergeCell ref="V43:V46"/>
    <mergeCell ref="Y43:Y46"/>
    <mergeCell ref="AB43:AB46"/>
    <mergeCell ref="K47:K50"/>
    <mergeCell ref="L47:L50"/>
    <mergeCell ref="M47:M50"/>
    <mergeCell ref="P47:P50"/>
    <mergeCell ref="S47:S50"/>
    <mergeCell ref="V47:V50"/>
    <mergeCell ref="Y47:Y50"/>
    <mergeCell ref="AB47:AB50"/>
    <mergeCell ref="T43:T46"/>
    <mergeCell ref="T47:T50"/>
    <mergeCell ref="Q43:Q46"/>
    <mergeCell ref="Q47:Q50"/>
    <mergeCell ref="R43:R46"/>
    <mergeCell ref="R47:R50"/>
    <mergeCell ref="U43:U46"/>
    <mergeCell ref="U47:U50"/>
    <mergeCell ref="AB51:AB52"/>
    <mergeCell ref="K53:K54"/>
    <mergeCell ref="L53:L54"/>
    <mergeCell ref="M53:M54"/>
    <mergeCell ref="P53:P54"/>
    <mergeCell ref="S53:S54"/>
    <mergeCell ref="V53:V54"/>
    <mergeCell ref="Y53:Y54"/>
    <mergeCell ref="AB53:AB54"/>
    <mergeCell ref="T51:T52"/>
    <mergeCell ref="T53:T54"/>
    <mergeCell ref="Q51:Q52"/>
    <mergeCell ref="Q53:Q54"/>
    <mergeCell ref="R51:R52"/>
    <mergeCell ref="R53:R54"/>
    <mergeCell ref="U51:U52"/>
    <mergeCell ref="U53:U54"/>
    <mergeCell ref="R69:R72"/>
    <mergeCell ref="T69:T72"/>
    <mergeCell ref="U69:U72"/>
    <mergeCell ref="W69:W72"/>
    <mergeCell ref="X69:X72"/>
    <mergeCell ref="Z69:Z72"/>
    <mergeCell ref="N79:N80"/>
    <mergeCell ref="F1:N1"/>
    <mergeCell ref="J67:J91"/>
    <mergeCell ref="K69:K72"/>
    <mergeCell ref="L69:L72"/>
    <mergeCell ref="M69:M72"/>
    <mergeCell ref="P69:P72"/>
    <mergeCell ref="K77:K78"/>
    <mergeCell ref="L77:L78"/>
    <mergeCell ref="M77:M78"/>
    <mergeCell ref="P77:P78"/>
    <mergeCell ref="K88:K90"/>
    <mergeCell ref="N69:N72"/>
    <mergeCell ref="O69:O72"/>
    <mergeCell ref="S51:S52"/>
    <mergeCell ref="V51:V52"/>
    <mergeCell ref="Y51:Y52"/>
    <mergeCell ref="S43:S46"/>
    <mergeCell ref="B31:B32"/>
    <mergeCell ref="C31:C32"/>
    <mergeCell ref="F31:F32"/>
    <mergeCell ref="S77:S78"/>
    <mergeCell ref="V77:V78"/>
    <mergeCell ref="Y77:Y78"/>
    <mergeCell ref="AB77:AB78"/>
    <mergeCell ref="K79:K80"/>
    <mergeCell ref="L79:L80"/>
    <mergeCell ref="M79:M80"/>
    <mergeCell ref="P79:P80"/>
    <mergeCell ref="S79:S80"/>
    <mergeCell ref="V79:V80"/>
    <mergeCell ref="Y79:Y80"/>
    <mergeCell ref="AB79:AB80"/>
    <mergeCell ref="S69:S72"/>
    <mergeCell ref="V69:V72"/>
    <mergeCell ref="Y69:Y72"/>
    <mergeCell ref="AB69:AB72"/>
    <mergeCell ref="K73:K76"/>
    <mergeCell ref="L73:L76"/>
    <mergeCell ref="M73:M76"/>
    <mergeCell ref="P73:P76"/>
    <mergeCell ref="Q69:Q7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BB86-5CA9-401C-BB77-FAB12ADA73B8}">
  <dimension ref="A1:AD65"/>
  <sheetViews>
    <sheetView zoomScale="110" zoomScaleNormal="110" workbookViewId="0">
      <selection activeCell="G17" sqref="G17"/>
    </sheetView>
  </sheetViews>
  <sheetFormatPr baseColWidth="10" defaultRowHeight="15" x14ac:dyDescent="0.25"/>
  <cols>
    <col min="1" max="1" width="13.85546875" bestFit="1" customWidth="1"/>
    <col min="5" max="5" width="12.42578125" customWidth="1"/>
    <col min="8" max="8" width="11.85546875" bestFit="1" customWidth="1"/>
    <col min="13" max="13" width="9.5703125" customWidth="1"/>
    <col min="14" max="15" width="12.5703125" customWidth="1"/>
    <col min="16" max="16" width="9.5703125" customWidth="1"/>
    <col min="17" max="18" width="11.28515625" customWidth="1"/>
    <col min="19" max="19" width="9.5703125" customWidth="1"/>
    <col min="20" max="21" width="11.28515625" customWidth="1"/>
    <col min="22" max="22" width="9.5703125" customWidth="1"/>
    <col min="23" max="24" width="11.28515625" customWidth="1"/>
    <col min="25" max="25" width="9.5703125" customWidth="1"/>
    <col min="26" max="27" width="11.28515625" customWidth="1"/>
    <col min="28" max="28" width="9.5703125" customWidth="1"/>
    <col min="29" max="29" width="11.28515625" customWidth="1"/>
    <col min="30" max="30" width="4.42578125" customWidth="1"/>
  </cols>
  <sheetData>
    <row r="1" spans="1:30" ht="26.25" x14ac:dyDescent="0.4">
      <c r="A1" s="8" t="s">
        <v>29</v>
      </c>
      <c r="F1" s="11" t="s">
        <v>32</v>
      </c>
      <c r="G1" s="1"/>
      <c r="H1" s="1"/>
      <c r="I1" s="1"/>
      <c r="J1" s="1"/>
      <c r="K1" s="1"/>
      <c r="L1" s="1"/>
      <c r="M1" s="1"/>
      <c r="N1" s="1"/>
      <c r="O1" s="1"/>
    </row>
    <row r="2" spans="1:30" ht="18" customHeight="1" thickBot="1" x14ac:dyDescent="0.45">
      <c r="A2" s="8"/>
      <c r="F2" s="11"/>
      <c r="G2" s="1"/>
      <c r="H2" s="1"/>
      <c r="I2" s="1"/>
      <c r="J2" s="1"/>
      <c r="K2" s="1"/>
      <c r="L2" s="1"/>
      <c r="M2" s="1"/>
      <c r="N2" s="1"/>
      <c r="O2" s="1"/>
    </row>
    <row r="3" spans="1:30" ht="23.25" x14ac:dyDescent="0.35">
      <c r="B3" s="9" t="s">
        <v>28</v>
      </c>
      <c r="C3" s="9" t="s">
        <v>27</v>
      </c>
      <c r="D3" s="9" t="s">
        <v>26</v>
      </c>
      <c r="F3" s="11"/>
      <c r="G3" s="1"/>
      <c r="H3" s="1"/>
      <c r="I3" s="98" t="s">
        <v>33</v>
      </c>
      <c r="J3" s="99"/>
      <c r="K3" s="99"/>
      <c r="L3" s="99"/>
      <c r="M3" s="99"/>
      <c r="N3" s="100"/>
      <c r="O3" s="77"/>
    </row>
    <row r="4" spans="1:30" ht="60" x14ac:dyDescent="0.25">
      <c r="A4" s="9" t="s">
        <v>30</v>
      </c>
      <c r="B4" s="6">
        <v>16</v>
      </c>
      <c r="C4" s="6">
        <f>B4*1024</f>
        <v>16384</v>
      </c>
      <c r="D4" s="6">
        <f>C4*1024</f>
        <v>16777216</v>
      </c>
      <c r="F4" s="1"/>
      <c r="G4" s="1"/>
      <c r="H4" s="10" t="s">
        <v>2</v>
      </c>
      <c r="I4" s="49" t="s">
        <v>3</v>
      </c>
      <c r="J4" s="50" t="s">
        <v>4</v>
      </c>
      <c r="K4" s="50" t="s">
        <v>5</v>
      </c>
      <c r="L4" s="50" t="s">
        <v>6</v>
      </c>
      <c r="M4" s="50" t="s">
        <v>7</v>
      </c>
      <c r="N4" s="51" t="s">
        <v>8</v>
      </c>
      <c r="O4" s="50"/>
    </row>
    <row r="5" spans="1:30" x14ac:dyDescent="0.25">
      <c r="F5" s="59" t="s">
        <v>9</v>
      </c>
      <c r="G5" s="1" t="s">
        <v>10</v>
      </c>
      <c r="H5" s="4">
        <v>33808</v>
      </c>
      <c r="I5" s="52">
        <v>19524</v>
      </c>
      <c r="J5" s="53">
        <v>12352</v>
      </c>
      <c r="K5" s="53">
        <v>1165</v>
      </c>
      <c r="L5" s="53">
        <f>I5+J5+K5</f>
        <v>33041</v>
      </c>
      <c r="M5" s="60">
        <v>224649</v>
      </c>
      <c r="N5" s="54">
        <v>219.38</v>
      </c>
      <c r="O5" s="78"/>
    </row>
    <row r="6" spans="1:30" x14ac:dyDescent="0.25">
      <c r="A6" s="9" t="s">
        <v>31</v>
      </c>
      <c r="F6" s="59" t="s">
        <v>11</v>
      </c>
      <c r="G6" s="1" t="s">
        <v>12</v>
      </c>
      <c r="H6" s="4">
        <f>114319+767</f>
        <v>115086</v>
      </c>
      <c r="I6" s="52">
        <v>77539</v>
      </c>
      <c r="J6" s="53">
        <v>32680</v>
      </c>
      <c r="K6" s="53">
        <v>4100</v>
      </c>
      <c r="L6" s="53">
        <f t="shared" ref="L6:L12" si="0">I6+J6+K6</f>
        <v>114319</v>
      </c>
      <c r="M6" s="60">
        <v>286708</v>
      </c>
      <c r="N6" s="54">
        <v>279.99</v>
      </c>
      <c r="O6" s="78"/>
    </row>
    <row r="7" spans="1:30" x14ac:dyDescent="0.25">
      <c r="A7" s="1" t="s">
        <v>0</v>
      </c>
      <c r="C7">
        <f>D7/1024</f>
        <v>64</v>
      </c>
      <c r="D7" s="1">
        <v>65536</v>
      </c>
      <c r="F7" s="59" t="s">
        <v>13</v>
      </c>
      <c r="G7" s="1" t="s">
        <v>14</v>
      </c>
      <c r="H7" s="4">
        <f>131344+767</f>
        <v>132111</v>
      </c>
      <c r="I7" s="52">
        <v>99542</v>
      </c>
      <c r="J7" s="53">
        <v>24245</v>
      </c>
      <c r="K7" s="53">
        <v>7557</v>
      </c>
      <c r="L7" s="53">
        <f t="shared" si="0"/>
        <v>131344</v>
      </c>
      <c r="M7" s="60">
        <v>309150</v>
      </c>
      <c r="N7" s="54">
        <v>301.89999999999998</v>
      </c>
      <c r="O7" s="78"/>
    </row>
    <row r="8" spans="1:30" x14ac:dyDescent="0.25">
      <c r="A8" s="1" t="s">
        <v>1</v>
      </c>
      <c r="B8" s="1"/>
      <c r="C8">
        <f>D8/1024</f>
        <v>128</v>
      </c>
      <c r="D8" s="1">
        <v>131072</v>
      </c>
      <c r="E8" s="1"/>
      <c r="F8" s="59" t="s">
        <v>15</v>
      </c>
      <c r="G8" s="1" t="s">
        <v>16</v>
      </c>
      <c r="H8" s="4">
        <f>239593+767</f>
        <v>240360</v>
      </c>
      <c r="I8" s="52">
        <v>115000</v>
      </c>
      <c r="J8" s="53">
        <v>123470</v>
      </c>
      <c r="K8" s="53">
        <v>1123</v>
      </c>
      <c r="L8" s="53">
        <f t="shared" si="0"/>
        <v>239593</v>
      </c>
      <c r="M8" s="60">
        <v>436201</v>
      </c>
      <c r="N8" s="54">
        <v>425.98</v>
      </c>
      <c r="O8" s="78"/>
    </row>
    <row r="9" spans="1:30" x14ac:dyDescent="0.25">
      <c r="A9" s="1"/>
      <c r="B9" s="1"/>
      <c r="D9" s="2">
        <v>196608</v>
      </c>
      <c r="E9" s="1"/>
      <c r="F9" s="59" t="s">
        <v>17</v>
      </c>
      <c r="G9" s="1" t="s">
        <v>18</v>
      </c>
      <c r="H9" s="4">
        <f>15354+767</f>
        <v>16121</v>
      </c>
      <c r="I9" s="52">
        <v>12342</v>
      </c>
      <c r="J9" s="53">
        <v>1256</v>
      </c>
      <c r="K9" s="53">
        <v>1756</v>
      </c>
      <c r="L9" s="53">
        <f t="shared" si="0"/>
        <v>15354</v>
      </c>
      <c r="M9" s="60">
        <v>209462</v>
      </c>
      <c r="N9" s="54">
        <v>204.55</v>
      </c>
      <c r="O9" s="78"/>
    </row>
    <row r="10" spans="1:30" x14ac:dyDescent="0.25">
      <c r="A10" s="1" t="s">
        <v>34</v>
      </c>
      <c r="B10" s="1"/>
      <c r="C10" s="1"/>
      <c r="D10">
        <v>767</v>
      </c>
      <c r="E10" s="1"/>
      <c r="F10" s="59" t="s">
        <v>19</v>
      </c>
      <c r="G10" s="1" t="s">
        <v>20</v>
      </c>
      <c r="H10" s="4">
        <f>L10+767</f>
        <v>3800767</v>
      </c>
      <c r="I10" s="52">
        <v>525000</v>
      </c>
      <c r="J10" s="53">
        <v>3224000</v>
      </c>
      <c r="K10" s="53">
        <v>51000</v>
      </c>
      <c r="L10" s="53">
        <f>I10+J10+K10</f>
        <v>3800000</v>
      </c>
      <c r="M10" s="60">
        <v>3996608</v>
      </c>
      <c r="N10" s="54">
        <v>3902.94</v>
      </c>
      <c r="O10" s="78"/>
    </row>
    <row r="11" spans="1:30" x14ac:dyDescent="0.25">
      <c r="A11" s="1"/>
      <c r="B11" s="1"/>
      <c r="C11" s="1"/>
      <c r="D11" s="2"/>
      <c r="E11" s="1"/>
      <c r="F11" s="59" t="s">
        <v>21</v>
      </c>
      <c r="G11" s="1" t="s">
        <v>22</v>
      </c>
      <c r="H11" s="4">
        <f t="shared" ref="H11:H12" si="1">L11+767</f>
        <v>1589767</v>
      </c>
      <c r="I11" s="52">
        <v>590000</v>
      </c>
      <c r="J11" s="53">
        <v>974000</v>
      </c>
      <c r="K11" s="53">
        <v>25000</v>
      </c>
      <c r="L11" s="53">
        <f t="shared" si="0"/>
        <v>1589000</v>
      </c>
      <c r="M11" s="60">
        <v>1785608</v>
      </c>
      <c r="N11" s="54">
        <v>1743.76</v>
      </c>
      <c r="O11" s="78"/>
    </row>
    <row r="12" spans="1:30" ht="16.5" customHeight="1" thickBot="1" x14ac:dyDescent="0.4">
      <c r="A12" s="11"/>
      <c r="B12" s="1"/>
      <c r="C12" s="1"/>
      <c r="D12" s="1"/>
      <c r="E12" s="1"/>
      <c r="F12" s="59" t="s">
        <v>23</v>
      </c>
      <c r="G12" s="1" t="s">
        <v>24</v>
      </c>
      <c r="H12" s="4">
        <f t="shared" si="1"/>
        <v>2500767</v>
      </c>
      <c r="I12" s="56">
        <v>349000</v>
      </c>
      <c r="J12" s="57">
        <v>2150000</v>
      </c>
      <c r="K12" s="57">
        <v>1000</v>
      </c>
      <c r="L12" s="57">
        <f t="shared" si="0"/>
        <v>2500000</v>
      </c>
      <c r="M12" s="61">
        <v>2696608</v>
      </c>
      <c r="N12" s="58">
        <v>2633.41</v>
      </c>
      <c r="O12" s="78"/>
    </row>
    <row r="13" spans="1:30" ht="15.75" thickBot="1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30" x14ac:dyDescent="0.25">
      <c r="A14" s="101"/>
      <c r="B14" s="101"/>
      <c r="C14" s="101"/>
      <c r="D14" s="1"/>
      <c r="E14" s="1"/>
      <c r="F14" s="1"/>
      <c r="G14" s="1"/>
      <c r="H14" s="1"/>
      <c r="I14" s="1"/>
      <c r="J14" s="141" t="s">
        <v>83</v>
      </c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94"/>
    </row>
    <row r="15" spans="1:30" x14ac:dyDescent="0.25">
      <c r="A15" s="12" t="s">
        <v>26</v>
      </c>
      <c r="B15" s="12" t="s">
        <v>27</v>
      </c>
      <c r="C15" s="12" t="s">
        <v>28</v>
      </c>
      <c r="D15" s="1"/>
      <c r="E15" s="1"/>
      <c r="F15" s="1"/>
      <c r="G15" s="1"/>
      <c r="H15" s="1"/>
      <c r="I15" s="1"/>
      <c r="J15" s="142"/>
      <c r="K15" s="79" t="s">
        <v>36</v>
      </c>
      <c r="L15" s="79" t="s">
        <v>37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44"/>
    </row>
    <row r="16" spans="1:30" x14ac:dyDescent="0.25">
      <c r="A16" s="71">
        <v>1048576</v>
      </c>
      <c r="B16" s="7">
        <v>1024</v>
      </c>
      <c r="C16" s="7">
        <v>1</v>
      </c>
      <c r="D16" s="1"/>
      <c r="E16" s="1"/>
      <c r="F16" s="1"/>
      <c r="G16" s="1"/>
      <c r="H16" s="1"/>
      <c r="I16" s="1"/>
      <c r="J16" s="142"/>
      <c r="K16" s="45" t="str">
        <f>DEC2HEX(L16)</f>
        <v>FFFFFF</v>
      </c>
      <c r="L16" s="45">
        <f>D4-1</f>
        <v>16777215</v>
      </c>
      <c r="M16" s="139"/>
      <c r="N16" s="139">
        <f>L16-L29</f>
        <v>12595830</v>
      </c>
      <c r="O16" s="45">
        <v>16777215</v>
      </c>
      <c r="P16" s="139"/>
      <c r="Q16" s="139">
        <f>O16-O28</f>
        <v>12286680</v>
      </c>
      <c r="R16" s="45">
        <v>16777215</v>
      </c>
      <c r="S16" s="139"/>
      <c r="T16" s="139">
        <f>R16-R30</f>
        <v>15519177</v>
      </c>
      <c r="U16" s="45">
        <v>16777215</v>
      </c>
      <c r="V16" s="139"/>
      <c r="W16" s="139">
        <f>U16-U26</f>
        <v>8103052</v>
      </c>
      <c r="X16" s="80">
        <v>16777215</v>
      </c>
      <c r="Y16" s="139"/>
      <c r="Z16" s="139">
        <f>X16-X26</f>
        <v>8103052</v>
      </c>
      <c r="AA16" s="45">
        <v>16777215</v>
      </c>
      <c r="AB16" s="139"/>
      <c r="AC16" s="139">
        <f>AA16-AA23</f>
        <v>8577851</v>
      </c>
      <c r="AD16" s="44"/>
    </row>
    <row r="17" spans="1:30" ht="26.25" customHeight="1" x14ac:dyDescent="0.25">
      <c r="J17" s="142"/>
      <c r="K17" s="45" t="str">
        <f t="shared" ref="K17:K32" si="2">DEC2HEX(L17)</f>
        <v>0</v>
      </c>
      <c r="L17" s="45"/>
      <c r="M17" s="140"/>
      <c r="N17" s="140"/>
      <c r="O17" s="25"/>
      <c r="P17" s="140"/>
      <c r="Q17" s="140"/>
      <c r="R17" s="25"/>
      <c r="S17" s="140"/>
      <c r="T17" s="140"/>
      <c r="U17" s="25"/>
      <c r="V17" s="140"/>
      <c r="W17" s="140"/>
      <c r="X17" s="80"/>
      <c r="Y17" s="140"/>
      <c r="Z17" s="140"/>
      <c r="AA17" s="80"/>
      <c r="AB17" s="140"/>
      <c r="AC17" s="140"/>
      <c r="AD17" s="44"/>
    </row>
    <row r="18" spans="1:30" ht="26.25" customHeight="1" x14ac:dyDescent="0.25">
      <c r="J18" s="142"/>
      <c r="K18" s="45" t="str">
        <f t="shared" si="2"/>
        <v>0</v>
      </c>
      <c r="L18" s="45"/>
      <c r="M18" s="140"/>
      <c r="N18" s="140"/>
      <c r="O18" s="25"/>
      <c r="P18" s="140"/>
      <c r="Q18" s="140"/>
      <c r="R18" s="25"/>
      <c r="S18" s="140"/>
      <c r="T18" s="140"/>
      <c r="U18" s="25"/>
      <c r="V18" s="140"/>
      <c r="W18" s="140"/>
      <c r="X18" s="80"/>
      <c r="Y18" s="140"/>
      <c r="Z18" s="140"/>
      <c r="AA18" s="80"/>
      <c r="AB18" s="140"/>
      <c r="AC18" s="140"/>
      <c r="AD18" s="44"/>
    </row>
    <row r="19" spans="1:30" ht="26.25" customHeight="1" x14ac:dyDescent="0.25">
      <c r="A19" s="16" t="s">
        <v>20</v>
      </c>
      <c r="B19" s="67"/>
      <c r="C19" s="67"/>
      <c r="D19" s="67"/>
      <c r="E19" s="67"/>
      <c r="F19" s="66" t="s">
        <v>50</v>
      </c>
      <c r="G19" s="29"/>
      <c r="J19" s="142"/>
      <c r="K19" s="45" t="str">
        <f t="shared" si="2"/>
        <v>0</v>
      </c>
      <c r="L19" s="45"/>
      <c r="M19" s="140"/>
      <c r="N19" s="140"/>
      <c r="O19" s="25"/>
      <c r="P19" s="140"/>
      <c r="Q19" s="140"/>
      <c r="R19" s="25"/>
      <c r="S19" s="140"/>
      <c r="T19" s="140"/>
      <c r="U19" s="25"/>
      <c r="V19" s="140"/>
      <c r="W19" s="140"/>
      <c r="X19" s="80"/>
      <c r="Y19" s="140"/>
      <c r="Z19" s="140"/>
      <c r="AA19" s="80"/>
      <c r="AB19" s="140"/>
      <c r="AC19" s="140"/>
      <c r="AD19" s="44"/>
    </row>
    <row r="20" spans="1:30" ht="26.25" customHeight="1" x14ac:dyDescent="0.25">
      <c r="A20" s="16" t="s">
        <v>22</v>
      </c>
      <c r="B20" s="67"/>
      <c r="C20" s="67"/>
      <c r="D20" s="67"/>
      <c r="E20" s="66" t="s">
        <v>51</v>
      </c>
      <c r="F20" s="67"/>
      <c r="G20" s="66" t="s">
        <v>51</v>
      </c>
      <c r="J20" s="142"/>
      <c r="K20" s="45" t="str">
        <f t="shared" si="2"/>
        <v>0</v>
      </c>
      <c r="L20" s="45"/>
      <c r="M20" s="140"/>
      <c r="N20" s="140"/>
      <c r="O20" s="25"/>
      <c r="P20" s="140"/>
      <c r="Q20" s="140"/>
      <c r="R20" s="25"/>
      <c r="S20" s="140"/>
      <c r="T20" s="140"/>
      <c r="U20" s="25"/>
      <c r="V20" s="140"/>
      <c r="W20" s="140"/>
      <c r="X20" s="80"/>
      <c r="Y20" s="140"/>
      <c r="Z20" s="140"/>
      <c r="AA20" s="80"/>
      <c r="AB20" s="140"/>
      <c r="AC20" s="140"/>
      <c r="AD20" s="44"/>
    </row>
    <row r="21" spans="1:30" ht="26.25" customHeight="1" x14ac:dyDescent="0.25">
      <c r="A21" s="16" t="s">
        <v>24</v>
      </c>
      <c r="B21" s="67"/>
      <c r="C21" s="66" t="s">
        <v>50</v>
      </c>
      <c r="D21" s="67"/>
      <c r="E21" s="67"/>
      <c r="F21" s="66" t="s">
        <v>51</v>
      </c>
      <c r="G21" s="66" t="s">
        <v>49</v>
      </c>
      <c r="J21" s="142"/>
      <c r="K21" s="45" t="str">
        <f t="shared" si="2"/>
        <v>0</v>
      </c>
      <c r="L21" s="45"/>
      <c r="M21" s="140"/>
      <c r="N21" s="140"/>
      <c r="O21" s="25"/>
      <c r="P21" s="140"/>
      <c r="Q21" s="140"/>
      <c r="R21" s="25"/>
      <c r="S21" s="140"/>
      <c r="T21" s="140"/>
      <c r="U21" s="80"/>
      <c r="V21" s="140"/>
      <c r="W21" s="140"/>
      <c r="X21" s="80"/>
      <c r="Y21" s="140"/>
      <c r="Z21" s="140"/>
      <c r="AA21" s="80"/>
      <c r="AB21" s="140"/>
      <c r="AC21" s="140"/>
      <c r="AD21" s="44"/>
    </row>
    <row r="22" spans="1:30" ht="26.25" customHeight="1" x14ac:dyDescent="0.25">
      <c r="A22" s="16" t="s">
        <v>38</v>
      </c>
      <c r="B22" s="66" t="s">
        <v>50</v>
      </c>
      <c r="C22" s="66" t="s">
        <v>49</v>
      </c>
      <c r="D22" s="67"/>
      <c r="E22" s="66" t="s">
        <v>50</v>
      </c>
      <c r="F22" s="67"/>
      <c r="G22" s="66" t="s">
        <v>57</v>
      </c>
      <c r="J22" s="142"/>
      <c r="K22" s="45" t="str">
        <f t="shared" si="2"/>
        <v>0</v>
      </c>
      <c r="L22" s="45"/>
      <c r="M22" s="140"/>
      <c r="N22" s="140"/>
      <c r="O22" s="25"/>
      <c r="P22" s="140"/>
      <c r="Q22" s="140"/>
      <c r="R22" s="25"/>
      <c r="S22" s="140"/>
      <c r="T22" s="140"/>
      <c r="U22" s="80"/>
      <c r="V22" s="140"/>
      <c r="W22" s="140"/>
      <c r="X22" s="80"/>
      <c r="Y22" s="140"/>
      <c r="Z22" s="140"/>
      <c r="AA22" s="80"/>
      <c r="AB22" s="140"/>
      <c r="AC22" s="140"/>
      <c r="AD22" s="44"/>
    </row>
    <row r="23" spans="1:30" ht="26.25" customHeight="1" x14ac:dyDescent="0.25">
      <c r="A23" s="16" t="s">
        <v>39</v>
      </c>
      <c r="B23" s="67"/>
      <c r="C23" s="67"/>
      <c r="D23" s="66" t="s">
        <v>50</v>
      </c>
      <c r="E23" s="66" t="s">
        <v>49</v>
      </c>
      <c r="F23" s="67"/>
      <c r="G23" s="66" t="s">
        <v>56</v>
      </c>
      <c r="J23" s="142"/>
      <c r="K23" s="45" t="str">
        <f t="shared" si="2"/>
        <v>0</v>
      </c>
      <c r="L23" s="45"/>
      <c r="M23" s="140"/>
      <c r="N23" s="140"/>
      <c r="O23" s="25"/>
      <c r="P23" s="140"/>
      <c r="Q23" s="140"/>
      <c r="R23" s="25"/>
      <c r="S23" s="140"/>
      <c r="T23" s="140"/>
      <c r="U23" s="80"/>
      <c r="V23" s="140"/>
      <c r="W23" s="140"/>
      <c r="X23" s="80"/>
      <c r="Y23" s="140"/>
      <c r="Z23" s="140"/>
      <c r="AA23" s="80">
        <f>AA24+M8</f>
        <v>8199364</v>
      </c>
      <c r="AB23" s="140"/>
      <c r="AC23" s="140"/>
      <c r="AD23" s="44"/>
    </row>
    <row r="24" spans="1:30" ht="26.25" customHeight="1" x14ac:dyDescent="0.25">
      <c r="A24" s="16" t="s">
        <v>40</v>
      </c>
      <c r="B24" s="67"/>
      <c r="C24" s="67"/>
      <c r="D24" s="67"/>
      <c r="E24" s="66" t="s">
        <v>56</v>
      </c>
      <c r="F24" s="66" t="s">
        <v>49</v>
      </c>
      <c r="G24" s="66" t="s">
        <v>49</v>
      </c>
      <c r="J24" s="142"/>
      <c r="K24" s="45" t="str">
        <f t="shared" si="2"/>
        <v>0</v>
      </c>
      <c r="L24" s="45"/>
      <c r="M24" s="140"/>
      <c r="N24" s="140"/>
      <c r="O24" s="25"/>
      <c r="P24" s="140"/>
      <c r="Q24" s="140"/>
      <c r="R24" s="25"/>
      <c r="S24" s="140"/>
      <c r="T24" s="140"/>
      <c r="U24" s="80"/>
      <c r="V24" s="140"/>
      <c r="W24" s="140"/>
      <c r="X24" s="80"/>
      <c r="Y24" s="140"/>
      <c r="Z24" s="140"/>
      <c r="AA24" s="80">
        <f>AA25+M11</f>
        <v>7763163</v>
      </c>
      <c r="AB24" s="70" t="s">
        <v>38</v>
      </c>
      <c r="AC24" s="72">
        <f t="shared" ref="AC24:AC31" si="3">AA23-AA24</f>
        <v>436201</v>
      </c>
      <c r="AD24" s="44"/>
    </row>
    <row r="25" spans="1:30" ht="26.25" customHeight="1" x14ac:dyDescent="0.25">
      <c r="A25" s="16" t="s">
        <v>41</v>
      </c>
      <c r="B25" s="67"/>
      <c r="C25" s="67"/>
      <c r="D25" s="67"/>
      <c r="E25" s="67"/>
      <c r="F25" s="67"/>
      <c r="G25" s="66" t="s">
        <v>50</v>
      </c>
      <c r="J25" s="142"/>
      <c r="K25" s="45" t="str">
        <f t="shared" si="2"/>
        <v>0</v>
      </c>
      <c r="L25" s="45"/>
      <c r="M25" s="140"/>
      <c r="N25" s="140"/>
      <c r="O25" s="25"/>
      <c r="P25" s="140"/>
      <c r="Q25" s="140"/>
      <c r="R25" s="25"/>
      <c r="S25" s="140"/>
      <c r="T25" s="140"/>
      <c r="U25" s="80"/>
      <c r="V25" s="140"/>
      <c r="W25" s="140"/>
      <c r="X25" s="80"/>
      <c r="Y25" s="140"/>
      <c r="Z25" s="140"/>
      <c r="AA25" s="80">
        <v>5977555</v>
      </c>
      <c r="AB25" s="70" t="s">
        <v>41</v>
      </c>
      <c r="AC25" s="72">
        <f t="shared" si="3"/>
        <v>1785608</v>
      </c>
      <c r="AD25" s="44"/>
    </row>
    <row r="26" spans="1:30" ht="26.25" customHeight="1" x14ac:dyDescent="0.25">
      <c r="A26" s="16" t="s">
        <v>42</v>
      </c>
      <c r="B26" s="66" t="s">
        <v>51</v>
      </c>
      <c r="C26" s="66" t="s">
        <v>49</v>
      </c>
      <c r="D26" s="67"/>
      <c r="E26" s="66" t="s">
        <v>57</v>
      </c>
      <c r="F26" s="66" t="s">
        <v>49</v>
      </c>
      <c r="G26" s="67"/>
      <c r="J26" s="142"/>
      <c r="K26" s="45" t="str">
        <f t="shared" si="2"/>
        <v>0</v>
      </c>
      <c r="L26" s="45"/>
      <c r="M26" s="140"/>
      <c r="N26" s="140"/>
      <c r="O26" s="25"/>
      <c r="P26" s="140"/>
      <c r="Q26" s="140"/>
      <c r="R26" s="25"/>
      <c r="S26" s="140"/>
      <c r="T26" s="140"/>
      <c r="U26" s="80">
        <f>U27+M12</f>
        <v>8674163</v>
      </c>
      <c r="V26" s="140"/>
      <c r="W26" s="140"/>
      <c r="X26" s="80">
        <v>8674163</v>
      </c>
      <c r="Y26" s="140"/>
      <c r="Z26" s="140"/>
      <c r="AA26" s="80">
        <v>1980947</v>
      </c>
      <c r="AB26" s="70" t="s">
        <v>40</v>
      </c>
      <c r="AC26" s="72">
        <f t="shared" si="3"/>
        <v>3996608</v>
      </c>
      <c r="AD26" s="44"/>
    </row>
    <row r="27" spans="1:30" ht="26.25" customHeight="1" x14ac:dyDescent="0.25">
      <c r="B27" s="5" t="s">
        <v>43</v>
      </c>
      <c r="C27" s="5" t="s">
        <v>44</v>
      </c>
      <c r="D27" s="5" t="s">
        <v>45</v>
      </c>
      <c r="E27" s="5" t="s">
        <v>46</v>
      </c>
      <c r="F27" s="5" t="s">
        <v>47</v>
      </c>
      <c r="G27" s="5" t="s">
        <v>48</v>
      </c>
      <c r="J27" s="142"/>
      <c r="K27" s="45" t="str">
        <f t="shared" si="2"/>
        <v>0</v>
      </c>
      <c r="L27" s="45"/>
      <c r="M27" s="140"/>
      <c r="N27" s="140"/>
      <c r="O27" s="25"/>
      <c r="P27" s="140"/>
      <c r="Q27" s="140"/>
      <c r="R27" s="25"/>
      <c r="S27" s="140"/>
      <c r="T27" s="140"/>
      <c r="U27" s="80">
        <f>U28+M10</f>
        <v>5977555</v>
      </c>
      <c r="V27" s="70" t="s">
        <v>42</v>
      </c>
      <c r="W27" s="72">
        <f t="shared" ref="W27:W30" si="4">U26-U27</f>
        <v>2696608</v>
      </c>
      <c r="X27" s="80">
        <v>5977555</v>
      </c>
      <c r="Y27" s="70" t="s">
        <v>42</v>
      </c>
      <c r="Z27" s="72">
        <f t="shared" ref="Z27:Z28" si="5">X26-X27</f>
        <v>2696608</v>
      </c>
      <c r="AA27" s="80">
        <f>AA28+M6</f>
        <v>1869083</v>
      </c>
      <c r="AB27" s="88"/>
      <c r="AC27" s="89">
        <f>AA26-AA27</f>
        <v>111864</v>
      </c>
      <c r="AD27" s="44"/>
    </row>
    <row r="28" spans="1:30" ht="26.25" customHeight="1" x14ac:dyDescent="0.25">
      <c r="J28" s="142"/>
      <c r="K28" s="45" t="str">
        <f t="shared" si="2"/>
        <v>0</v>
      </c>
      <c r="L28" s="80"/>
      <c r="M28" s="140"/>
      <c r="N28" s="140"/>
      <c r="O28" s="80">
        <f>O29+M7</f>
        <v>4490535</v>
      </c>
      <c r="P28" s="140"/>
      <c r="Q28" s="140"/>
      <c r="R28" s="80"/>
      <c r="S28" s="140"/>
      <c r="T28" s="140"/>
      <c r="U28" s="80">
        <f>U29+M6</f>
        <v>1980947</v>
      </c>
      <c r="V28" s="70" t="s">
        <v>40</v>
      </c>
      <c r="W28" s="72">
        <f t="shared" si="4"/>
        <v>3996608</v>
      </c>
      <c r="X28" s="80">
        <v>1980947</v>
      </c>
      <c r="Y28" s="70" t="s">
        <v>40</v>
      </c>
      <c r="Z28" s="72">
        <f t="shared" si="5"/>
        <v>3996608</v>
      </c>
      <c r="AA28" s="80">
        <v>1582375</v>
      </c>
      <c r="AB28" s="70" t="s">
        <v>22</v>
      </c>
      <c r="AC28" s="72">
        <f t="shared" si="3"/>
        <v>286708</v>
      </c>
      <c r="AD28" s="44"/>
    </row>
    <row r="29" spans="1:30" ht="26.25" customHeight="1" x14ac:dyDescent="0.25">
      <c r="J29" s="142"/>
      <c r="K29" s="45" t="str">
        <f t="shared" si="2"/>
        <v>3FCD89</v>
      </c>
      <c r="L29" s="80">
        <f>L30+M12</f>
        <v>4181385</v>
      </c>
      <c r="M29" s="140"/>
      <c r="N29" s="140"/>
      <c r="O29" s="80">
        <f>O30+M12</f>
        <v>4181385</v>
      </c>
      <c r="P29" s="66" t="s">
        <v>24</v>
      </c>
      <c r="Q29" s="72">
        <f>O28-O29</f>
        <v>309150</v>
      </c>
      <c r="R29" s="80"/>
      <c r="S29" s="140"/>
      <c r="T29" s="140"/>
      <c r="U29" s="80">
        <f>U30+M8</f>
        <v>1694239</v>
      </c>
      <c r="V29" s="70" t="s">
        <v>22</v>
      </c>
      <c r="W29" s="72">
        <f t="shared" si="4"/>
        <v>286708</v>
      </c>
      <c r="X29" s="80">
        <f>X30+M7</f>
        <v>1582375</v>
      </c>
      <c r="Y29" s="88"/>
      <c r="Z29" s="89">
        <f>X28-X29</f>
        <v>398572</v>
      </c>
      <c r="AA29" s="80">
        <v>1273225</v>
      </c>
      <c r="AB29" s="70" t="s">
        <v>24</v>
      </c>
      <c r="AC29" s="72">
        <f t="shared" si="3"/>
        <v>309150</v>
      </c>
      <c r="AD29" s="44"/>
    </row>
    <row r="30" spans="1:30" ht="26.25" customHeight="1" x14ac:dyDescent="0.25">
      <c r="J30" s="142"/>
      <c r="K30" s="45" t="str">
        <f t="shared" si="2"/>
        <v>16A7E9</v>
      </c>
      <c r="L30" s="80">
        <f>L31+M8</f>
        <v>1484777</v>
      </c>
      <c r="M30" s="70" t="s">
        <v>42</v>
      </c>
      <c r="N30" s="72">
        <f>L29-L30</f>
        <v>2696608</v>
      </c>
      <c r="O30" s="80">
        <f>O31+M8</f>
        <v>1484777</v>
      </c>
      <c r="P30" s="70" t="s">
        <v>42</v>
      </c>
      <c r="Q30" s="72">
        <f>O29-O30</f>
        <v>2696608</v>
      </c>
      <c r="R30" s="80">
        <f>R31+M9</f>
        <v>1258038</v>
      </c>
      <c r="S30" s="140"/>
      <c r="T30" s="140"/>
      <c r="U30" s="80">
        <f>U31+M9</f>
        <v>1258038</v>
      </c>
      <c r="V30" s="70" t="s">
        <v>38</v>
      </c>
      <c r="W30" s="72">
        <f t="shared" si="4"/>
        <v>436201</v>
      </c>
      <c r="X30" s="80">
        <f>X31+M5</f>
        <v>1273225</v>
      </c>
      <c r="Y30" s="70" t="s">
        <v>24</v>
      </c>
      <c r="Z30" s="72">
        <f>X29-X30</f>
        <v>309150</v>
      </c>
      <c r="AA30" s="80">
        <f>AA31+M9</f>
        <v>1258038</v>
      </c>
      <c r="AB30" s="88"/>
      <c r="AC30" s="89">
        <f>AA29-AA30</f>
        <v>15187</v>
      </c>
      <c r="AD30" s="44"/>
    </row>
    <row r="31" spans="1:30" ht="26.25" customHeight="1" x14ac:dyDescent="0.25">
      <c r="B31" s="144" t="s">
        <v>61</v>
      </c>
      <c r="C31" s="144"/>
      <c r="D31" s="144"/>
      <c r="E31" s="39"/>
      <c r="G31" s="9" t="s">
        <v>80</v>
      </c>
      <c r="J31" s="142"/>
      <c r="K31" s="45" t="str">
        <f t="shared" si="2"/>
        <v>100000</v>
      </c>
      <c r="L31" s="80">
        <f>L32+$A$16</f>
        <v>1048576</v>
      </c>
      <c r="M31" s="70" t="s">
        <v>38</v>
      </c>
      <c r="N31" s="72">
        <f>L30-L31</f>
        <v>436201</v>
      </c>
      <c r="O31" s="80">
        <f>O32+$A$16</f>
        <v>1048576</v>
      </c>
      <c r="P31" s="70" t="s">
        <v>38</v>
      </c>
      <c r="Q31" s="72">
        <f>O30-O31</f>
        <v>436201</v>
      </c>
      <c r="R31" s="80">
        <f>R32+$A$16</f>
        <v>1048576</v>
      </c>
      <c r="S31" s="70" t="s">
        <v>39</v>
      </c>
      <c r="T31" s="72">
        <f>R30-R31</f>
        <v>209462</v>
      </c>
      <c r="U31" s="80">
        <f>U32+$A$16</f>
        <v>1048576</v>
      </c>
      <c r="V31" s="70" t="s">
        <v>39</v>
      </c>
      <c r="W31" s="72">
        <f>U30-U31</f>
        <v>209462</v>
      </c>
      <c r="X31" s="80">
        <f>X32+$A$16</f>
        <v>1048576</v>
      </c>
      <c r="Y31" s="70" t="s">
        <v>20</v>
      </c>
      <c r="Z31" s="72">
        <f>X30-X31</f>
        <v>224649</v>
      </c>
      <c r="AA31" s="80">
        <f>AA32+$A$16</f>
        <v>1048576</v>
      </c>
      <c r="AB31" s="72" t="s">
        <v>39</v>
      </c>
      <c r="AC31" s="72">
        <f t="shared" si="3"/>
        <v>209462</v>
      </c>
      <c r="AD31" s="44"/>
    </row>
    <row r="32" spans="1:30" ht="26.25" customHeight="1" x14ac:dyDescent="0.25">
      <c r="B32" s="105" t="s">
        <v>62</v>
      </c>
      <c r="C32" s="133" t="s">
        <v>67</v>
      </c>
      <c r="D32" s="134"/>
      <c r="E32" s="105" t="s">
        <v>65</v>
      </c>
      <c r="G32" s="107" t="s">
        <v>81</v>
      </c>
      <c r="H32" s="107"/>
      <c r="J32" s="142"/>
      <c r="K32" s="45" t="str">
        <f t="shared" si="2"/>
        <v>0</v>
      </c>
      <c r="L32" s="80">
        <v>0</v>
      </c>
      <c r="M32" s="15" t="s">
        <v>35</v>
      </c>
      <c r="N32" s="73">
        <f>L31-L32</f>
        <v>1048576</v>
      </c>
      <c r="O32" s="80">
        <v>0</v>
      </c>
      <c r="P32" s="65" t="s">
        <v>35</v>
      </c>
      <c r="Q32" s="73">
        <f>O31-O32</f>
        <v>1048576</v>
      </c>
      <c r="R32" s="80">
        <v>0</v>
      </c>
      <c r="S32" s="15" t="s">
        <v>35</v>
      </c>
      <c r="T32" s="73">
        <f>R31-R32</f>
        <v>1048576</v>
      </c>
      <c r="U32" s="80">
        <v>0</v>
      </c>
      <c r="V32" s="15" t="s">
        <v>35</v>
      </c>
      <c r="W32" s="73">
        <f>U31-U32</f>
        <v>1048576</v>
      </c>
      <c r="X32" s="80">
        <v>0</v>
      </c>
      <c r="Y32" s="15" t="s">
        <v>35</v>
      </c>
      <c r="Z32" s="73">
        <f>X31-X32</f>
        <v>1048576</v>
      </c>
      <c r="AA32" s="80">
        <v>0</v>
      </c>
      <c r="AB32" s="15" t="s">
        <v>35</v>
      </c>
      <c r="AC32" s="73">
        <f>AA31-AA32</f>
        <v>1048576</v>
      </c>
      <c r="AD32" s="44"/>
    </row>
    <row r="33" spans="1:30" x14ac:dyDescent="0.25">
      <c r="B33" s="106"/>
      <c r="C33" s="40" t="s">
        <v>68</v>
      </c>
      <c r="D33" s="40" t="s">
        <v>69</v>
      </c>
      <c r="E33" s="106"/>
      <c r="G33" s="37" t="s">
        <v>67</v>
      </c>
      <c r="H33" s="37" t="s">
        <v>65</v>
      </c>
      <c r="J33" s="142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44"/>
    </row>
    <row r="34" spans="1:30" x14ac:dyDescent="0.25">
      <c r="B34" s="19" t="s">
        <v>64</v>
      </c>
      <c r="C34" s="19">
        <v>0</v>
      </c>
      <c r="D34" s="19" t="str">
        <f>DEC2HEX(C34,6)</f>
        <v>000000</v>
      </c>
      <c r="E34" s="68">
        <f>A16-1</f>
        <v>1048575</v>
      </c>
      <c r="G34" s="3">
        <f>X29</f>
        <v>1582375</v>
      </c>
      <c r="H34" s="3">
        <f>X28-X29-1</f>
        <v>398571</v>
      </c>
      <c r="J34" s="142"/>
      <c r="K34" s="25"/>
      <c r="L34" s="25"/>
      <c r="M34" s="138" t="s">
        <v>52</v>
      </c>
      <c r="N34" s="138"/>
      <c r="O34" s="25"/>
      <c r="P34" s="138" t="s">
        <v>44</v>
      </c>
      <c r="Q34" s="138"/>
      <c r="R34" s="25"/>
      <c r="S34" s="138" t="s">
        <v>45</v>
      </c>
      <c r="T34" s="138"/>
      <c r="U34" s="25"/>
      <c r="V34" s="138" t="s">
        <v>46</v>
      </c>
      <c r="W34" s="138"/>
      <c r="X34" s="25"/>
      <c r="Y34" s="138" t="s">
        <v>47</v>
      </c>
      <c r="Z34" s="138"/>
      <c r="AA34" s="25"/>
      <c r="AB34" s="138" t="s">
        <v>48</v>
      </c>
      <c r="AC34" s="138"/>
      <c r="AD34" s="44"/>
    </row>
    <row r="35" spans="1:30" x14ac:dyDescent="0.25">
      <c r="A35" s="25"/>
      <c r="B35" s="46" t="s">
        <v>39</v>
      </c>
      <c r="C35" s="69">
        <f>E34+1</f>
        <v>1048576</v>
      </c>
      <c r="D35" s="19" t="str">
        <f>DEC2HEX(C35,6)</f>
        <v>100000</v>
      </c>
      <c r="E35" s="69">
        <f>M9</f>
        <v>209462</v>
      </c>
      <c r="F35" s="25"/>
      <c r="G35" s="3">
        <f>X26</f>
        <v>8674163</v>
      </c>
      <c r="H35" s="3">
        <f>X16-X26</f>
        <v>8103052</v>
      </c>
      <c r="J35" s="142"/>
      <c r="K35" s="131" t="s">
        <v>53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44"/>
    </row>
    <row r="36" spans="1:30" x14ac:dyDescent="0.25">
      <c r="A36" s="25"/>
      <c r="B36" s="46"/>
      <c r="C36" s="46"/>
      <c r="D36" s="46"/>
      <c r="E36" s="69"/>
      <c r="F36" s="25"/>
      <c r="J36" s="142"/>
      <c r="K36" s="131"/>
      <c r="L36" s="90" t="s">
        <v>54</v>
      </c>
      <c r="M36" s="108">
        <f>N32+N31+N30</f>
        <v>4181385</v>
      </c>
      <c r="N36" s="108"/>
      <c r="O36" s="91"/>
      <c r="P36" s="108">
        <f>Q32+Q31+Q30+Q29</f>
        <v>4490535</v>
      </c>
      <c r="Q36" s="108"/>
      <c r="R36" s="91"/>
      <c r="S36" s="108">
        <f>T32+T31</f>
        <v>1258038</v>
      </c>
      <c r="T36" s="108"/>
      <c r="U36" s="91"/>
      <c r="V36" s="108">
        <f>W32+W31+W30+W29+W28+W27</f>
        <v>8674163</v>
      </c>
      <c r="W36" s="108"/>
      <c r="X36" s="91"/>
      <c r="Y36" s="108">
        <f>Z32+Z31+Z30+Z28+Z27</f>
        <v>8275591</v>
      </c>
      <c r="Z36" s="108"/>
      <c r="AA36" s="91"/>
      <c r="AB36" s="108">
        <f>AC32+AC31+AC29+AC28+AC26+AC25+AC24</f>
        <v>8072313</v>
      </c>
      <c r="AC36" s="108"/>
      <c r="AD36" s="44"/>
    </row>
    <row r="37" spans="1:30" x14ac:dyDescent="0.25">
      <c r="A37" s="25"/>
      <c r="B37" s="46"/>
      <c r="C37" s="69"/>
      <c r="D37" s="46"/>
      <c r="E37" s="69"/>
      <c r="F37" s="25"/>
      <c r="J37" s="142"/>
      <c r="K37" s="131"/>
      <c r="L37" s="87" t="s">
        <v>55</v>
      </c>
      <c r="M37" s="109">
        <f>$D$4-M36</f>
        <v>12595831</v>
      </c>
      <c r="N37" s="109"/>
      <c r="O37" s="86"/>
      <c r="P37" s="109">
        <f>$D$4-P36</f>
        <v>12286681</v>
      </c>
      <c r="Q37" s="109"/>
      <c r="R37" s="86"/>
      <c r="S37" s="109">
        <f>$D$4-S36</f>
        <v>15519178</v>
      </c>
      <c r="T37" s="109"/>
      <c r="U37" s="86"/>
      <c r="V37" s="109">
        <f>$D$4-V36</f>
        <v>8103053</v>
      </c>
      <c r="W37" s="109"/>
      <c r="X37" s="86"/>
      <c r="Y37" s="109">
        <f>$D$4-Y36</f>
        <v>8501625</v>
      </c>
      <c r="Z37" s="109"/>
      <c r="AA37" s="86"/>
      <c r="AB37" s="109">
        <f>$D$4-AB36</f>
        <v>8704903</v>
      </c>
      <c r="AC37" s="109"/>
      <c r="AD37" s="44"/>
    </row>
    <row r="38" spans="1:30" ht="15.75" thickBot="1" x14ac:dyDescent="0.3">
      <c r="A38" s="25"/>
      <c r="B38" s="46"/>
      <c r="C38" s="46"/>
      <c r="D38" s="46"/>
      <c r="E38" s="46"/>
      <c r="F38" s="25"/>
      <c r="J38" s="143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8"/>
    </row>
    <row r="39" spans="1:30" x14ac:dyDescent="0.25">
      <c r="A39" s="25"/>
      <c r="B39" s="46"/>
      <c r="C39" s="46"/>
      <c r="D39" s="46"/>
      <c r="E39" s="46"/>
      <c r="F39" s="25"/>
    </row>
    <row r="40" spans="1:30" ht="15.75" thickBot="1" x14ac:dyDescent="0.3">
      <c r="A40" s="25"/>
      <c r="B40" s="46"/>
      <c r="C40" s="46"/>
      <c r="D40" s="46"/>
      <c r="E40" s="46"/>
      <c r="F40" s="25"/>
    </row>
    <row r="41" spans="1:30" x14ac:dyDescent="0.25">
      <c r="A41" s="25"/>
      <c r="B41" s="46"/>
      <c r="C41" s="46"/>
      <c r="D41" s="46"/>
      <c r="E41" s="46"/>
      <c r="J41" s="141" t="s">
        <v>84</v>
      </c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94"/>
    </row>
    <row r="42" spans="1:30" x14ac:dyDescent="0.25">
      <c r="A42" s="25"/>
      <c r="B42" s="46"/>
      <c r="C42" s="46"/>
      <c r="D42" s="46"/>
      <c r="E42" s="46"/>
      <c r="J42" s="142"/>
      <c r="K42" s="79" t="s">
        <v>36</v>
      </c>
      <c r="L42" s="79" t="s">
        <v>37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44"/>
    </row>
    <row r="43" spans="1:30" x14ac:dyDescent="0.25">
      <c r="A43" s="25"/>
      <c r="B43" s="46"/>
      <c r="C43" s="46"/>
      <c r="D43" s="46"/>
      <c r="E43" s="46"/>
      <c r="J43" s="142"/>
      <c r="K43" s="45" t="str">
        <f>DEC2HEX(L43)</f>
        <v>FFFFFF</v>
      </c>
      <c r="L43" s="45">
        <v>16777215</v>
      </c>
      <c r="M43" s="139"/>
      <c r="N43" s="139">
        <f>L43-L56+1</f>
        <v>12595831</v>
      </c>
      <c r="O43" s="45">
        <v>16777215</v>
      </c>
      <c r="P43" s="139"/>
      <c r="Q43" s="139">
        <f>O43-O55+1</f>
        <v>12286681</v>
      </c>
      <c r="R43" s="45">
        <v>16777215</v>
      </c>
      <c r="S43" s="139"/>
      <c r="T43" s="139">
        <f>R43-R57+1</f>
        <v>15519178</v>
      </c>
      <c r="U43" s="45">
        <v>16777215</v>
      </c>
      <c r="V43" s="139"/>
      <c r="W43" s="139">
        <f>U43-U53+1</f>
        <v>8103053</v>
      </c>
      <c r="X43" s="80">
        <v>16777215</v>
      </c>
      <c r="Y43" s="139"/>
      <c r="Z43" s="139">
        <f>X43-X54+1</f>
        <v>8501625</v>
      </c>
      <c r="AA43" s="45">
        <v>16777215</v>
      </c>
      <c r="AB43" s="139"/>
      <c r="AC43" s="139">
        <f>AA43-AA52+1</f>
        <v>8704903</v>
      </c>
      <c r="AD43" s="44"/>
    </row>
    <row r="44" spans="1:30" ht="26.1" customHeight="1" x14ac:dyDescent="0.25">
      <c r="A44" s="25"/>
      <c r="B44" s="46"/>
      <c r="C44" s="46"/>
      <c r="D44" s="46"/>
      <c r="E44" s="46"/>
      <c r="J44" s="142"/>
      <c r="K44" s="45" t="str">
        <f t="shared" ref="K44:K59" si="6">DEC2HEX(L44)</f>
        <v>0</v>
      </c>
      <c r="L44" s="45"/>
      <c r="M44" s="140"/>
      <c r="N44" s="140"/>
      <c r="O44" s="25"/>
      <c r="P44" s="140"/>
      <c r="Q44" s="140"/>
      <c r="R44" s="25"/>
      <c r="S44" s="140"/>
      <c r="T44" s="140"/>
      <c r="U44" s="25"/>
      <c r="V44" s="140"/>
      <c r="W44" s="140"/>
      <c r="X44" s="80"/>
      <c r="Y44" s="139"/>
      <c r="Z44" s="139"/>
      <c r="AA44" s="80"/>
      <c r="AB44" s="139"/>
      <c r="AC44" s="139"/>
      <c r="AD44" s="44"/>
    </row>
    <row r="45" spans="1:30" ht="26.1" customHeight="1" x14ac:dyDescent="0.25">
      <c r="A45" s="25"/>
      <c r="B45" s="46"/>
      <c r="C45" s="46"/>
      <c r="D45" s="46"/>
      <c r="E45" s="46"/>
      <c r="J45" s="142"/>
      <c r="K45" s="45" t="str">
        <f t="shared" si="6"/>
        <v>0</v>
      </c>
      <c r="L45" s="45"/>
      <c r="M45" s="140"/>
      <c r="N45" s="140"/>
      <c r="O45" s="25"/>
      <c r="P45" s="140"/>
      <c r="Q45" s="140"/>
      <c r="R45" s="25"/>
      <c r="S45" s="140"/>
      <c r="T45" s="140"/>
      <c r="U45" s="25"/>
      <c r="V45" s="140"/>
      <c r="W45" s="140"/>
      <c r="X45" s="80"/>
      <c r="Y45" s="139"/>
      <c r="Z45" s="139"/>
      <c r="AA45" s="80"/>
      <c r="AB45" s="139"/>
      <c r="AC45" s="139"/>
      <c r="AD45" s="44"/>
    </row>
    <row r="46" spans="1:30" ht="26.1" customHeight="1" x14ac:dyDescent="0.25">
      <c r="A46" s="16" t="s">
        <v>20</v>
      </c>
      <c r="B46" s="67"/>
      <c r="C46" s="67"/>
      <c r="D46" s="67"/>
      <c r="E46" s="67"/>
      <c r="F46" s="66" t="s">
        <v>50</v>
      </c>
      <c r="G46" s="29"/>
      <c r="J46" s="142"/>
      <c r="K46" s="45" t="str">
        <f t="shared" si="6"/>
        <v>0</v>
      </c>
      <c r="L46" s="45"/>
      <c r="M46" s="140"/>
      <c r="N46" s="140"/>
      <c r="O46" s="25"/>
      <c r="P46" s="140"/>
      <c r="Q46" s="140"/>
      <c r="R46" s="25"/>
      <c r="S46" s="140"/>
      <c r="T46" s="140"/>
      <c r="U46" s="25"/>
      <c r="V46" s="140"/>
      <c r="W46" s="140"/>
      <c r="X46" s="80"/>
      <c r="Y46" s="139"/>
      <c r="Z46" s="139"/>
      <c r="AA46" s="80"/>
      <c r="AB46" s="139"/>
      <c r="AC46" s="139"/>
      <c r="AD46" s="44"/>
    </row>
    <row r="47" spans="1:30" ht="26.1" customHeight="1" x14ac:dyDescent="0.25">
      <c r="A47" s="16" t="s">
        <v>22</v>
      </c>
      <c r="B47" s="67"/>
      <c r="C47" s="67"/>
      <c r="D47" s="67"/>
      <c r="E47" s="66" t="s">
        <v>51</v>
      </c>
      <c r="F47" s="67"/>
      <c r="G47" s="66" t="s">
        <v>51</v>
      </c>
      <c r="J47" s="142"/>
      <c r="K47" s="45" t="str">
        <f t="shared" si="6"/>
        <v>0</v>
      </c>
      <c r="L47" s="45"/>
      <c r="M47" s="140"/>
      <c r="N47" s="140"/>
      <c r="O47" s="25"/>
      <c r="P47" s="140"/>
      <c r="Q47" s="140"/>
      <c r="R47" s="25"/>
      <c r="S47" s="140"/>
      <c r="T47" s="140"/>
      <c r="U47" s="25"/>
      <c r="V47" s="140"/>
      <c r="W47" s="140"/>
      <c r="X47" s="80"/>
      <c r="Y47" s="139"/>
      <c r="Z47" s="139"/>
      <c r="AA47" s="80"/>
      <c r="AB47" s="139"/>
      <c r="AC47" s="139"/>
      <c r="AD47" s="44"/>
    </row>
    <row r="48" spans="1:30" ht="26.1" customHeight="1" x14ac:dyDescent="0.25">
      <c r="A48" s="16" t="s">
        <v>24</v>
      </c>
      <c r="B48" s="67"/>
      <c r="C48" s="66" t="s">
        <v>50</v>
      </c>
      <c r="D48" s="67"/>
      <c r="E48" s="67"/>
      <c r="F48" s="66" t="s">
        <v>51</v>
      </c>
      <c r="G48" s="66" t="s">
        <v>49</v>
      </c>
      <c r="J48" s="142"/>
      <c r="K48" s="45" t="str">
        <f t="shared" si="6"/>
        <v>0</v>
      </c>
      <c r="L48" s="45"/>
      <c r="M48" s="140"/>
      <c r="N48" s="140"/>
      <c r="O48" s="25"/>
      <c r="P48" s="140"/>
      <c r="Q48" s="140"/>
      <c r="R48" s="25"/>
      <c r="S48" s="140"/>
      <c r="T48" s="140"/>
      <c r="U48" s="80"/>
      <c r="V48" s="140"/>
      <c r="W48" s="140"/>
      <c r="X48" s="80"/>
      <c r="Y48" s="139"/>
      <c r="Z48" s="139"/>
      <c r="AA48" s="80"/>
      <c r="AB48" s="139"/>
      <c r="AC48" s="139"/>
      <c r="AD48" s="44"/>
    </row>
    <row r="49" spans="1:30" ht="26.1" customHeight="1" x14ac:dyDescent="0.25">
      <c r="A49" s="16" t="s">
        <v>38</v>
      </c>
      <c r="B49" s="66" t="s">
        <v>50</v>
      </c>
      <c r="C49" s="66" t="s">
        <v>49</v>
      </c>
      <c r="D49" s="67"/>
      <c r="E49" s="66" t="s">
        <v>50</v>
      </c>
      <c r="F49" s="67"/>
      <c r="G49" s="66" t="s">
        <v>57</v>
      </c>
      <c r="J49" s="142"/>
      <c r="K49" s="45" t="str">
        <f t="shared" si="6"/>
        <v>0</v>
      </c>
      <c r="L49" s="45"/>
      <c r="M49" s="140"/>
      <c r="N49" s="140"/>
      <c r="O49" s="25"/>
      <c r="P49" s="140"/>
      <c r="Q49" s="140"/>
      <c r="R49" s="25"/>
      <c r="S49" s="140"/>
      <c r="T49" s="140"/>
      <c r="U49" s="80"/>
      <c r="V49" s="140"/>
      <c r="W49" s="140"/>
      <c r="X49" s="80"/>
      <c r="Y49" s="139"/>
      <c r="Z49" s="139"/>
      <c r="AA49" s="80"/>
      <c r="AB49" s="139"/>
      <c r="AC49" s="139"/>
      <c r="AD49" s="44"/>
    </row>
    <row r="50" spans="1:30" ht="26.1" customHeight="1" x14ac:dyDescent="0.25">
      <c r="A50" s="16" t="s">
        <v>39</v>
      </c>
      <c r="B50" s="67"/>
      <c r="C50" s="67"/>
      <c r="D50" s="66" t="s">
        <v>50</v>
      </c>
      <c r="E50" s="66" t="s">
        <v>49</v>
      </c>
      <c r="F50" s="67"/>
      <c r="G50" s="66" t="s">
        <v>56</v>
      </c>
      <c r="J50" s="142"/>
      <c r="K50" s="45" t="str">
        <f t="shared" si="6"/>
        <v>0</v>
      </c>
      <c r="L50" s="45"/>
      <c r="M50" s="140"/>
      <c r="N50" s="140"/>
      <c r="O50" s="25"/>
      <c r="P50" s="140"/>
      <c r="Q50" s="140"/>
      <c r="R50" s="25"/>
      <c r="S50" s="140"/>
      <c r="T50" s="140"/>
      <c r="U50" s="80"/>
      <c r="V50" s="140"/>
      <c r="W50" s="140"/>
      <c r="X50" s="80"/>
      <c r="Y50" s="139"/>
      <c r="Z50" s="139"/>
      <c r="AA50" s="80"/>
      <c r="AB50" s="139"/>
      <c r="AC50" s="139"/>
      <c r="AD50" s="44"/>
    </row>
    <row r="51" spans="1:30" ht="26.1" customHeight="1" x14ac:dyDescent="0.25">
      <c r="A51" s="16" t="s">
        <v>40</v>
      </c>
      <c r="B51" s="67"/>
      <c r="C51" s="67"/>
      <c r="D51" s="67"/>
      <c r="E51" s="66" t="s">
        <v>56</v>
      </c>
      <c r="F51" s="66" t="s">
        <v>49</v>
      </c>
      <c r="G51" s="66" t="s">
        <v>49</v>
      </c>
      <c r="J51" s="142"/>
      <c r="K51" s="45" t="str">
        <f t="shared" si="6"/>
        <v>0</v>
      </c>
      <c r="L51" s="45"/>
      <c r="M51" s="140"/>
      <c r="N51" s="140"/>
      <c r="O51" s="25"/>
      <c r="P51" s="140"/>
      <c r="Q51" s="140"/>
      <c r="R51" s="25"/>
      <c r="S51" s="140"/>
      <c r="T51" s="140"/>
      <c r="U51" s="80"/>
      <c r="V51" s="140"/>
      <c r="W51" s="140"/>
      <c r="X51" s="80"/>
      <c r="Y51" s="139"/>
      <c r="Z51" s="139"/>
      <c r="AA51" s="80"/>
      <c r="AB51" s="139"/>
      <c r="AC51" s="139"/>
      <c r="AD51" s="44"/>
    </row>
    <row r="52" spans="1:30" ht="26.1" customHeight="1" x14ac:dyDescent="0.25">
      <c r="A52" s="16" t="s">
        <v>41</v>
      </c>
      <c r="B52" s="67"/>
      <c r="C52" s="67"/>
      <c r="D52" s="67"/>
      <c r="E52" s="67"/>
      <c r="F52" s="67"/>
      <c r="G52" s="66" t="s">
        <v>50</v>
      </c>
      <c r="J52" s="142"/>
      <c r="K52" s="45" t="str">
        <f t="shared" si="6"/>
        <v>0</v>
      </c>
      <c r="L52" s="45"/>
      <c r="M52" s="140"/>
      <c r="N52" s="140"/>
      <c r="O52" s="25"/>
      <c r="P52" s="140"/>
      <c r="Q52" s="140"/>
      <c r="R52" s="25"/>
      <c r="S52" s="140"/>
      <c r="T52" s="140"/>
      <c r="U52" s="80"/>
      <c r="V52" s="140"/>
      <c r="W52" s="140"/>
      <c r="X52" s="80"/>
      <c r="Y52" s="139"/>
      <c r="Z52" s="139"/>
      <c r="AA52" s="80">
        <f>AA53+AC53</f>
        <v>8072313</v>
      </c>
      <c r="AB52" s="139"/>
      <c r="AC52" s="139"/>
      <c r="AD52" s="44"/>
    </row>
    <row r="53" spans="1:30" ht="26.1" customHeight="1" x14ac:dyDescent="0.25">
      <c r="A53" s="16" t="s">
        <v>42</v>
      </c>
      <c r="B53" s="66" t="s">
        <v>51</v>
      </c>
      <c r="C53" s="66" t="s">
        <v>49</v>
      </c>
      <c r="D53" s="67"/>
      <c r="E53" s="66" t="s">
        <v>57</v>
      </c>
      <c r="F53" s="66" t="s">
        <v>49</v>
      </c>
      <c r="G53" s="67"/>
      <c r="J53" s="142"/>
      <c r="K53" s="45" t="str">
        <f t="shared" si="6"/>
        <v>0</v>
      </c>
      <c r="L53" s="45"/>
      <c r="M53" s="140"/>
      <c r="N53" s="140"/>
      <c r="O53" s="25"/>
      <c r="P53" s="140"/>
      <c r="Q53" s="140"/>
      <c r="R53" s="25"/>
      <c r="S53" s="140"/>
      <c r="T53" s="140"/>
      <c r="U53" s="80">
        <f t="shared" ref="U53:U57" si="7">U54+W54</f>
        <v>8674163</v>
      </c>
      <c r="V53" s="140"/>
      <c r="W53" s="140"/>
      <c r="X53" s="80"/>
      <c r="Y53" s="139"/>
      <c r="Z53" s="139"/>
      <c r="AA53" s="80">
        <f t="shared" ref="AA53:AA58" si="8">AA54+AC54</f>
        <v>7636112</v>
      </c>
      <c r="AB53" s="70" t="s">
        <v>38</v>
      </c>
      <c r="AC53" s="72">
        <v>436201</v>
      </c>
      <c r="AD53" s="44"/>
    </row>
    <row r="54" spans="1:30" ht="26.1" customHeight="1" x14ac:dyDescent="0.25">
      <c r="B54" s="5" t="s">
        <v>43</v>
      </c>
      <c r="C54" s="5" t="s">
        <v>44</v>
      </c>
      <c r="D54" s="5" t="s">
        <v>45</v>
      </c>
      <c r="E54" s="5" t="s">
        <v>46</v>
      </c>
      <c r="F54" s="5" t="s">
        <v>47</v>
      </c>
      <c r="G54" s="5" t="s">
        <v>48</v>
      </c>
      <c r="J54" s="142"/>
      <c r="K54" s="45" t="str">
        <f t="shared" si="6"/>
        <v>0</v>
      </c>
      <c r="L54" s="45"/>
      <c r="M54" s="140"/>
      <c r="N54" s="140"/>
      <c r="O54" s="25"/>
      <c r="P54" s="140"/>
      <c r="Q54" s="140"/>
      <c r="R54" s="25"/>
      <c r="S54" s="140"/>
      <c r="T54" s="140"/>
      <c r="U54" s="80">
        <f t="shared" si="7"/>
        <v>5977555</v>
      </c>
      <c r="V54" s="70" t="s">
        <v>42</v>
      </c>
      <c r="W54" s="72">
        <v>2696608</v>
      </c>
      <c r="X54" s="80">
        <f t="shared" ref="X54:X57" si="9">X55+Z55</f>
        <v>8275591</v>
      </c>
      <c r="Y54" s="139"/>
      <c r="Z54" s="139"/>
      <c r="AA54" s="80">
        <f t="shared" si="8"/>
        <v>7426650</v>
      </c>
      <c r="AB54" s="72" t="s">
        <v>39</v>
      </c>
      <c r="AC54" s="72">
        <v>209462</v>
      </c>
      <c r="AD54" s="44"/>
    </row>
    <row r="55" spans="1:30" ht="26.1" customHeight="1" x14ac:dyDescent="0.25">
      <c r="J55" s="142"/>
      <c r="K55" s="45" t="str">
        <f t="shared" si="6"/>
        <v>0</v>
      </c>
      <c r="L55" s="80"/>
      <c r="M55" s="140"/>
      <c r="N55" s="140"/>
      <c r="O55" s="80">
        <f t="shared" ref="O55:O58" si="10">O56+Q56</f>
        <v>4490535</v>
      </c>
      <c r="P55" s="140"/>
      <c r="Q55" s="140"/>
      <c r="R55" s="80"/>
      <c r="S55" s="140"/>
      <c r="T55" s="140"/>
      <c r="U55" s="80">
        <f t="shared" si="7"/>
        <v>1980947</v>
      </c>
      <c r="V55" s="70" t="s">
        <v>40</v>
      </c>
      <c r="W55" s="72">
        <v>3996608</v>
      </c>
      <c r="X55" s="80">
        <f t="shared" si="9"/>
        <v>7966441</v>
      </c>
      <c r="Y55" s="70" t="s">
        <v>24</v>
      </c>
      <c r="Z55" s="72">
        <v>309150</v>
      </c>
      <c r="AA55" s="80">
        <f t="shared" si="8"/>
        <v>7139942</v>
      </c>
      <c r="AB55" s="70" t="s">
        <v>22</v>
      </c>
      <c r="AC55" s="72">
        <v>286708</v>
      </c>
      <c r="AD55" s="44"/>
    </row>
    <row r="56" spans="1:30" ht="26.1" customHeight="1" x14ac:dyDescent="0.25">
      <c r="J56" s="142"/>
      <c r="K56" s="45" t="str">
        <f t="shared" si="6"/>
        <v>3FCD89</v>
      </c>
      <c r="L56" s="80">
        <f t="shared" ref="L56:L57" si="11">L57+N57</f>
        <v>4181385</v>
      </c>
      <c r="M56" s="140"/>
      <c r="N56" s="140"/>
      <c r="O56" s="80">
        <f t="shared" si="10"/>
        <v>4181385</v>
      </c>
      <c r="P56" s="66" t="s">
        <v>24</v>
      </c>
      <c r="Q56" s="72">
        <v>309150</v>
      </c>
      <c r="R56" s="80"/>
      <c r="S56" s="140"/>
      <c r="T56" s="140"/>
      <c r="U56" s="80">
        <f t="shared" si="7"/>
        <v>1694239</v>
      </c>
      <c r="V56" s="70" t="s">
        <v>22</v>
      </c>
      <c r="W56" s="72">
        <v>286708</v>
      </c>
      <c r="X56" s="80">
        <f t="shared" si="9"/>
        <v>7741792</v>
      </c>
      <c r="Y56" s="70" t="s">
        <v>20</v>
      </c>
      <c r="Z56" s="72">
        <v>224649</v>
      </c>
      <c r="AA56" s="80">
        <f t="shared" si="8"/>
        <v>5354334</v>
      </c>
      <c r="AB56" s="70" t="s">
        <v>41</v>
      </c>
      <c r="AC56" s="72">
        <v>1785608</v>
      </c>
      <c r="AD56" s="44"/>
    </row>
    <row r="57" spans="1:30" ht="26.1" customHeight="1" x14ac:dyDescent="0.25">
      <c r="J57" s="142"/>
      <c r="K57" s="45" t="str">
        <f t="shared" si="6"/>
        <v>16A7E9</v>
      </c>
      <c r="L57" s="80">
        <f t="shared" si="11"/>
        <v>1484777</v>
      </c>
      <c r="M57" s="70" t="s">
        <v>42</v>
      </c>
      <c r="N57" s="72">
        <v>2696608</v>
      </c>
      <c r="O57" s="80">
        <f t="shared" si="10"/>
        <v>1484777</v>
      </c>
      <c r="P57" s="70" t="s">
        <v>42</v>
      </c>
      <c r="Q57" s="72">
        <v>2696608</v>
      </c>
      <c r="R57" s="80">
        <f t="shared" ref="R57:R58" si="12">R58+T58</f>
        <v>1258038</v>
      </c>
      <c r="S57" s="140"/>
      <c r="T57" s="140"/>
      <c r="U57" s="80">
        <f t="shared" si="7"/>
        <v>1258038</v>
      </c>
      <c r="V57" s="70" t="s">
        <v>38</v>
      </c>
      <c r="W57" s="72">
        <v>436201</v>
      </c>
      <c r="X57" s="80">
        <f t="shared" si="9"/>
        <v>5045184</v>
      </c>
      <c r="Y57" s="70" t="s">
        <v>42</v>
      </c>
      <c r="Z57" s="72">
        <v>2696608</v>
      </c>
      <c r="AA57" s="80">
        <f t="shared" si="8"/>
        <v>5045184</v>
      </c>
      <c r="AB57" s="70" t="s">
        <v>24</v>
      </c>
      <c r="AC57" s="72">
        <v>309150</v>
      </c>
      <c r="AD57" s="44"/>
    </row>
    <row r="58" spans="1:30" ht="26.1" customHeight="1" x14ac:dyDescent="0.25">
      <c r="J58" s="142"/>
      <c r="K58" s="45" t="str">
        <f t="shared" si="6"/>
        <v>100000</v>
      </c>
      <c r="L58" s="80">
        <f>L59+N59</f>
        <v>1048576</v>
      </c>
      <c r="M58" s="70" t="s">
        <v>38</v>
      </c>
      <c r="N58" s="72">
        <v>436201</v>
      </c>
      <c r="O58" s="80">
        <f t="shared" si="10"/>
        <v>1048576</v>
      </c>
      <c r="P58" s="70" t="s">
        <v>38</v>
      </c>
      <c r="Q58" s="72">
        <v>436201</v>
      </c>
      <c r="R58" s="80">
        <f t="shared" si="12"/>
        <v>1048576</v>
      </c>
      <c r="S58" s="70" t="s">
        <v>39</v>
      </c>
      <c r="T58" s="72">
        <v>209462</v>
      </c>
      <c r="U58" s="80">
        <f>U59+W59</f>
        <v>1048576</v>
      </c>
      <c r="V58" s="70" t="s">
        <v>39</v>
      </c>
      <c r="W58" s="72">
        <v>209462</v>
      </c>
      <c r="X58" s="80">
        <f>X59+Z59</f>
        <v>1048576</v>
      </c>
      <c r="Y58" s="70" t="s">
        <v>40</v>
      </c>
      <c r="Z58" s="72">
        <v>3996608</v>
      </c>
      <c r="AA58" s="80">
        <f t="shared" si="8"/>
        <v>1048576</v>
      </c>
      <c r="AB58" s="70" t="s">
        <v>40</v>
      </c>
      <c r="AC58" s="72">
        <v>3996608</v>
      </c>
      <c r="AD58" s="44"/>
    </row>
    <row r="59" spans="1:30" ht="26.1" customHeight="1" x14ac:dyDescent="0.25">
      <c r="J59" s="142"/>
      <c r="K59" s="45" t="str">
        <f t="shared" si="6"/>
        <v>0</v>
      </c>
      <c r="L59" s="80">
        <v>0</v>
      </c>
      <c r="M59" s="15" t="s">
        <v>35</v>
      </c>
      <c r="N59" s="73">
        <v>1048576</v>
      </c>
      <c r="O59" s="80">
        <v>0</v>
      </c>
      <c r="P59" s="65" t="s">
        <v>35</v>
      </c>
      <c r="Q59" s="73">
        <v>1048576</v>
      </c>
      <c r="R59" s="80">
        <v>0</v>
      </c>
      <c r="S59" s="15" t="s">
        <v>35</v>
      </c>
      <c r="T59" s="73">
        <v>1048576</v>
      </c>
      <c r="U59" s="80">
        <v>0</v>
      </c>
      <c r="V59" s="15" t="s">
        <v>35</v>
      </c>
      <c r="W59" s="73">
        <v>1048576</v>
      </c>
      <c r="X59" s="80">
        <v>0</v>
      </c>
      <c r="Y59" s="15" t="s">
        <v>35</v>
      </c>
      <c r="Z59" s="73">
        <v>1048576</v>
      </c>
      <c r="AA59" s="80">
        <v>0</v>
      </c>
      <c r="AB59" s="15" t="s">
        <v>35</v>
      </c>
      <c r="AC59" s="73">
        <v>1048576</v>
      </c>
      <c r="AD59" s="44"/>
    </row>
    <row r="60" spans="1:30" ht="15" customHeight="1" x14ac:dyDescent="0.25"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46"/>
      <c r="AD60" s="44"/>
    </row>
    <row r="61" spans="1:30" x14ac:dyDescent="0.25">
      <c r="J61" s="142"/>
      <c r="K61" s="25"/>
      <c r="L61" s="25"/>
      <c r="M61" s="138" t="s">
        <v>52</v>
      </c>
      <c r="N61" s="138"/>
      <c r="O61" s="25"/>
      <c r="P61" s="138" t="s">
        <v>44</v>
      </c>
      <c r="Q61" s="138"/>
      <c r="R61" s="25"/>
      <c r="S61" s="138" t="s">
        <v>45</v>
      </c>
      <c r="T61" s="138"/>
      <c r="U61" s="25"/>
      <c r="V61" s="138" t="s">
        <v>46</v>
      </c>
      <c r="W61" s="138"/>
      <c r="X61" s="25"/>
      <c r="Y61" s="138" t="s">
        <v>47</v>
      </c>
      <c r="Z61" s="138"/>
      <c r="AA61" s="25"/>
      <c r="AB61" s="138" t="s">
        <v>48</v>
      </c>
      <c r="AC61" s="138"/>
      <c r="AD61" s="44"/>
    </row>
    <row r="62" spans="1:30" x14ac:dyDescent="0.25">
      <c r="J62" s="142"/>
      <c r="K62" s="131" t="s">
        <v>53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44"/>
    </row>
    <row r="63" spans="1:30" ht="14.45" customHeight="1" x14ac:dyDescent="0.25">
      <c r="J63" s="142"/>
      <c r="K63" s="131"/>
      <c r="L63" s="90" t="s">
        <v>54</v>
      </c>
      <c r="M63" s="108">
        <f>N59+N58+N57</f>
        <v>4181385</v>
      </c>
      <c r="N63" s="108"/>
      <c r="O63" s="91"/>
      <c r="P63" s="108">
        <f>Q59+Q58+Q57+Q56</f>
        <v>4490535</v>
      </c>
      <c r="Q63" s="108"/>
      <c r="R63" s="91"/>
      <c r="S63" s="108">
        <f>T59+T58</f>
        <v>1258038</v>
      </c>
      <c r="T63" s="108"/>
      <c r="U63" s="91"/>
      <c r="V63" s="108">
        <f>W59+W58+W57+W56+W55+W54</f>
        <v>8674163</v>
      </c>
      <c r="W63" s="108"/>
      <c r="X63" s="91"/>
      <c r="Y63" s="108">
        <f>Z59+Z58+Z57+Z56+Z55</f>
        <v>8275591</v>
      </c>
      <c r="Z63" s="108"/>
      <c r="AA63" s="91"/>
      <c r="AB63" s="108">
        <f>AC59+AC58+AC57+AC56+AC55+AC54+AC53</f>
        <v>8072313</v>
      </c>
      <c r="AC63" s="108"/>
      <c r="AD63" s="44"/>
    </row>
    <row r="64" spans="1:30" x14ac:dyDescent="0.25">
      <c r="J64" s="142"/>
      <c r="K64" s="131"/>
      <c r="L64" s="87" t="s">
        <v>55</v>
      </c>
      <c r="M64" s="109">
        <f>$D$4-M63</f>
        <v>12595831</v>
      </c>
      <c r="N64" s="109"/>
      <c r="O64" s="86"/>
      <c r="P64" s="109">
        <f>$D$4-P63</f>
        <v>12286681</v>
      </c>
      <c r="Q64" s="109"/>
      <c r="R64" s="86"/>
      <c r="S64" s="109">
        <f>$D$4-S63</f>
        <v>15519178</v>
      </c>
      <c r="T64" s="109"/>
      <c r="U64" s="86"/>
      <c r="V64" s="109">
        <f>$D$4-V63</f>
        <v>8103053</v>
      </c>
      <c r="W64" s="109"/>
      <c r="X64" s="86"/>
      <c r="Y64" s="109">
        <f>$D$4-Y63</f>
        <v>8501625</v>
      </c>
      <c r="Z64" s="109"/>
      <c r="AA64" s="86"/>
      <c r="AB64" s="109">
        <f>$D$4-AB63</f>
        <v>8704903</v>
      </c>
      <c r="AC64" s="109"/>
      <c r="AD64" s="44"/>
    </row>
    <row r="65" spans="10:30" ht="15.75" thickBot="1" x14ac:dyDescent="0.3">
      <c r="J65" s="143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8"/>
    </row>
  </sheetData>
  <mergeCells count="71">
    <mergeCell ref="AB34:AC34"/>
    <mergeCell ref="M61:N61"/>
    <mergeCell ref="P61:Q61"/>
    <mergeCell ref="S61:T61"/>
    <mergeCell ref="V61:W61"/>
    <mergeCell ref="Y61:Z61"/>
    <mergeCell ref="AB61:AC61"/>
    <mergeCell ref="Y43:Y54"/>
    <mergeCell ref="Z43:Z54"/>
    <mergeCell ref="AB43:AB52"/>
    <mergeCell ref="AC43:AC52"/>
    <mergeCell ref="M34:N34"/>
    <mergeCell ref="P34:Q34"/>
    <mergeCell ref="S34:T34"/>
    <mergeCell ref="V34:W34"/>
    <mergeCell ref="Y34:Z34"/>
    <mergeCell ref="Y63:Z63"/>
    <mergeCell ref="AB63:AC63"/>
    <mergeCell ref="M64:N64"/>
    <mergeCell ref="P64:Q64"/>
    <mergeCell ref="S64:T64"/>
    <mergeCell ref="V64:W64"/>
    <mergeCell ref="Y64:Z64"/>
    <mergeCell ref="AB64:AC64"/>
    <mergeCell ref="K62:K64"/>
    <mergeCell ref="M63:N63"/>
    <mergeCell ref="P63:Q63"/>
    <mergeCell ref="S63:T63"/>
    <mergeCell ref="V63:W63"/>
    <mergeCell ref="M43:M56"/>
    <mergeCell ref="N43:N56"/>
    <mergeCell ref="P43:P55"/>
    <mergeCell ref="Q43:Q55"/>
    <mergeCell ref="S43:S57"/>
    <mergeCell ref="T43:T57"/>
    <mergeCell ref="V43:V53"/>
    <mergeCell ref="W43:W53"/>
    <mergeCell ref="J41:J65"/>
    <mergeCell ref="AB36:AC36"/>
    <mergeCell ref="M37:N37"/>
    <mergeCell ref="P37:Q37"/>
    <mergeCell ref="S37:T37"/>
    <mergeCell ref="V37:W37"/>
    <mergeCell ref="Y37:Z37"/>
    <mergeCell ref="AB37:AC37"/>
    <mergeCell ref="M36:N36"/>
    <mergeCell ref="P36:Q36"/>
    <mergeCell ref="S36:T36"/>
    <mergeCell ref="V36:W36"/>
    <mergeCell ref="Y36:Z36"/>
    <mergeCell ref="I3:N3"/>
    <mergeCell ref="A14:C14"/>
    <mergeCell ref="B32:B33"/>
    <mergeCell ref="M16:M29"/>
    <mergeCell ref="J14:J38"/>
    <mergeCell ref="G32:H32"/>
    <mergeCell ref="K35:K37"/>
    <mergeCell ref="C32:D32"/>
    <mergeCell ref="B31:D31"/>
    <mergeCell ref="E32:E33"/>
    <mergeCell ref="N16:N29"/>
    <mergeCell ref="AC16:AC23"/>
    <mergeCell ref="Q16:Q28"/>
    <mergeCell ref="T16:T30"/>
    <mergeCell ref="W16:W26"/>
    <mergeCell ref="Z16:Z26"/>
    <mergeCell ref="P16:P28"/>
    <mergeCell ref="S16:S30"/>
    <mergeCell ref="V16:V26"/>
    <mergeCell ref="Y16:Y26"/>
    <mergeCell ref="AB16:AB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Generalidades</vt:lpstr>
      <vt:lpstr>Estaticas de tamaño fijo</vt:lpstr>
      <vt:lpstr>Estaticas de tamaño variable</vt:lpstr>
      <vt:lpstr>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Estudiantes</cp:lastModifiedBy>
  <dcterms:created xsi:type="dcterms:W3CDTF">2022-11-03T19:09:57Z</dcterms:created>
  <dcterms:modified xsi:type="dcterms:W3CDTF">2024-02-22T20:02:15Z</dcterms:modified>
</cp:coreProperties>
</file>