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zora.sharepoint.com/sites/assetmanagementhospitality/Documentos compartidos/Gestion Portfolio Hoteles/2. MEDPLAYA/1. Negocio/5. Reporting Periódico/3. BoB/2024/7. Julio/"/>
    </mc:Choice>
  </mc:AlternateContent>
  <xr:revisionPtr revIDLastSave="494" documentId="8_{9AA1E9A9-7763-4F13-A458-8E844D6BA3BD}" xr6:coauthVersionLast="47" xr6:coauthVersionMax="47" xr10:uidLastSave="{6ED8FAF3-8561-48A3-BEBE-96BF1ECF0E40}"/>
  <bookViews>
    <workbookView xWindow="-110" yWindow="-110" windowWidth="19420" windowHeight="10420" tabRatio="797" activeTab="6" xr2:uid="{00000000-000D-0000-FFFF-FFFF00000000}"/>
  </bookViews>
  <sheets>
    <sheet name="REGENTE" sheetId="2" r:id="rId1"/>
    <sheet name="RIO PARK" sheetId="3" r:id="rId2"/>
    <sheet name="RIUDOR" sheetId="4" r:id="rId3"/>
    <sheet name="FLAMINGO" sheetId="5" r:id="rId4"/>
    <sheet name="AGIR SPRINGS" sheetId="6" r:id="rId5"/>
    <sheet name="PEZ ESPADA" sheetId="7" r:id="rId6"/>
    <sheet name="RIVIERA" sheetId="8" r:id="rId7"/>
  </sheets>
  <externalReferences>
    <externalReference r:id="rId8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C18" i="4" l="1"/>
  <c r="D18" i="4"/>
  <c r="AI12" i="2" l="1"/>
  <c r="B4" i="8"/>
  <c r="B4" i="3"/>
  <c r="M18" i="8"/>
  <c r="F18" i="8"/>
  <c r="M18" i="7"/>
  <c r="F18" i="7"/>
  <c r="M18" i="6"/>
  <c r="F18" i="6"/>
  <c r="M18" i="5"/>
  <c r="F18" i="5"/>
  <c r="M18" i="4"/>
  <c r="F18" i="4"/>
  <c r="M18" i="3"/>
  <c r="F18" i="3"/>
  <c r="M18" i="2"/>
  <c r="F18" i="2"/>
  <c r="AB8" i="4" l="1"/>
  <c r="AB9" i="4"/>
  <c r="AB10" i="4"/>
  <c r="AB11" i="4"/>
  <c r="AB12" i="4"/>
  <c r="AB13" i="4"/>
  <c r="AB14" i="4"/>
  <c r="AB15" i="4"/>
  <c r="AB16" i="4"/>
  <c r="AB17" i="4"/>
  <c r="AB7" i="4" l="1"/>
  <c r="AA7" i="4"/>
  <c r="AA8" i="4"/>
  <c r="AC8" i="4" s="1"/>
  <c r="AA9" i="4"/>
  <c r="AC9" i="4" s="1"/>
  <c r="AA10" i="4"/>
  <c r="AC10" i="4" s="1"/>
  <c r="AA11" i="4"/>
  <c r="AC11" i="4" s="1"/>
  <c r="AA12" i="4"/>
  <c r="AC12" i="4" s="1"/>
  <c r="AA13" i="4"/>
  <c r="AC13" i="4" s="1"/>
  <c r="AA14" i="4"/>
  <c r="AC14" i="4" s="1"/>
  <c r="AA15" i="4"/>
  <c r="AC15" i="4" s="1"/>
  <c r="AA16" i="4"/>
  <c r="AC16" i="4" s="1"/>
  <c r="AA17" i="4"/>
  <c r="AC17" i="4" s="1"/>
  <c r="AB6" i="4"/>
  <c r="AA6" i="4"/>
  <c r="Y7" i="4"/>
  <c r="Y8" i="4"/>
  <c r="Y9" i="4"/>
  <c r="Y10" i="4"/>
  <c r="Y11" i="4"/>
  <c r="Y12" i="4"/>
  <c r="Y13" i="4"/>
  <c r="Y14" i="4"/>
  <c r="Y15" i="4"/>
  <c r="Y16" i="4"/>
  <c r="Y17" i="4"/>
  <c r="Y6" i="4"/>
  <c r="X7" i="4"/>
  <c r="X8" i="4"/>
  <c r="X9" i="4"/>
  <c r="X10" i="4"/>
  <c r="X11" i="4"/>
  <c r="X12" i="4"/>
  <c r="X13" i="4"/>
  <c r="X14" i="4"/>
  <c r="X15" i="4"/>
  <c r="X16" i="4"/>
  <c r="X17" i="4"/>
  <c r="X6" i="4"/>
  <c r="Y6" i="3"/>
  <c r="B4" i="7"/>
  <c r="B4" i="6"/>
  <c r="B4" i="5"/>
  <c r="B4" i="4"/>
  <c r="E7" i="3"/>
  <c r="AH7" i="8"/>
  <c r="AH8" i="8"/>
  <c r="AH9" i="8"/>
  <c r="AH10" i="8"/>
  <c r="AH11" i="8"/>
  <c r="AH12" i="8"/>
  <c r="AH13" i="8"/>
  <c r="AH14" i="8"/>
  <c r="AH15" i="8"/>
  <c r="AH16" i="8"/>
  <c r="AH17" i="8"/>
  <c r="AH6" i="8"/>
  <c r="AH7" i="7"/>
  <c r="AH8" i="7"/>
  <c r="AH9" i="7"/>
  <c r="AH10" i="7"/>
  <c r="AH11" i="7"/>
  <c r="AH12" i="7"/>
  <c r="AH13" i="7"/>
  <c r="AH14" i="7"/>
  <c r="AH15" i="7"/>
  <c r="AH16" i="7"/>
  <c r="AH17" i="7"/>
  <c r="AH6" i="7"/>
  <c r="AH7" i="6"/>
  <c r="AH8" i="6"/>
  <c r="AH9" i="6"/>
  <c r="AH10" i="6"/>
  <c r="AH11" i="6"/>
  <c r="AH12" i="6"/>
  <c r="AH13" i="6"/>
  <c r="AH14" i="6"/>
  <c r="AH15" i="6"/>
  <c r="AH16" i="6"/>
  <c r="AH17" i="6"/>
  <c r="AH6" i="6"/>
  <c r="AH7" i="5"/>
  <c r="AH8" i="5"/>
  <c r="AH9" i="5"/>
  <c r="AH10" i="5"/>
  <c r="AH11" i="5"/>
  <c r="AH12" i="5"/>
  <c r="AH13" i="5"/>
  <c r="AH14" i="5"/>
  <c r="AH15" i="5"/>
  <c r="AH16" i="5"/>
  <c r="AH17" i="5"/>
  <c r="AH6" i="5"/>
  <c r="AH7" i="4"/>
  <c r="AH8" i="4"/>
  <c r="AH9" i="4"/>
  <c r="AH10" i="4"/>
  <c r="AH11" i="4"/>
  <c r="AH12" i="4"/>
  <c r="AH13" i="4"/>
  <c r="AH14" i="4"/>
  <c r="AH15" i="4"/>
  <c r="AH16" i="4"/>
  <c r="AH17" i="4"/>
  <c r="AH6" i="4"/>
  <c r="AH7" i="3"/>
  <c r="AH8" i="3"/>
  <c r="AH9" i="3"/>
  <c r="AH10" i="3"/>
  <c r="AH11" i="3"/>
  <c r="AH12" i="3"/>
  <c r="AH13" i="3"/>
  <c r="AH14" i="3"/>
  <c r="AH15" i="3"/>
  <c r="AH16" i="3"/>
  <c r="AH17" i="3"/>
  <c r="AH6" i="3"/>
  <c r="AH7" i="2"/>
  <c r="AH8" i="2"/>
  <c r="AH9" i="2"/>
  <c r="AH10" i="2"/>
  <c r="AH11" i="2"/>
  <c r="AH12" i="2"/>
  <c r="AH13" i="2"/>
  <c r="AH14" i="2"/>
  <c r="AH15" i="2"/>
  <c r="AH16" i="2"/>
  <c r="AH17" i="2"/>
  <c r="AH6" i="2"/>
  <c r="Z17" i="4" l="1"/>
  <c r="Z9" i="4"/>
  <c r="Z12" i="4"/>
  <c r="Z11" i="4"/>
  <c r="Z10" i="4"/>
  <c r="Z16" i="4"/>
  <c r="Z15" i="4"/>
  <c r="Z7" i="4"/>
  <c r="Z14" i="4"/>
  <c r="Z13" i="4"/>
  <c r="AC6" i="4"/>
  <c r="AC7" i="4"/>
  <c r="Z8" i="4"/>
  <c r="Z6" i="4"/>
  <c r="AE6" i="5"/>
  <c r="AE7" i="5"/>
  <c r="AE8" i="5"/>
  <c r="AE9" i="5"/>
  <c r="AE10" i="5"/>
  <c r="AE11" i="5"/>
  <c r="AE12" i="5"/>
  <c r="AE13" i="5"/>
  <c r="AE14" i="5"/>
  <c r="AE15" i="5"/>
  <c r="AE16" i="5"/>
  <c r="AE17" i="5"/>
  <c r="L15" i="2"/>
  <c r="AF10" i="3"/>
  <c r="AF11" i="3"/>
  <c r="AF12" i="3"/>
  <c r="AF13" i="3"/>
  <c r="AF14" i="3"/>
  <c r="AF6" i="2" l="1"/>
  <c r="T7" i="8" l="1"/>
  <c r="AA7" i="8" s="1"/>
  <c r="T8" i="8"/>
  <c r="AA8" i="8" s="1"/>
  <c r="T9" i="8"/>
  <c r="T10" i="8"/>
  <c r="T11" i="8"/>
  <c r="Q11" i="8" s="1"/>
  <c r="T12" i="8"/>
  <c r="Q12" i="8" s="1"/>
  <c r="T13" i="8"/>
  <c r="Q13" i="8" s="1"/>
  <c r="T14" i="8"/>
  <c r="Q14" i="8" s="1"/>
  <c r="T15" i="8"/>
  <c r="AA15" i="8" s="1"/>
  <c r="T16" i="8"/>
  <c r="T17" i="8"/>
  <c r="T6" i="8"/>
  <c r="O9" i="8"/>
  <c r="O12" i="8"/>
  <c r="O13" i="8"/>
  <c r="O14" i="8"/>
  <c r="O16" i="8"/>
  <c r="O17" i="8"/>
  <c r="H8" i="8"/>
  <c r="H9" i="8"/>
  <c r="H10" i="8"/>
  <c r="H12" i="8"/>
  <c r="H13" i="8"/>
  <c r="H14" i="8"/>
  <c r="H15" i="8"/>
  <c r="H16" i="8"/>
  <c r="H17" i="8"/>
  <c r="N18" i="8"/>
  <c r="K18" i="8"/>
  <c r="J18" i="8"/>
  <c r="G18" i="8"/>
  <c r="D18" i="8"/>
  <c r="C18" i="8"/>
  <c r="AI17" i="8"/>
  <c r="AF17" i="8"/>
  <c r="AE17" i="8"/>
  <c r="L17" i="8"/>
  <c r="E17" i="8"/>
  <c r="AI16" i="8"/>
  <c r="AF16" i="8"/>
  <c r="AE16" i="8"/>
  <c r="L16" i="8"/>
  <c r="E16" i="8"/>
  <c r="AI15" i="8"/>
  <c r="AF15" i="8"/>
  <c r="AE15" i="8"/>
  <c r="L15" i="8"/>
  <c r="E15" i="8"/>
  <c r="AI14" i="8"/>
  <c r="AF14" i="8"/>
  <c r="AE14" i="8"/>
  <c r="L14" i="8"/>
  <c r="E14" i="8"/>
  <c r="AI13" i="8"/>
  <c r="AF13" i="8"/>
  <c r="AE13" i="8"/>
  <c r="L13" i="8"/>
  <c r="E13" i="8"/>
  <c r="AI12" i="8"/>
  <c r="AF12" i="8"/>
  <c r="AE12" i="8"/>
  <c r="L12" i="8"/>
  <c r="E12" i="8"/>
  <c r="AI11" i="8"/>
  <c r="AF11" i="8"/>
  <c r="AE11" i="8"/>
  <c r="L11" i="8"/>
  <c r="H11" i="8"/>
  <c r="E11" i="8"/>
  <c r="AI10" i="8"/>
  <c r="AF10" i="8"/>
  <c r="AE10" i="8"/>
  <c r="O10" i="8"/>
  <c r="L10" i="8"/>
  <c r="E10" i="8"/>
  <c r="AI9" i="8"/>
  <c r="AF9" i="8"/>
  <c r="AE9" i="8"/>
  <c r="L9" i="8"/>
  <c r="E9" i="8"/>
  <c r="AI8" i="8"/>
  <c r="AF8" i="8"/>
  <c r="AE8" i="8"/>
  <c r="L8" i="8"/>
  <c r="E8" i="8"/>
  <c r="AI7" i="8"/>
  <c r="AF7" i="8"/>
  <c r="AE7" i="8"/>
  <c r="L7" i="8"/>
  <c r="H7" i="8"/>
  <c r="E7" i="8"/>
  <c r="AI6" i="8"/>
  <c r="AF6" i="8"/>
  <c r="AE6" i="8"/>
  <c r="L6" i="8"/>
  <c r="E6" i="8"/>
  <c r="T7" i="7"/>
  <c r="Q7" i="7" s="1"/>
  <c r="X7" i="7" s="1"/>
  <c r="T8" i="7"/>
  <c r="Q8" i="7" s="1"/>
  <c r="X8" i="7" s="1"/>
  <c r="T9" i="7"/>
  <c r="Q9" i="7" s="1"/>
  <c r="T10" i="7"/>
  <c r="Q10" i="7" s="1"/>
  <c r="T11" i="7"/>
  <c r="T12" i="7"/>
  <c r="Q12" i="7" s="1"/>
  <c r="X12" i="7" s="1"/>
  <c r="T13" i="7"/>
  <c r="Q13" i="7" s="1"/>
  <c r="X13" i="7" s="1"/>
  <c r="T14" i="7"/>
  <c r="Q14" i="7" s="1"/>
  <c r="T15" i="7"/>
  <c r="Q15" i="7" s="1"/>
  <c r="X15" i="7" s="1"/>
  <c r="T16" i="7"/>
  <c r="Q16" i="7" s="1"/>
  <c r="X16" i="7" s="1"/>
  <c r="T17" i="7"/>
  <c r="Q17" i="7" s="1"/>
  <c r="X17" i="7" s="1"/>
  <c r="T6" i="7"/>
  <c r="Q6" i="7" s="1"/>
  <c r="X6" i="7" s="1"/>
  <c r="O9" i="7"/>
  <c r="O17" i="7"/>
  <c r="O6" i="7"/>
  <c r="H9" i="7"/>
  <c r="H12" i="7"/>
  <c r="H13" i="7"/>
  <c r="H14" i="7"/>
  <c r="H16" i="7"/>
  <c r="H17" i="7"/>
  <c r="H6" i="7"/>
  <c r="N18" i="7"/>
  <c r="K18" i="7"/>
  <c r="J18" i="7"/>
  <c r="G18" i="7"/>
  <c r="D18" i="7"/>
  <c r="C18" i="7"/>
  <c r="AI17" i="7"/>
  <c r="AF17" i="7"/>
  <c r="AE17" i="7"/>
  <c r="L17" i="7"/>
  <c r="E17" i="7"/>
  <c r="AI16" i="7"/>
  <c r="AF16" i="7"/>
  <c r="AE16" i="7"/>
  <c r="L16" i="7"/>
  <c r="E16" i="7"/>
  <c r="AI15" i="7"/>
  <c r="AF15" i="7"/>
  <c r="AE15" i="7"/>
  <c r="O15" i="7"/>
  <c r="L15" i="7"/>
  <c r="E15" i="7"/>
  <c r="AI14" i="7"/>
  <c r="AF14" i="7"/>
  <c r="AE14" i="7"/>
  <c r="L14" i="7"/>
  <c r="E14" i="7"/>
  <c r="AI13" i="7"/>
  <c r="AF13" i="7"/>
  <c r="AE13" i="7"/>
  <c r="O13" i="7"/>
  <c r="L13" i="7"/>
  <c r="E13" i="7"/>
  <c r="AI12" i="7"/>
  <c r="AF12" i="7"/>
  <c r="AE12" i="7"/>
  <c r="L12" i="7"/>
  <c r="E12" i="7"/>
  <c r="AI11" i="7"/>
  <c r="AF11" i="7"/>
  <c r="AE11" i="7"/>
  <c r="O11" i="7"/>
  <c r="L11" i="7"/>
  <c r="H11" i="7"/>
  <c r="E11" i="7"/>
  <c r="AI10" i="7"/>
  <c r="AF10" i="7"/>
  <c r="AE10" i="7"/>
  <c r="O10" i="7"/>
  <c r="L10" i="7"/>
  <c r="H10" i="7"/>
  <c r="E10" i="7"/>
  <c r="AI9" i="7"/>
  <c r="AF9" i="7"/>
  <c r="AE9" i="7"/>
  <c r="L9" i="7"/>
  <c r="E9" i="7"/>
  <c r="AI8" i="7"/>
  <c r="AF8" i="7"/>
  <c r="AE8" i="7"/>
  <c r="L8" i="7"/>
  <c r="H8" i="7"/>
  <c r="E8" i="7"/>
  <c r="AI7" i="7"/>
  <c r="AF7" i="7"/>
  <c r="AE7" i="7"/>
  <c r="O7" i="7"/>
  <c r="L7" i="7"/>
  <c r="H7" i="7"/>
  <c r="E7" i="7"/>
  <c r="AI6" i="7"/>
  <c r="AF6" i="7"/>
  <c r="AE6" i="7"/>
  <c r="L6" i="7"/>
  <c r="E6" i="7"/>
  <c r="T7" i="6"/>
  <c r="T8" i="6"/>
  <c r="T9" i="6"/>
  <c r="T10" i="6"/>
  <c r="T11" i="6"/>
  <c r="AA11" i="6" s="1"/>
  <c r="T12" i="6"/>
  <c r="Q12" i="6" s="1"/>
  <c r="X12" i="6" s="1"/>
  <c r="T13" i="6"/>
  <c r="Q13" i="6" s="1"/>
  <c r="T14" i="6"/>
  <c r="Q14" i="6" s="1"/>
  <c r="T15" i="6"/>
  <c r="AA15" i="6" s="1"/>
  <c r="T16" i="6"/>
  <c r="T17" i="6"/>
  <c r="T6" i="6"/>
  <c r="O7" i="6"/>
  <c r="O9" i="6"/>
  <c r="O10" i="6"/>
  <c r="O12" i="6"/>
  <c r="O17" i="6"/>
  <c r="O6" i="6"/>
  <c r="H8" i="6"/>
  <c r="H10" i="6"/>
  <c r="H13" i="6"/>
  <c r="H14" i="6"/>
  <c r="H15" i="6"/>
  <c r="H16" i="6"/>
  <c r="H17" i="6"/>
  <c r="H6" i="6"/>
  <c r="N18" i="6"/>
  <c r="K18" i="6"/>
  <c r="J18" i="6"/>
  <c r="G18" i="6"/>
  <c r="D18" i="6"/>
  <c r="C18" i="6"/>
  <c r="AI17" i="6"/>
  <c r="AF17" i="6"/>
  <c r="AE17" i="6"/>
  <c r="L17" i="6"/>
  <c r="E17" i="6"/>
  <c r="AI16" i="6"/>
  <c r="AF16" i="6"/>
  <c r="AE16" i="6"/>
  <c r="L16" i="6"/>
  <c r="E16" i="6"/>
  <c r="AI15" i="6"/>
  <c r="AF15" i="6"/>
  <c r="AE15" i="6"/>
  <c r="L15" i="6"/>
  <c r="E15" i="6"/>
  <c r="AI14" i="6"/>
  <c r="AF14" i="6"/>
  <c r="AE14" i="6"/>
  <c r="L14" i="6"/>
  <c r="E14" i="6"/>
  <c r="AI13" i="6"/>
  <c r="AF13" i="6"/>
  <c r="AE13" i="6"/>
  <c r="O13" i="6"/>
  <c r="L13" i="6"/>
  <c r="E13" i="6"/>
  <c r="AI12" i="6"/>
  <c r="AF12" i="6"/>
  <c r="AE12" i="6"/>
  <c r="L12" i="6"/>
  <c r="H12" i="6"/>
  <c r="E12" i="6"/>
  <c r="AI11" i="6"/>
  <c r="AF11" i="6"/>
  <c r="AE11" i="6"/>
  <c r="O11" i="6"/>
  <c r="L11" i="6"/>
  <c r="H11" i="6"/>
  <c r="E11" i="6"/>
  <c r="AI10" i="6"/>
  <c r="AF10" i="6"/>
  <c r="AE10" i="6"/>
  <c r="L10" i="6"/>
  <c r="E10" i="6"/>
  <c r="AI9" i="6"/>
  <c r="AF9" i="6"/>
  <c r="AE9" i="6"/>
  <c r="L9" i="6"/>
  <c r="E9" i="6"/>
  <c r="AI8" i="6"/>
  <c r="AF8" i="6"/>
  <c r="AE8" i="6"/>
  <c r="O8" i="6"/>
  <c r="L8" i="6"/>
  <c r="E8" i="6"/>
  <c r="AI7" i="6"/>
  <c r="AF7" i="6"/>
  <c r="AE7" i="6"/>
  <c r="L7" i="6"/>
  <c r="H7" i="6"/>
  <c r="E7" i="6"/>
  <c r="AI6" i="6"/>
  <c r="AF6" i="6"/>
  <c r="AE6" i="6"/>
  <c r="L6" i="6"/>
  <c r="E6" i="6"/>
  <c r="V7" i="5"/>
  <c r="X9" i="5"/>
  <c r="X13" i="5"/>
  <c r="X14" i="5"/>
  <c r="AA7" i="5"/>
  <c r="O11" i="5"/>
  <c r="O13" i="5"/>
  <c r="O14" i="5"/>
  <c r="O17" i="5"/>
  <c r="H7" i="5"/>
  <c r="H8" i="5"/>
  <c r="H9" i="5"/>
  <c r="H10" i="5"/>
  <c r="H11" i="5"/>
  <c r="H13" i="5"/>
  <c r="H14" i="5"/>
  <c r="H15" i="5"/>
  <c r="H16" i="5"/>
  <c r="H17" i="5"/>
  <c r="N18" i="5"/>
  <c r="K18" i="5"/>
  <c r="J18" i="5"/>
  <c r="G18" i="5"/>
  <c r="C18" i="5"/>
  <c r="AI17" i="5"/>
  <c r="AF17" i="5"/>
  <c r="L17" i="5"/>
  <c r="E17" i="5"/>
  <c r="AI16" i="5"/>
  <c r="AF16" i="5"/>
  <c r="O16" i="5"/>
  <c r="L16" i="5"/>
  <c r="E16" i="5"/>
  <c r="AI15" i="5"/>
  <c r="AF15" i="5"/>
  <c r="L15" i="5"/>
  <c r="E15" i="5"/>
  <c r="AI14" i="5"/>
  <c r="AF14" i="5"/>
  <c r="L14" i="5"/>
  <c r="E14" i="5"/>
  <c r="AI13" i="5"/>
  <c r="AF13" i="5"/>
  <c r="L13" i="5"/>
  <c r="E13" i="5"/>
  <c r="AI12" i="5"/>
  <c r="AF12" i="5"/>
  <c r="L12" i="5"/>
  <c r="H12" i="5"/>
  <c r="E12" i="5"/>
  <c r="AI11" i="5"/>
  <c r="L11" i="5"/>
  <c r="AI10" i="5"/>
  <c r="AF10" i="5"/>
  <c r="L10" i="5"/>
  <c r="E10" i="5"/>
  <c r="AI9" i="5"/>
  <c r="AF9" i="5"/>
  <c r="AB9" i="5"/>
  <c r="Y9" i="5"/>
  <c r="L9" i="5"/>
  <c r="E9" i="5"/>
  <c r="AI8" i="5"/>
  <c r="AF8" i="5"/>
  <c r="AB8" i="5"/>
  <c r="Y8" i="5"/>
  <c r="L8" i="5"/>
  <c r="E8" i="5"/>
  <c r="AI7" i="5"/>
  <c r="AF7" i="5"/>
  <c r="AB7" i="5"/>
  <c r="Y7" i="5"/>
  <c r="L7" i="5"/>
  <c r="E7" i="5"/>
  <c r="AI6" i="5"/>
  <c r="AF6" i="5"/>
  <c r="AB6" i="5"/>
  <c r="Y6" i="5"/>
  <c r="L6" i="5"/>
  <c r="E6" i="5"/>
  <c r="V9" i="4"/>
  <c r="V13" i="4"/>
  <c r="V17" i="4"/>
  <c r="O7" i="4"/>
  <c r="O10" i="4"/>
  <c r="O11" i="4"/>
  <c r="O12" i="4"/>
  <c r="O14" i="4"/>
  <c r="O15" i="4"/>
  <c r="H8" i="4"/>
  <c r="H10" i="4"/>
  <c r="H12" i="4"/>
  <c r="H14" i="4"/>
  <c r="H15" i="4"/>
  <c r="H16" i="4"/>
  <c r="H17" i="4"/>
  <c r="H6" i="4"/>
  <c r="U18" i="4"/>
  <c r="R18" i="4"/>
  <c r="N18" i="4"/>
  <c r="K18" i="4"/>
  <c r="J18" i="4"/>
  <c r="G18" i="4"/>
  <c r="AI17" i="4"/>
  <c r="AF17" i="4"/>
  <c r="AE17" i="4"/>
  <c r="L17" i="4"/>
  <c r="E17" i="4"/>
  <c r="AI16" i="4"/>
  <c r="AF16" i="4"/>
  <c r="AE16" i="4"/>
  <c r="L16" i="4"/>
  <c r="E16" i="4"/>
  <c r="AI15" i="4"/>
  <c r="AF15" i="4"/>
  <c r="AE15" i="4"/>
  <c r="L15" i="4"/>
  <c r="E15" i="4"/>
  <c r="AI14" i="4"/>
  <c r="AF14" i="4"/>
  <c r="AE14" i="4"/>
  <c r="L14" i="4"/>
  <c r="E14" i="4"/>
  <c r="AI13" i="4"/>
  <c r="AF13" i="4"/>
  <c r="AE13" i="4"/>
  <c r="L13" i="4"/>
  <c r="H13" i="4"/>
  <c r="E13" i="4"/>
  <c r="AI12" i="4"/>
  <c r="AF12" i="4"/>
  <c r="AE12" i="4"/>
  <c r="L12" i="4"/>
  <c r="E12" i="4"/>
  <c r="AI11" i="4"/>
  <c r="AF11" i="4"/>
  <c r="AE11" i="4"/>
  <c r="L11" i="4"/>
  <c r="H11" i="4"/>
  <c r="E11" i="4"/>
  <c r="AI10" i="4"/>
  <c r="AF10" i="4"/>
  <c r="AE10" i="4"/>
  <c r="V10" i="4"/>
  <c r="L10" i="4"/>
  <c r="E10" i="4"/>
  <c r="AI9" i="4"/>
  <c r="AF9" i="4"/>
  <c r="AE9" i="4"/>
  <c r="O9" i="4"/>
  <c r="L9" i="4"/>
  <c r="H9" i="4"/>
  <c r="E9" i="4"/>
  <c r="AI8" i="4"/>
  <c r="AF8" i="4"/>
  <c r="AE8" i="4"/>
  <c r="V8" i="4"/>
  <c r="L8" i="4"/>
  <c r="E8" i="4"/>
  <c r="AI7" i="4"/>
  <c r="AF7" i="4"/>
  <c r="AE7" i="4"/>
  <c r="V7" i="4"/>
  <c r="L7" i="4"/>
  <c r="H7" i="4"/>
  <c r="E7" i="4"/>
  <c r="AI6" i="4"/>
  <c r="AF6" i="4"/>
  <c r="AE6" i="4"/>
  <c r="L6" i="4"/>
  <c r="E6" i="4"/>
  <c r="AA9" i="3"/>
  <c r="X13" i="3"/>
  <c r="X14" i="3"/>
  <c r="X15" i="3"/>
  <c r="O7" i="3"/>
  <c r="O12" i="3"/>
  <c r="O13" i="3"/>
  <c r="O14" i="3"/>
  <c r="O17" i="3"/>
  <c r="H8" i="3"/>
  <c r="H9" i="3"/>
  <c r="H10" i="3"/>
  <c r="H12" i="3"/>
  <c r="H13" i="3"/>
  <c r="H14" i="3"/>
  <c r="H16" i="3"/>
  <c r="H17" i="3"/>
  <c r="N18" i="3"/>
  <c r="K18" i="3"/>
  <c r="J18" i="3"/>
  <c r="G18" i="3"/>
  <c r="D18" i="3"/>
  <c r="C18" i="3"/>
  <c r="AI17" i="3"/>
  <c r="AF17" i="3"/>
  <c r="AE17" i="3"/>
  <c r="L17" i="3"/>
  <c r="E17" i="3"/>
  <c r="AI16" i="3"/>
  <c r="AF16" i="3"/>
  <c r="AE16" i="3"/>
  <c r="O16" i="3"/>
  <c r="L16" i="3"/>
  <c r="E16" i="3"/>
  <c r="AI15" i="3"/>
  <c r="AF15" i="3"/>
  <c r="AE15" i="3"/>
  <c r="L15" i="3"/>
  <c r="H15" i="3"/>
  <c r="E15" i="3"/>
  <c r="AI14" i="3"/>
  <c r="AE14" i="3"/>
  <c r="L14" i="3"/>
  <c r="E14" i="3"/>
  <c r="AI13" i="3"/>
  <c r="AE13" i="3"/>
  <c r="L13" i="3"/>
  <c r="E13" i="3"/>
  <c r="AI12" i="3"/>
  <c r="AE12" i="3"/>
  <c r="L12" i="3"/>
  <c r="E12" i="3"/>
  <c r="AI11" i="3"/>
  <c r="AE11" i="3"/>
  <c r="O11" i="3"/>
  <c r="L11" i="3"/>
  <c r="H11" i="3"/>
  <c r="E11" i="3"/>
  <c r="AI10" i="3"/>
  <c r="AE10" i="3"/>
  <c r="L10" i="3"/>
  <c r="E10" i="3"/>
  <c r="AI9" i="3"/>
  <c r="AF9" i="3"/>
  <c r="AE9" i="3"/>
  <c r="L9" i="3"/>
  <c r="E9" i="3"/>
  <c r="AI8" i="3"/>
  <c r="AF8" i="3"/>
  <c r="AE8" i="3"/>
  <c r="L8" i="3"/>
  <c r="E8" i="3"/>
  <c r="AI7" i="3"/>
  <c r="AF7" i="3"/>
  <c r="AE7" i="3"/>
  <c r="L7" i="3"/>
  <c r="H7" i="3"/>
  <c r="AI6" i="3"/>
  <c r="AF6" i="3"/>
  <c r="AE6" i="3"/>
  <c r="L6" i="3"/>
  <c r="E6" i="3"/>
  <c r="Y18" i="4" l="1"/>
  <c r="AB18" i="4"/>
  <c r="AJ7" i="8"/>
  <c r="AJ11" i="5"/>
  <c r="AJ13" i="4"/>
  <c r="AJ7" i="5"/>
  <c r="AG15" i="8"/>
  <c r="AG15" i="5"/>
  <c r="AG15" i="4"/>
  <c r="AJ8" i="7"/>
  <c r="AA11" i="8"/>
  <c r="AJ12" i="8"/>
  <c r="AG14" i="3"/>
  <c r="AG13" i="5"/>
  <c r="AG14" i="5"/>
  <c r="AJ6" i="8"/>
  <c r="AJ13" i="6"/>
  <c r="AJ7" i="7"/>
  <c r="AJ11" i="7"/>
  <c r="AJ11" i="8"/>
  <c r="AG13" i="3"/>
  <c r="X14" i="8"/>
  <c r="X12" i="8"/>
  <c r="V6" i="5"/>
  <c r="AG17" i="3"/>
  <c r="AJ13" i="5"/>
  <c r="AG16" i="6"/>
  <c r="AG15" i="7"/>
  <c r="X11" i="8"/>
  <c r="AJ12" i="7"/>
  <c r="AG12" i="8"/>
  <c r="AG10" i="7"/>
  <c r="AG11" i="7"/>
  <c r="AG10" i="5"/>
  <c r="AG10" i="4"/>
  <c r="AG9" i="4"/>
  <c r="AJ12" i="6"/>
  <c r="AA12" i="7"/>
  <c r="AA8" i="7"/>
  <c r="AG11" i="6"/>
  <c r="AG15" i="6"/>
  <c r="AJ11" i="6"/>
  <c r="AG13" i="6"/>
  <c r="AJ8" i="6"/>
  <c r="AA9" i="5"/>
  <c r="AC9" i="5" s="1"/>
  <c r="V11" i="4"/>
  <c r="AJ7" i="4"/>
  <c r="V15" i="4"/>
  <c r="AG16" i="3"/>
  <c r="AG11" i="3"/>
  <c r="AI18" i="6"/>
  <c r="AG9" i="8"/>
  <c r="AG9" i="5"/>
  <c r="AG9" i="3"/>
  <c r="AE18" i="6"/>
  <c r="AG6" i="5"/>
  <c r="L18" i="6"/>
  <c r="AJ8" i="8"/>
  <c r="AA17" i="8"/>
  <c r="AG13" i="8"/>
  <c r="AG16" i="8"/>
  <c r="AG11" i="8"/>
  <c r="AG17" i="8"/>
  <c r="AA13" i="8"/>
  <c r="AA9" i="8"/>
  <c r="AJ9" i="8"/>
  <c r="O8" i="8"/>
  <c r="AG13" i="7"/>
  <c r="AG16" i="7"/>
  <c r="AJ13" i="7"/>
  <c r="AG6" i="6"/>
  <c r="AJ7" i="6"/>
  <c r="AG17" i="5"/>
  <c r="AG7" i="5"/>
  <c r="AG12" i="5"/>
  <c r="AG16" i="5"/>
  <c r="AJ10" i="5"/>
  <c r="AJ12" i="5"/>
  <c r="S9" i="5"/>
  <c r="AJ8" i="4"/>
  <c r="AJ12" i="4"/>
  <c r="V16" i="4"/>
  <c r="O6" i="4"/>
  <c r="AG12" i="4"/>
  <c r="AG13" i="4"/>
  <c r="V14" i="4"/>
  <c r="AG17" i="4"/>
  <c r="AG7" i="4"/>
  <c r="AJ14" i="4"/>
  <c r="AG16" i="4"/>
  <c r="V12" i="4"/>
  <c r="O8" i="4"/>
  <c r="AJ9" i="4"/>
  <c r="S8" i="4"/>
  <c r="AG15" i="3"/>
  <c r="AG12" i="3"/>
  <c r="AJ7" i="3"/>
  <c r="AJ11" i="3"/>
  <c r="AJ6" i="3"/>
  <c r="X11" i="3"/>
  <c r="Y16" i="3"/>
  <c r="S16" i="4"/>
  <c r="S7" i="4"/>
  <c r="X14" i="6"/>
  <c r="X9" i="7"/>
  <c r="Y8" i="3"/>
  <c r="AA8" i="3"/>
  <c r="X13" i="6"/>
  <c r="T18" i="3"/>
  <c r="X6" i="3"/>
  <c r="Z6" i="3" s="1"/>
  <c r="Y10" i="3"/>
  <c r="AB10" i="3"/>
  <c r="X10" i="3"/>
  <c r="S6" i="4"/>
  <c r="X14" i="7"/>
  <c r="S14" i="4"/>
  <c r="Y17" i="3"/>
  <c r="Y9" i="3"/>
  <c r="AB9" i="3"/>
  <c r="AC9" i="3" s="1"/>
  <c r="S12" i="4"/>
  <c r="X6" i="5"/>
  <c r="Z6" i="5" s="1"/>
  <c r="S6" i="5"/>
  <c r="X10" i="5"/>
  <c r="X13" i="8"/>
  <c r="X16" i="5"/>
  <c r="AA8" i="5"/>
  <c r="AC8" i="5" s="1"/>
  <c r="V8" i="5"/>
  <c r="U16" i="6"/>
  <c r="AB16" i="6" s="1"/>
  <c r="R16" i="6"/>
  <c r="Q16" i="6"/>
  <c r="X16" i="6" s="1"/>
  <c r="U8" i="6"/>
  <c r="R8" i="6"/>
  <c r="Q8" i="6"/>
  <c r="S11" i="4"/>
  <c r="AG10" i="3"/>
  <c r="S15" i="4"/>
  <c r="X10" i="7"/>
  <c r="AJ9" i="3"/>
  <c r="AJ12" i="3"/>
  <c r="AG14" i="6"/>
  <c r="R11" i="6"/>
  <c r="U11" i="6"/>
  <c r="AG14" i="7"/>
  <c r="AA11" i="7"/>
  <c r="R11" i="7"/>
  <c r="U11" i="7"/>
  <c r="AG10" i="8"/>
  <c r="AG14" i="8"/>
  <c r="R6" i="8"/>
  <c r="U6" i="8"/>
  <c r="V6" i="8" s="1"/>
  <c r="R10" i="8"/>
  <c r="Y10" i="8" s="1"/>
  <c r="U10" i="8"/>
  <c r="AB10" i="8" s="1"/>
  <c r="X15" i="2"/>
  <c r="X7" i="2"/>
  <c r="AA14" i="6"/>
  <c r="R6" i="6"/>
  <c r="U6" i="6"/>
  <c r="R10" i="6"/>
  <c r="U10" i="6"/>
  <c r="AB10" i="6" s="1"/>
  <c r="R6" i="7"/>
  <c r="U6" i="7"/>
  <c r="R10" i="7"/>
  <c r="Y10" i="7" s="1"/>
  <c r="U10" i="7"/>
  <c r="AB10" i="7" s="1"/>
  <c r="R17" i="8"/>
  <c r="U17" i="8"/>
  <c r="R9" i="8"/>
  <c r="Y9" i="8" s="1"/>
  <c r="U9" i="8"/>
  <c r="AJ10" i="8"/>
  <c r="X14" i="2"/>
  <c r="R17" i="6"/>
  <c r="U17" i="6"/>
  <c r="R9" i="6"/>
  <c r="U9" i="6"/>
  <c r="AB9" i="6" s="1"/>
  <c r="U17" i="7"/>
  <c r="R17" i="7"/>
  <c r="U9" i="7"/>
  <c r="AB9" i="7" s="1"/>
  <c r="R9" i="7"/>
  <c r="Y9" i="7" s="1"/>
  <c r="AA12" i="8"/>
  <c r="U16" i="8"/>
  <c r="AB16" i="8" s="1"/>
  <c r="R16" i="8"/>
  <c r="U8" i="8"/>
  <c r="R8" i="8"/>
  <c r="X13" i="2"/>
  <c r="AI18" i="7"/>
  <c r="U16" i="7"/>
  <c r="R16" i="7"/>
  <c r="U8" i="7"/>
  <c r="R8" i="7"/>
  <c r="U15" i="8"/>
  <c r="R15" i="8"/>
  <c r="X12" i="2"/>
  <c r="Q11" i="6"/>
  <c r="X11" i="6" s="1"/>
  <c r="AG9" i="6"/>
  <c r="AG10" i="6"/>
  <c r="U15" i="6"/>
  <c r="R15" i="6"/>
  <c r="U15" i="7"/>
  <c r="R15" i="7"/>
  <c r="U14" i="8"/>
  <c r="AB14" i="8" s="1"/>
  <c r="R14" i="8"/>
  <c r="Y14" i="8" s="1"/>
  <c r="X11" i="2"/>
  <c r="X7" i="3"/>
  <c r="Q6" i="6"/>
  <c r="X6" i="6" s="1"/>
  <c r="Q10" i="6"/>
  <c r="X10" i="6" s="1"/>
  <c r="Q6" i="8"/>
  <c r="Q10" i="8"/>
  <c r="AG14" i="4"/>
  <c r="AJ9" i="6"/>
  <c r="U14" i="6"/>
  <c r="AB14" i="6" s="1"/>
  <c r="R14" i="6"/>
  <c r="U14" i="7"/>
  <c r="AB14" i="7" s="1"/>
  <c r="R14" i="7"/>
  <c r="Y14" i="7" s="1"/>
  <c r="R13" i="8"/>
  <c r="Y13" i="8" s="1"/>
  <c r="U13" i="8"/>
  <c r="AJ14" i="8"/>
  <c r="X6" i="2"/>
  <c r="X10" i="2"/>
  <c r="Q17" i="6"/>
  <c r="X17" i="6" s="1"/>
  <c r="Q9" i="6"/>
  <c r="Q17" i="8"/>
  <c r="Q9" i="8"/>
  <c r="AJ8" i="3"/>
  <c r="AG11" i="4"/>
  <c r="O13" i="4"/>
  <c r="AJ10" i="6"/>
  <c r="AG9" i="7"/>
  <c r="R12" i="8"/>
  <c r="U12" i="8"/>
  <c r="AB12" i="8" s="1"/>
  <c r="AJ13" i="8"/>
  <c r="X17" i="2"/>
  <c r="X9" i="2"/>
  <c r="Q16" i="8"/>
  <c r="Q8" i="8"/>
  <c r="AA10" i="3"/>
  <c r="Y14" i="3"/>
  <c r="Z14" i="3" s="1"/>
  <c r="AJ8" i="5"/>
  <c r="AG7" i="6"/>
  <c r="R13" i="6"/>
  <c r="U13" i="6"/>
  <c r="AB13" i="6" s="1"/>
  <c r="R13" i="7"/>
  <c r="U13" i="7"/>
  <c r="AB13" i="7" s="1"/>
  <c r="Y13" i="3"/>
  <c r="Z13" i="3" s="1"/>
  <c r="AB13" i="3"/>
  <c r="AG8" i="4"/>
  <c r="AJ11" i="4"/>
  <c r="AA7" i="6"/>
  <c r="AG12" i="6"/>
  <c r="AG17" i="6"/>
  <c r="R12" i="6"/>
  <c r="U12" i="6"/>
  <c r="AJ6" i="7"/>
  <c r="AG12" i="7"/>
  <c r="AG17" i="7"/>
  <c r="R12" i="7"/>
  <c r="U12" i="7"/>
  <c r="R11" i="8"/>
  <c r="U11" i="8"/>
  <c r="X16" i="2"/>
  <c r="X8" i="2"/>
  <c r="X12" i="3"/>
  <c r="Q15" i="6"/>
  <c r="X15" i="6" s="1"/>
  <c r="Q7" i="6"/>
  <c r="X7" i="6" s="1"/>
  <c r="Q11" i="7"/>
  <c r="X11" i="7" s="1"/>
  <c r="Q15" i="8"/>
  <c r="Q7" i="8"/>
  <c r="AG8" i="8"/>
  <c r="AG7" i="7"/>
  <c r="AF18" i="7"/>
  <c r="AF18" i="6"/>
  <c r="AG7" i="3"/>
  <c r="O18" i="8"/>
  <c r="H18" i="7"/>
  <c r="H15" i="7"/>
  <c r="O16" i="7"/>
  <c r="AA15" i="7"/>
  <c r="H18" i="6"/>
  <c r="O16" i="6"/>
  <c r="O15" i="6"/>
  <c r="H18" i="5"/>
  <c r="O15" i="5"/>
  <c r="O18" i="5"/>
  <c r="H18" i="4"/>
  <c r="O17" i="4"/>
  <c r="O16" i="4"/>
  <c r="O15" i="3"/>
  <c r="Z9" i="5"/>
  <c r="S10" i="4"/>
  <c r="AG6" i="8"/>
  <c r="AF18" i="8"/>
  <c r="AG7" i="8"/>
  <c r="AE18" i="8"/>
  <c r="L18" i="8"/>
  <c r="E18" i="7"/>
  <c r="AG6" i="7"/>
  <c r="AG8" i="7"/>
  <c r="AE18" i="7"/>
  <c r="L18" i="7"/>
  <c r="E18" i="6"/>
  <c r="AG8" i="6"/>
  <c r="AG8" i="5"/>
  <c r="L18" i="5"/>
  <c r="AE18" i="5"/>
  <c r="E18" i="4"/>
  <c r="AF18" i="4"/>
  <c r="AG6" i="4"/>
  <c r="AE18" i="4"/>
  <c r="L18" i="4"/>
  <c r="AG8" i="3"/>
  <c r="AF18" i="3"/>
  <c r="AG6" i="3"/>
  <c r="L18" i="3"/>
  <c r="AE18" i="3"/>
  <c r="T18" i="8"/>
  <c r="H18" i="8"/>
  <c r="H6" i="8"/>
  <c r="O7" i="8"/>
  <c r="O11" i="8"/>
  <c r="O15" i="8"/>
  <c r="AA16" i="8"/>
  <c r="E18" i="8"/>
  <c r="AA6" i="8"/>
  <c r="AA10" i="8"/>
  <c r="AA14" i="8"/>
  <c r="AI18" i="8"/>
  <c r="O6" i="8"/>
  <c r="AJ14" i="7"/>
  <c r="AJ9" i="7"/>
  <c r="AJ10" i="7"/>
  <c r="AA14" i="7"/>
  <c r="AA10" i="7"/>
  <c r="O14" i="7"/>
  <c r="AA6" i="7"/>
  <c r="AA16" i="7"/>
  <c r="O8" i="7"/>
  <c r="AA9" i="7"/>
  <c r="O12" i="7"/>
  <c r="AA13" i="7"/>
  <c r="AA17" i="7"/>
  <c r="T18" i="7"/>
  <c r="AA7" i="7"/>
  <c r="AJ14" i="6"/>
  <c r="AJ6" i="6"/>
  <c r="AA10" i="6"/>
  <c r="O14" i="6"/>
  <c r="O18" i="6"/>
  <c r="H9" i="6"/>
  <c r="AA8" i="6"/>
  <c r="AA12" i="6"/>
  <c r="AA16" i="6"/>
  <c r="AA9" i="6"/>
  <c r="AA13" i="6"/>
  <c r="AA17" i="6"/>
  <c r="T18" i="6"/>
  <c r="AA6" i="6"/>
  <c r="AJ9" i="5"/>
  <c r="AJ14" i="5"/>
  <c r="AJ6" i="5"/>
  <c r="V9" i="5"/>
  <c r="AC7" i="5"/>
  <c r="O7" i="5"/>
  <c r="O10" i="5"/>
  <c r="O12" i="5"/>
  <c r="H6" i="5"/>
  <c r="O6" i="5"/>
  <c r="O8" i="5"/>
  <c r="O9" i="5"/>
  <c r="AA6" i="5"/>
  <c r="AC6" i="5" s="1"/>
  <c r="AI18" i="5"/>
  <c r="AJ10" i="4"/>
  <c r="AJ6" i="4"/>
  <c r="T18" i="4"/>
  <c r="V6" i="4"/>
  <c r="AI18" i="4"/>
  <c r="AJ10" i="3"/>
  <c r="AJ13" i="3"/>
  <c r="AJ14" i="3"/>
  <c r="O9" i="3"/>
  <c r="O10" i="3"/>
  <c r="H6" i="3"/>
  <c r="E18" i="3"/>
  <c r="AI18" i="3"/>
  <c r="O8" i="3"/>
  <c r="AA6" i="3"/>
  <c r="AA7" i="3"/>
  <c r="AA11" i="3"/>
  <c r="AA12" i="3"/>
  <c r="AA13" i="3"/>
  <c r="AA14" i="3"/>
  <c r="AA15" i="3"/>
  <c r="AA16" i="3"/>
  <c r="AA17" i="3"/>
  <c r="O6" i="3"/>
  <c r="AJ16" i="7"/>
  <c r="V18" i="4" l="1"/>
  <c r="AA18" i="4"/>
  <c r="AC18" i="4" s="1"/>
  <c r="Z14" i="8"/>
  <c r="AC16" i="6"/>
  <c r="X7" i="8"/>
  <c r="X15" i="8"/>
  <c r="X8" i="8"/>
  <c r="X16" i="8"/>
  <c r="Q18" i="4"/>
  <c r="X17" i="8"/>
  <c r="X6" i="8"/>
  <c r="AG18" i="6"/>
  <c r="S9" i="7"/>
  <c r="Y9" i="6"/>
  <c r="Y10" i="6"/>
  <c r="Z10" i="6" s="1"/>
  <c r="Y14" i="6"/>
  <c r="Z14" i="6" s="1"/>
  <c r="S9" i="6"/>
  <c r="V10" i="6"/>
  <c r="AC10" i="6"/>
  <c r="AC14" i="8"/>
  <c r="Z13" i="8"/>
  <c r="AC10" i="3"/>
  <c r="AG18" i="4"/>
  <c r="AC10" i="8"/>
  <c r="V12" i="8"/>
  <c r="AC12" i="8"/>
  <c r="S14" i="8"/>
  <c r="AC16" i="8"/>
  <c r="S9" i="8"/>
  <c r="AC9" i="7"/>
  <c r="Z10" i="7"/>
  <c r="V9" i="7"/>
  <c r="Z14" i="7"/>
  <c r="AC9" i="6"/>
  <c r="V9" i="6"/>
  <c r="AC13" i="6"/>
  <c r="V16" i="6"/>
  <c r="Q18" i="5"/>
  <c r="X18" i="5" s="1"/>
  <c r="Z10" i="3"/>
  <c r="S10" i="3"/>
  <c r="AC13" i="3"/>
  <c r="AH18" i="3"/>
  <c r="AJ18" i="3" s="1"/>
  <c r="V9" i="3"/>
  <c r="V10" i="3"/>
  <c r="S9" i="4"/>
  <c r="AB7" i="7"/>
  <c r="AC7" i="7" s="1"/>
  <c r="V7" i="7"/>
  <c r="X15" i="5"/>
  <c r="V11" i="8"/>
  <c r="AB11" i="8"/>
  <c r="AC11" i="8" s="1"/>
  <c r="Y12" i="6"/>
  <c r="Z12" i="6" s="1"/>
  <c r="S12" i="6"/>
  <c r="S15" i="3"/>
  <c r="Y15" i="3"/>
  <c r="Z15" i="3" s="1"/>
  <c r="Y8" i="7"/>
  <c r="Z8" i="7" s="1"/>
  <c r="S8" i="7"/>
  <c r="S8" i="8"/>
  <c r="Y8" i="8"/>
  <c r="AB17" i="8"/>
  <c r="AC17" i="8" s="1"/>
  <c r="V17" i="8"/>
  <c r="Y11" i="6"/>
  <c r="Z11" i="6" s="1"/>
  <c r="S11" i="6"/>
  <c r="S11" i="8"/>
  <c r="Y11" i="8"/>
  <c r="Z11" i="8" s="1"/>
  <c r="V13" i="3"/>
  <c r="V15" i="3"/>
  <c r="AB15" i="3"/>
  <c r="AC15" i="3" s="1"/>
  <c r="S15" i="7"/>
  <c r="Y15" i="7"/>
  <c r="Z15" i="7" s="1"/>
  <c r="V8" i="7"/>
  <c r="AB8" i="7"/>
  <c r="AC8" i="7" s="1"/>
  <c r="V8" i="8"/>
  <c r="AB8" i="8"/>
  <c r="AC8" i="8" s="1"/>
  <c r="Y17" i="7"/>
  <c r="Z17" i="7" s="1"/>
  <c r="S17" i="7"/>
  <c r="Y17" i="8"/>
  <c r="S17" i="8"/>
  <c r="S14" i="7"/>
  <c r="AB6" i="3"/>
  <c r="AC6" i="3" s="1"/>
  <c r="U18" i="3"/>
  <c r="V6" i="3"/>
  <c r="AB8" i="3"/>
  <c r="AC8" i="3" s="1"/>
  <c r="V8" i="3"/>
  <c r="X11" i="5"/>
  <c r="AB12" i="7"/>
  <c r="AC12" i="7" s="1"/>
  <c r="V12" i="7"/>
  <c r="V15" i="7"/>
  <c r="AB15" i="7"/>
  <c r="AC15" i="7" s="1"/>
  <c r="Y16" i="7"/>
  <c r="Z16" i="7" s="1"/>
  <c r="S16" i="7"/>
  <c r="AB17" i="7"/>
  <c r="AC17" i="7" s="1"/>
  <c r="V17" i="7"/>
  <c r="V6" i="6"/>
  <c r="U18" i="6"/>
  <c r="AB18" i="6" s="1"/>
  <c r="AB6" i="6"/>
  <c r="AC6" i="6" s="1"/>
  <c r="Q18" i="6"/>
  <c r="X18" i="6" s="1"/>
  <c r="X8" i="6"/>
  <c r="R18" i="3"/>
  <c r="S6" i="3"/>
  <c r="S16" i="3"/>
  <c r="X16" i="3"/>
  <c r="Z16" i="3" s="1"/>
  <c r="AC10" i="7"/>
  <c r="Y12" i="7"/>
  <c r="Z12" i="7" s="1"/>
  <c r="S12" i="7"/>
  <c r="Y13" i="7"/>
  <c r="Z13" i="7" s="1"/>
  <c r="S13" i="7"/>
  <c r="V14" i="7"/>
  <c r="Y7" i="8"/>
  <c r="S7" i="8"/>
  <c r="AB16" i="7"/>
  <c r="AC16" i="7" s="1"/>
  <c r="V16" i="7"/>
  <c r="R18" i="6"/>
  <c r="Y6" i="6"/>
  <c r="Z6" i="6" s="1"/>
  <c r="S6" i="6"/>
  <c r="V11" i="7"/>
  <c r="AB11" i="7"/>
  <c r="AC11" i="7" s="1"/>
  <c r="V7" i="3"/>
  <c r="AB7" i="3"/>
  <c r="AC7" i="3" s="1"/>
  <c r="S8" i="6"/>
  <c r="Y8" i="6"/>
  <c r="S17" i="3"/>
  <c r="X17" i="3"/>
  <c r="Z17" i="3" s="1"/>
  <c r="Q18" i="7"/>
  <c r="X18" i="7" s="1"/>
  <c r="Y16" i="8"/>
  <c r="S16" i="8"/>
  <c r="X17" i="5"/>
  <c r="S7" i="3"/>
  <c r="Y7" i="3"/>
  <c r="Z7" i="3" s="1"/>
  <c r="X8" i="5"/>
  <c r="Z8" i="5" s="1"/>
  <c r="S8" i="5"/>
  <c r="AC14" i="7"/>
  <c r="Q18" i="3"/>
  <c r="X18" i="3" s="1"/>
  <c r="S10" i="6"/>
  <c r="V13" i="7"/>
  <c r="X12" i="5"/>
  <c r="Y12" i="8"/>
  <c r="Z12" i="8" s="1"/>
  <c r="S12" i="8"/>
  <c r="Q18" i="8"/>
  <c r="X18" i="8" s="1"/>
  <c r="X9" i="8"/>
  <c r="Z9" i="8" s="1"/>
  <c r="S7" i="6"/>
  <c r="Y7" i="6"/>
  <c r="Z7" i="6" s="1"/>
  <c r="AB7" i="8"/>
  <c r="AC7" i="8" s="1"/>
  <c r="V7" i="8"/>
  <c r="V16" i="8"/>
  <c r="V10" i="7"/>
  <c r="AC14" i="6"/>
  <c r="Y11" i="7"/>
  <c r="Z11" i="7" s="1"/>
  <c r="S11" i="7"/>
  <c r="V8" i="6"/>
  <c r="AB8" i="6"/>
  <c r="AC8" i="6" s="1"/>
  <c r="AB17" i="3"/>
  <c r="AC17" i="3" s="1"/>
  <c r="V17" i="3"/>
  <c r="V16" i="3"/>
  <c r="AB16" i="3"/>
  <c r="AC16" i="3" s="1"/>
  <c r="S17" i="4"/>
  <c r="S10" i="8"/>
  <c r="X10" i="8"/>
  <c r="Z10" i="8" s="1"/>
  <c r="AB7" i="6"/>
  <c r="AC7" i="6" s="1"/>
  <c r="V7" i="6"/>
  <c r="Y15" i="8"/>
  <c r="S15" i="8"/>
  <c r="S13" i="4"/>
  <c r="AB6" i="7"/>
  <c r="AC6" i="7" s="1"/>
  <c r="V6" i="7"/>
  <c r="U18" i="7"/>
  <c r="AB18" i="7" s="1"/>
  <c r="V10" i="8"/>
  <c r="S10" i="7"/>
  <c r="S14" i="6"/>
  <c r="AC13" i="7"/>
  <c r="S13" i="3"/>
  <c r="Y13" i="6"/>
  <c r="Z13" i="6" s="1"/>
  <c r="S13" i="6"/>
  <c r="AB14" i="3"/>
  <c r="AC14" i="3" s="1"/>
  <c r="V14" i="3"/>
  <c r="X9" i="6"/>
  <c r="AB13" i="8"/>
  <c r="AC13" i="8" s="1"/>
  <c r="V13" i="8"/>
  <c r="V14" i="6"/>
  <c r="V14" i="8"/>
  <c r="S15" i="6"/>
  <c r="Y15" i="6"/>
  <c r="Z15" i="6" s="1"/>
  <c r="V15" i="8"/>
  <c r="AB15" i="8"/>
  <c r="AC15" i="8" s="1"/>
  <c r="Z9" i="7"/>
  <c r="AB17" i="6"/>
  <c r="AC17" i="6" s="1"/>
  <c r="V17" i="6"/>
  <c r="AB9" i="8"/>
  <c r="AC9" i="8" s="1"/>
  <c r="V9" i="8"/>
  <c r="R18" i="7"/>
  <c r="S6" i="7"/>
  <c r="Y6" i="7"/>
  <c r="Z6" i="7" s="1"/>
  <c r="U18" i="8"/>
  <c r="AB18" i="8" s="1"/>
  <c r="AB6" i="8"/>
  <c r="AC6" i="8" s="1"/>
  <c r="V12" i="3"/>
  <c r="AB12" i="3"/>
  <c r="AC12" i="3" s="1"/>
  <c r="Y16" i="6"/>
  <c r="Z16" i="6" s="1"/>
  <c r="S16" i="6"/>
  <c r="V11" i="3"/>
  <c r="AB11" i="3"/>
  <c r="AC11" i="3" s="1"/>
  <c r="S14" i="3"/>
  <c r="AB12" i="6"/>
  <c r="AC12" i="6" s="1"/>
  <c r="V12" i="6"/>
  <c r="V13" i="6"/>
  <c r="Y7" i="7"/>
  <c r="Z7" i="7" s="1"/>
  <c r="S7" i="7"/>
  <c r="V15" i="6"/>
  <c r="AB15" i="6"/>
  <c r="AC15" i="6" s="1"/>
  <c r="X7" i="5"/>
  <c r="Z7" i="5" s="1"/>
  <c r="S7" i="5"/>
  <c r="Y17" i="6"/>
  <c r="Z17" i="6" s="1"/>
  <c r="S17" i="6"/>
  <c r="R18" i="8"/>
  <c r="Y6" i="8"/>
  <c r="S6" i="8"/>
  <c r="AB11" i="6"/>
  <c r="AC11" i="6" s="1"/>
  <c r="V11" i="6"/>
  <c r="Y12" i="3"/>
  <c r="Z12" i="3" s="1"/>
  <c r="S12" i="3"/>
  <c r="S13" i="8"/>
  <c r="S9" i="3"/>
  <c r="X9" i="3"/>
  <c r="Z9" i="3" s="1"/>
  <c r="S8" i="3"/>
  <c r="X8" i="3"/>
  <c r="Z8" i="3" s="1"/>
  <c r="Y11" i="3"/>
  <c r="Z11" i="3" s="1"/>
  <c r="S11" i="3"/>
  <c r="AG18" i="7"/>
  <c r="AG18" i="3"/>
  <c r="AA18" i="8"/>
  <c r="AH18" i="8"/>
  <c r="AJ18" i="8" s="1"/>
  <c r="AH18" i="7"/>
  <c r="AJ18" i="7" s="1"/>
  <c r="O18" i="7"/>
  <c r="AH18" i="6"/>
  <c r="AJ18" i="6" s="1"/>
  <c r="AH18" i="5"/>
  <c r="AJ18" i="5" s="1"/>
  <c r="AH18" i="4"/>
  <c r="AJ18" i="4" s="1"/>
  <c r="O18" i="4"/>
  <c r="AA18" i="3"/>
  <c r="O18" i="3"/>
  <c r="AG18" i="8"/>
  <c r="AA18" i="7"/>
  <c r="AA18" i="6"/>
  <c r="H18" i="3"/>
  <c r="AJ16" i="5"/>
  <c r="AJ17" i="5"/>
  <c r="S18" i="4" l="1"/>
  <c r="X18" i="4"/>
  <c r="Z18" i="4" s="1"/>
  <c r="V18" i="6"/>
  <c r="Z8" i="8"/>
  <c r="Z7" i="8"/>
  <c r="Z15" i="8"/>
  <c r="Z16" i="8"/>
  <c r="Z6" i="8"/>
  <c r="Z9" i="6"/>
  <c r="Z17" i="8"/>
  <c r="AC18" i="8"/>
  <c r="AC18" i="7"/>
  <c r="AC18" i="6"/>
  <c r="Y18" i="8"/>
  <c r="Z18" i="8" s="1"/>
  <c r="S18" i="8"/>
  <c r="AB18" i="3"/>
  <c r="AC18" i="3" s="1"/>
  <c r="V18" i="3"/>
  <c r="V18" i="7"/>
  <c r="Z8" i="6"/>
  <c r="Y18" i="6"/>
  <c r="Z18" i="6" s="1"/>
  <c r="S18" i="6"/>
  <c r="S18" i="7"/>
  <c r="Y18" i="7"/>
  <c r="Z18" i="7" s="1"/>
  <c r="S18" i="3"/>
  <c r="Y18" i="3"/>
  <c r="Z18" i="3" s="1"/>
  <c r="V18" i="8"/>
  <c r="AJ17" i="8"/>
  <c r="AJ16" i="8"/>
  <c r="AJ17" i="7" l="1"/>
  <c r="AJ17" i="4" l="1"/>
  <c r="AJ16" i="4"/>
  <c r="AJ17" i="3" l="1"/>
  <c r="AJ16" i="3"/>
  <c r="AJ17" i="6" l="1"/>
  <c r="AJ16" i="6"/>
  <c r="AJ15" i="8" l="1"/>
  <c r="AJ15" i="7"/>
  <c r="AJ15" i="6"/>
  <c r="AJ15" i="5"/>
  <c r="AJ15" i="4"/>
  <c r="AJ15" i="3"/>
  <c r="AF17" i="2" l="1"/>
  <c r="AF16" i="2"/>
  <c r="AI17" i="2" l="1"/>
  <c r="AI16" i="2"/>
  <c r="AE17" i="2" l="1"/>
  <c r="AE16" i="2"/>
  <c r="AF11" i="2"/>
  <c r="AF12" i="2"/>
  <c r="AF13" i="2"/>
  <c r="AF14" i="2"/>
  <c r="AF15" i="2"/>
  <c r="AE15" i="2"/>
  <c r="AE14" i="2"/>
  <c r="AE13" i="2"/>
  <c r="AE12" i="2"/>
  <c r="AE11" i="2"/>
  <c r="AI15" i="2"/>
  <c r="AI14" i="2"/>
  <c r="AI13" i="2"/>
  <c r="AI11" i="2"/>
  <c r="AF10" i="2" l="1"/>
  <c r="AE10" i="2"/>
  <c r="AI10" i="2"/>
  <c r="AF9" i="2" l="1"/>
  <c r="AE9" i="2"/>
  <c r="AI9" i="2" l="1"/>
  <c r="E6" i="2"/>
  <c r="H6" i="2"/>
  <c r="L6" i="2"/>
  <c r="O6" i="2"/>
  <c r="S6" i="2"/>
  <c r="V6" i="2"/>
  <c r="Y6" i="2"/>
  <c r="AA6" i="2"/>
  <c r="AB6" i="2"/>
  <c r="AE6" i="2"/>
  <c r="AI6" i="2"/>
  <c r="E7" i="2"/>
  <c r="H7" i="2"/>
  <c r="L7" i="2"/>
  <c r="O7" i="2"/>
  <c r="S7" i="2"/>
  <c r="V7" i="2"/>
  <c r="Y7" i="2"/>
  <c r="AA7" i="2"/>
  <c r="AB7" i="2"/>
  <c r="AE7" i="2"/>
  <c r="AF7" i="2"/>
  <c r="AI7" i="2"/>
  <c r="E8" i="2"/>
  <c r="H8" i="2"/>
  <c r="L8" i="2"/>
  <c r="O8" i="2"/>
  <c r="S8" i="2"/>
  <c r="V8" i="2"/>
  <c r="Y8" i="2"/>
  <c r="AA8" i="2"/>
  <c r="AB8" i="2"/>
  <c r="AE8" i="2"/>
  <c r="AF8" i="2"/>
  <c r="AI8" i="2"/>
  <c r="E9" i="2"/>
  <c r="H9" i="2"/>
  <c r="L9" i="2"/>
  <c r="O9" i="2"/>
  <c r="S9" i="2"/>
  <c r="V9" i="2"/>
  <c r="Y9" i="2"/>
  <c r="AA9" i="2"/>
  <c r="AB9" i="2"/>
  <c r="E10" i="2"/>
  <c r="H10" i="2"/>
  <c r="L10" i="2"/>
  <c r="O10" i="2"/>
  <c r="S10" i="2"/>
  <c r="V10" i="2"/>
  <c r="Y10" i="2"/>
  <c r="AA10" i="2"/>
  <c r="AB10" i="2"/>
  <c r="AG10" i="2"/>
  <c r="E11" i="2"/>
  <c r="H11" i="2"/>
  <c r="L11" i="2"/>
  <c r="O11" i="2"/>
  <c r="S11" i="2"/>
  <c r="V11" i="2"/>
  <c r="Y11" i="2"/>
  <c r="AA11" i="2"/>
  <c r="AB11" i="2"/>
  <c r="AJ11" i="2"/>
  <c r="E12" i="2"/>
  <c r="H12" i="2"/>
  <c r="L12" i="2"/>
  <c r="O12" i="2"/>
  <c r="S12" i="2"/>
  <c r="V12" i="2"/>
  <c r="Y12" i="2"/>
  <c r="AA12" i="2"/>
  <c r="AB12" i="2"/>
  <c r="AG12" i="2"/>
  <c r="E13" i="2"/>
  <c r="H13" i="2"/>
  <c r="L13" i="2"/>
  <c r="O13" i="2"/>
  <c r="S13" i="2"/>
  <c r="V13" i="2"/>
  <c r="Y13" i="2"/>
  <c r="AA13" i="2"/>
  <c r="AB13" i="2"/>
  <c r="AJ13" i="2"/>
  <c r="E14" i="2"/>
  <c r="H14" i="2"/>
  <c r="L14" i="2"/>
  <c r="O14" i="2"/>
  <c r="S14" i="2"/>
  <c r="V14" i="2"/>
  <c r="Y14" i="2"/>
  <c r="AA14" i="2"/>
  <c r="AB14" i="2"/>
  <c r="AG14" i="2"/>
  <c r="Y15" i="2"/>
  <c r="Y16" i="2"/>
  <c r="Z13" i="2" l="1"/>
  <c r="Z11" i="2"/>
  <c r="AC13" i="2"/>
  <c r="AC14" i="2"/>
  <c r="AC11" i="2"/>
  <c r="AC12" i="2"/>
  <c r="AC10" i="2"/>
  <c r="AJ14" i="2"/>
  <c r="Z14" i="2"/>
  <c r="AJ12" i="2"/>
  <c r="Z12" i="2"/>
  <c r="AJ10" i="2"/>
  <c r="Z10" i="2"/>
  <c r="AG13" i="2"/>
  <c r="AG11" i="2"/>
  <c r="AC8" i="2"/>
  <c r="AG8" i="2"/>
  <c r="Z7" i="2"/>
  <c r="Z9" i="2"/>
  <c r="Z8" i="2"/>
  <c r="AG9" i="2"/>
  <c r="AG7" i="2"/>
  <c r="AG6" i="2"/>
  <c r="Z6" i="2"/>
  <c r="AC9" i="2"/>
  <c r="AJ7" i="2"/>
  <c r="AC7" i="2"/>
  <c r="AC6" i="2"/>
  <c r="AJ9" i="2"/>
  <c r="AJ8" i="2"/>
  <c r="AJ6" i="2"/>
  <c r="S17" i="2"/>
  <c r="S16" i="2"/>
  <c r="O17" i="2"/>
  <c r="O16" i="2"/>
  <c r="O15" i="2"/>
  <c r="L16" i="2"/>
  <c r="H17" i="2"/>
  <c r="H16" i="2"/>
  <c r="H15" i="2"/>
  <c r="E17" i="2"/>
  <c r="E16" i="2"/>
  <c r="E15" i="2"/>
  <c r="V15" i="2"/>
  <c r="N18" i="2"/>
  <c r="K18" i="2"/>
  <c r="J18" i="2"/>
  <c r="G18" i="2"/>
  <c r="D18" i="2"/>
  <c r="C18" i="2"/>
  <c r="AH18" i="2" l="1"/>
  <c r="AI18" i="2"/>
  <c r="AF18" i="2"/>
  <c r="AE18" i="2"/>
  <c r="AG17" i="2"/>
  <c r="S15" i="2"/>
  <c r="Q18" i="2"/>
  <c r="X18" i="2" s="1"/>
  <c r="AG15" i="2"/>
  <c r="R18" i="2"/>
  <c r="Y18" i="2" s="1"/>
  <c r="AG16" i="2"/>
  <c r="AJ15" i="2"/>
  <c r="AJ17" i="2"/>
  <c r="V16" i="2"/>
  <c r="AJ16" i="2"/>
  <c r="L18" i="2"/>
  <c r="U18" i="2"/>
  <c r="AB18" i="2" s="1"/>
  <c r="V17" i="2"/>
  <c r="O18" i="2"/>
  <c r="E18" i="2"/>
  <c r="H18" i="2"/>
  <c r="T18" i="2"/>
  <c r="AJ18" i="2" l="1"/>
  <c r="AG18" i="2"/>
  <c r="S18" i="2"/>
  <c r="Z18" i="2"/>
  <c r="V18" i="2"/>
  <c r="AA18" i="2"/>
  <c r="AC18" i="2" s="1"/>
  <c r="AB17" i="2" l="1"/>
  <c r="AA17" i="2"/>
  <c r="Y17" i="2"/>
  <c r="AB16" i="2"/>
  <c r="AA16" i="2"/>
  <c r="AB15" i="2"/>
  <c r="AA15" i="2"/>
  <c r="AC15" i="2" l="1"/>
  <c r="Z15" i="2"/>
  <c r="AC16" i="2"/>
  <c r="AC17" i="2"/>
  <c r="Z16" i="2"/>
  <c r="Z17" i="2"/>
  <c r="Y12" i="5"/>
  <c r="Z12" i="5" s="1"/>
  <c r="T18" i="5"/>
  <c r="AA18" i="5" s="1"/>
  <c r="Y10" i="5"/>
  <c r="Z10" i="5" s="1"/>
  <c r="AA10" i="5"/>
  <c r="S13" i="5"/>
  <c r="AA13" i="5"/>
  <c r="S16" i="5"/>
  <c r="AA16" i="5"/>
  <c r="Y14" i="5"/>
  <c r="Z14" i="5" s="1"/>
  <c r="U14" i="5"/>
  <c r="AB14" i="5" s="1"/>
  <c r="AA14" i="5"/>
  <c r="S12" i="5"/>
  <c r="U12" i="5"/>
  <c r="V12" i="5" s="1"/>
  <c r="AA12" i="5"/>
  <c r="S11" i="5"/>
  <c r="U11" i="5"/>
  <c r="AB11" i="5" s="1"/>
  <c r="AA11" i="5"/>
  <c r="S17" i="5"/>
  <c r="AA17" i="5"/>
  <c r="S15" i="5"/>
  <c r="AA15" i="5"/>
  <c r="AC14" i="5" l="1"/>
  <c r="V11" i="5"/>
  <c r="U15" i="5"/>
  <c r="AC11" i="5"/>
  <c r="Y13" i="5"/>
  <c r="Z13" i="5" s="1"/>
  <c r="Y17" i="5"/>
  <c r="Z17" i="5" s="1"/>
  <c r="S14" i="5"/>
  <c r="U17" i="5"/>
  <c r="V14" i="5"/>
  <c r="U13" i="5"/>
  <c r="Y15" i="5"/>
  <c r="Z15" i="5" s="1"/>
  <c r="U16" i="5"/>
  <c r="V16" i="5" s="1"/>
  <c r="U10" i="5"/>
  <c r="R18" i="5"/>
  <c r="Y16" i="5"/>
  <c r="Z16" i="5" s="1"/>
  <c r="AB12" i="5"/>
  <c r="AC12" i="5" s="1"/>
  <c r="Y11" i="5"/>
  <c r="Z11" i="5" s="1"/>
  <c r="S10" i="5"/>
  <c r="AB16" i="5" l="1"/>
  <c r="AC16" i="5" s="1"/>
  <c r="AB15" i="5"/>
  <c r="AC15" i="5" s="1"/>
  <c r="V15" i="5"/>
  <c r="V17" i="5"/>
  <c r="AB17" i="5"/>
  <c r="AC17" i="5" s="1"/>
  <c r="AB13" i="5"/>
  <c r="AC13" i="5" s="1"/>
  <c r="V13" i="5"/>
  <c r="Y18" i="5"/>
  <c r="Z18" i="5" s="1"/>
  <c r="S18" i="5"/>
  <c r="U18" i="5"/>
  <c r="V10" i="5"/>
  <c r="AB10" i="5"/>
  <c r="AC10" i="5" s="1"/>
  <c r="V18" i="5" l="1"/>
  <c r="AB18" i="5"/>
  <c r="AC18" i="5" s="1"/>
  <c r="AF11" i="5" l="1"/>
  <c r="AG11" i="5" s="1"/>
  <c r="E11" i="5" l="1"/>
  <c r="D18" i="5"/>
  <c r="AF18" i="5" l="1"/>
  <c r="AG18" i="5" s="1"/>
  <c r="E18" i="5"/>
</calcChain>
</file>

<file path=xl/sharedStrings.xml><?xml version="1.0" encoding="utf-8"?>
<sst xmlns="http://schemas.openxmlformats.org/spreadsheetml/2006/main" count="336" uniqueCount="23">
  <si>
    <t>RoB 23</t>
  </si>
  <si>
    <t>% Var.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</si>
  <si>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</si>
  <si>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</si>
  <si>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</si>
  <si>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</si>
  <si>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</si>
  <si>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</si>
  <si>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</si>
  <si>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</si>
  <si>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</si>
  <si>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</si>
  <si>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</si>
  <si>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</si>
  <si>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</si>
  <si>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RoB 24</t>
  </si>
  <si>
    <t>Actual 23</t>
  </si>
  <si>
    <t>Budget 24</t>
  </si>
  <si>
    <t>ROOM REVENUE (€k)</t>
  </si>
  <si>
    <t>ROOM NIGHTS</t>
  </si>
  <si>
    <t>OCCUPANCY</t>
  </si>
  <si>
    <t>AVAILABLE ROOMS</t>
  </si>
  <si>
    <t>ADR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</si>
</sst>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;\-"/>
    <numFmt numFmtId="165" formatCode="#,##0%;\(#,##0%\);\-"/>
    <numFmt numFmtId="166" formatCode="0&quot;p.p&quot;;\(0&quot;p.p&quot;\);&quot;-&quot;"/>
    <numFmt numFmtId="167" formatCode="#,#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3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0" fillId="4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/>
    <xf numFmtId="0" fontId="5" fillId="2" borderId="0" xfId="0" applyFont="1" applyFill="1" applyAlignment="1">
      <alignment horizontal="centerContinuous" vertical="center"/>
    </xf>
    <xf numFmtId="164" fontId="0" fillId="4" borderId="1" xfId="0" applyNumberFormat="1" applyFill="1" applyBorder="1" applyAlignment="1">
      <alignment horizontal="center"/>
    </xf>
    <xf numFmtId="165" fontId="4" fillId="4" borderId="1" xfId="1" applyNumberFormat="1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5" fontId="4" fillId="4" borderId="2" xfId="1" applyNumberFormat="1" applyFon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6" fillId="4" borderId="1" xfId="0" applyFont="1" applyFill="1" applyBorder="1"/>
    <xf numFmtId="0" fontId="6" fillId="4" borderId="2" xfId="0" applyFont="1" applyFill="1" applyBorder="1"/>
    <xf numFmtId="0" fontId="7" fillId="0" borderId="0" xfId="0" applyFont="1" applyAlignment="1">
      <alignment horizontal="center" vertical="center"/>
    </xf>
    <xf numFmtId="0" fontId="6" fillId="4" borderId="0" xfId="0" applyFont="1" applyFill="1"/>
    <xf numFmtId="164" fontId="0" fillId="4" borderId="3" xfId="0" applyNumberFormat="1" applyFill="1" applyBorder="1" applyAlignment="1">
      <alignment horizontal="center"/>
    </xf>
    <xf numFmtId="165" fontId="4" fillId="4" borderId="3" xfId="1" applyNumberFormat="1" applyFon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0" fontId="6" fillId="6" borderId="4" xfId="0" applyFont="1" applyFill="1" applyBorder="1"/>
    <xf numFmtId="164" fontId="0" fillId="6" borderId="4" xfId="0" applyNumberFormat="1" applyFill="1" applyBorder="1" applyAlignment="1">
      <alignment horizontal="center"/>
    </xf>
    <xf numFmtId="165" fontId="4" fillId="6" borderId="4" xfId="1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4" borderId="0" xfId="1" applyFont="1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0" fillId="2" borderId="0" xfId="0" applyFill="1"/>
    <xf numFmtId="166" fontId="4" fillId="4" borderId="1" xfId="1" applyNumberFormat="1" applyFont="1" applyFill="1" applyBorder="1" applyAlignment="1">
      <alignment horizontal="center"/>
    </xf>
    <xf numFmtId="166" fontId="4" fillId="4" borderId="0" xfId="1" applyNumberFormat="1" applyFont="1" applyFill="1" applyBorder="1" applyAlignment="1">
      <alignment horizontal="center"/>
    </xf>
    <xf numFmtId="166" fontId="4" fillId="6" borderId="4" xfId="1" applyNumberFormat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166" fontId="4" fillId="4" borderId="2" xfId="1" applyNumberFormat="1" applyFont="1" applyFill="1" applyBorder="1" applyAlignment="1">
      <alignment horizontal="center"/>
    </xf>
    <xf numFmtId="0" fontId="8" fillId="4" borderId="0" xfId="0" applyFont="1" applyFill="1"/>
    <xf numFmtId="14" fontId="9" fillId="2" borderId="0" xfId="0" applyNumberFormat="1" applyFont="1" applyFill="1" applyAlignment="1">
      <alignment horizontal="left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0" fillId="6" borderId="4" xfId="1" applyNumberFormat="1" applyFont="1" applyFill="1" applyBorder="1" applyAlignment="1">
      <alignment horizontal="center"/>
    </xf>
    <xf numFmtId="9" fontId="0" fillId="6" borderId="5" xfId="1" applyFont="1" applyFill="1" applyBorder="1" applyAlignment="1">
      <alignment horizontal="center"/>
    </xf>
    <xf numFmtId="166" fontId="4" fillId="6" borderId="5" xfId="1" applyNumberFormat="1" applyFont="1" applyFill="1" applyBorder="1" applyAlignment="1">
      <alignment horizontal="center"/>
    </xf>
    <xf numFmtId="0" fontId="0" fillId="4" borderId="5" xfId="0" applyFill="1" applyBorder="1"/>
    <xf numFmtId="0" fontId="0" fillId="2" borderId="5" xfId="0" applyFill="1" applyBorder="1"/>
    <xf numFmtId="167" fontId="11" fillId="0" borderId="0" xfId="2" applyNumberFormat="1"/>
    <xf numFmtId="37" fontId="11" fillId="0" borderId="0" xfId="2" applyNumberFormat="1"/>
    <xf numFmtId="0" fontId="6" fillId="0" borderId="1" xfId="0" applyFont="1" applyBorder="1"/>
    <xf numFmtId="165" fontId="4" fillId="0" borderId="2" xfId="1" applyNumberFormat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6EA73019-1F11-4376-BBEA-909920C646B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s%20on%20Books%2010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ENTE"/>
      <sheetName val="RIO PARK"/>
      <sheetName val="RIUDOR"/>
      <sheetName val="FLAMINGO"/>
      <sheetName val="AGIR SPRINGS"/>
      <sheetName val="PEZ ESPADA"/>
      <sheetName val="RIVIE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R6">
            <v>2387</v>
          </cell>
        </row>
        <row r="7">
          <cell r="R7">
            <v>2156</v>
          </cell>
        </row>
        <row r="8">
          <cell r="R8">
            <v>2387</v>
          </cell>
        </row>
        <row r="9">
          <cell r="R9">
            <v>2310</v>
          </cell>
        </row>
        <row r="10">
          <cell r="R10">
            <v>2387</v>
          </cell>
        </row>
        <row r="11">
          <cell r="R11">
            <v>2310</v>
          </cell>
        </row>
        <row r="12">
          <cell r="R12">
            <v>2387</v>
          </cell>
        </row>
        <row r="13">
          <cell r="R13">
            <v>2387</v>
          </cell>
        </row>
        <row r="14">
          <cell r="R14">
            <v>2310</v>
          </cell>
        </row>
        <row r="15">
          <cell r="R15">
            <v>2387</v>
          </cell>
        </row>
        <row r="16">
          <cell r="R16">
            <v>2310</v>
          </cell>
        </row>
        <row r="17">
          <cell r="R17">
            <v>2387</v>
          </cell>
        </row>
      </sheetData>
      <sheetData sheetId="5" refreshError="1">
        <row r="6">
          <cell r="D6">
            <v>169002</v>
          </cell>
          <cell r="R6">
            <v>7409</v>
          </cell>
        </row>
        <row r="7">
          <cell r="R7">
            <v>6692</v>
          </cell>
        </row>
        <row r="8">
          <cell r="R8">
            <v>7409</v>
          </cell>
        </row>
        <row r="9">
          <cell r="R9">
            <v>7170</v>
          </cell>
        </row>
        <row r="10">
          <cell r="R10">
            <v>7409</v>
          </cell>
        </row>
        <row r="11">
          <cell r="R11">
            <v>7170</v>
          </cell>
        </row>
        <row r="12">
          <cell r="R12">
            <v>7409</v>
          </cell>
        </row>
        <row r="13">
          <cell r="R13">
            <v>7409</v>
          </cell>
        </row>
        <row r="14">
          <cell r="R14">
            <v>7170</v>
          </cell>
        </row>
        <row r="15">
          <cell r="R15">
            <v>7409</v>
          </cell>
        </row>
        <row r="16">
          <cell r="R16">
            <v>7170</v>
          </cell>
        </row>
        <row r="17">
          <cell r="R17">
            <v>7409</v>
          </cell>
        </row>
      </sheetData>
      <sheetData sheetId="6" refreshError="1">
        <row r="6">
          <cell r="D6">
            <v>116780</v>
          </cell>
          <cell r="R6">
            <v>5890</v>
          </cell>
        </row>
        <row r="7">
          <cell r="R7">
            <v>5320</v>
          </cell>
        </row>
        <row r="8">
          <cell r="R8">
            <v>5890</v>
          </cell>
        </row>
        <row r="9">
          <cell r="R9">
            <v>5700</v>
          </cell>
        </row>
        <row r="10">
          <cell r="R10">
            <v>5890</v>
          </cell>
        </row>
        <row r="11">
          <cell r="R11">
            <v>5700</v>
          </cell>
        </row>
        <row r="12">
          <cell r="R12">
            <v>5890</v>
          </cell>
        </row>
        <row r="13">
          <cell r="R13">
            <v>5890</v>
          </cell>
        </row>
        <row r="14">
          <cell r="R14">
            <v>5700</v>
          </cell>
        </row>
        <row r="15">
          <cell r="R15">
            <v>5890</v>
          </cell>
        </row>
        <row r="16">
          <cell r="R16">
            <v>5700</v>
          </cell>
        </row>
        <row r="17">
          <cell r="R17">
            <v>5890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J20"/>
  <sheetViews>
    <sheetView zoomScale="92" zoomScaleNormal="92" workbookViewId="0">
      <selection activeCell="X13" sqref="X13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.6328125" style="6" customWidth="1"/>
    <col min="3" max="3" width="9.54296875" style="6" customWidth="1"/>
    <col min="4" max="4" width="9.81640625" style="6" customWidth="1"/>
    <col min="5" max="5" width="7.81640625" style="6" customWidth="1"/>
    <col min="6" max="6" width="10" style="6" customWidth="1"/>
    <col min="7" max="7" width="9.81640625" style="6" customWidth="1"/>
    <col min="8" max="8" width="7.453125" style="6" customWidth="1"/>
    <col min="9" max="9" width="1.453125" style="6" customWidth="1"/>
    <col min="10" max="11" width="8" style="6" customWidth="1"/>
    <col min="12" max="12" width="8.1796875" style="6" customWidth="1"/>
    <col min="13" max="13" width="9" style="6" bestFit="1" customWidth="1"/>
    <col min="14" max="14" width="9.54296875" style="6" bestFit="1" customWidth="1"/>
    <col min="15" max="15" width="8.179687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8.81640625" style="6" customWidth="1" collapsed="1"/>
    <col min="25" max="25" width="8.81640625" style="6" bestFit="1" customWidth="1"/>
    <col min="26" max="26" width="7.54296875" style="6" customWidth="1"/>
    <col min="27" max="27" width="9" style="6" bestFit="1" customWidth="1"/>
    <col min="28" max="28" width="9.54296875" style="6" bestFit="1" customWidth="1"/>
    <col min="29" max="29" width="7.1796875" style="6" customWidth="1"/>
    <col min="30" max="30" width="1.453125" style="6" customWidth="1"/>
    <col min="31" max="31" width="8.81640625" style="6" bestFit="1" customWidth="1"/>
    <col min="32" max="32" width="8.1796875" style="6" customWidth="1"/>
    <col min="33" max="33" width="8.54296875" style="6" customWidth="1"/>
    <col min="34" max="34" width="9" style="6" bestFit="1" customWidth="1"/>
    <col min="35" max="35" width="9.54296875" style="6" bestFit="1" customWidth="1"/>
    <col min="36" max="36" width="6.1796875" style="6" bestFit="1" customWidth="1"/>
    <col min="37" max="16384" width="10.81640625" style="6"/>
  </cols>
  <sheetData>
    <row r="1" spans="2:36" x14ac:dyDescent="0.35">
      <c r="I1" s="26"/>
      <c r="P1" s="26"/>
      <c r="W1" s="26"/>
      <c r="AD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s="3" customFormat="1" ht="21" customHeight="1" x14ac:dyDescent="0.35">
      <c r="B4" s="33"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35">
      <c r="B6" s="13" t="s">
        <v>2</v>
      </c>
      <c r="C6" s="43">
        <v>216160</v>
      </c>
      <c r="D6" s="43">
        <v>205402</v>
      </c>
      <c r="E6" s="9">
        <f>+IFERROR(D6/C6,"-")</f>
        <v>0.95023131014063655</v>
      </c>
      <c r="F6" s="8">
        <v>216160</v>
      </c>
      <c r="G6" s="8">
        <v>240413.94</v>
      </c>
      <c r="H6" s="9">
        <f>+IFERROR(G6/F6,"-")</f>
        <v>1.1122036454478164</v>
      </c>
      <c r="I6" s="2"/>
      <c r="J6" s="44">
        <v>3633</v>
      </c>
      <c r="K6" s="44">
        <v>2870</v>
      </c>
      <c r="L6" s="9">
        <f>+IFERROR(K6/J6,"-")</f>
        <v>0.78998073217726394</v>
      </c>
      <c r="M6" s="8">
        <v>3633</v>
      </c>
      <c r="N6" s="8">
        <v>3631</v>
      </c>
      <c r="O6" s="9">
        <f>+IFERROR(N6/M6,"-")</f>
        <v>0.9994494907789705</v>
      </c>
      <c r="P6" s="2"/>
      <c r="Q6" s="8">
        <v>5859</v>
      </c>
      <c r="R6" s="8">
        <v>5859</v>
      </c>
      <c r="S6" s="9">
        <f>+IFERROR(R6/Q6,"-")</f>
        <v>1</v>
      </c>
      <c r="T6" s="8">
        <v>5859</v>
      </c>
      <c r="U6" s="8">
        <v>5859</v>
      </c>
      <c r="V6" s="9">
        <f>+IFERROR(U6/T6,"-")</f>
        <v>1</v>
      </c>
      <c r="W6" s="2"/>
      <c r="X6" s="23">
        <f t="shared" ref="X6:X18" si="0">+IFERROR(J6/Q6,"-")</f>
        <v>0.62007168458781359</v>
      </c>
      <c r="Y6" s="23">
        <f t="shared" ref="Y6:Y18" si="1">+IFERROR(K6/R6,"-")</f>
        <v>0.48984468339307047</v>
      </c>
      <c r="Z6" s="27">
        <f>+IFERROR((Y6-X6)*100,"-")</f>
        <v>-13.022700119474312</v>
      </c>
      <c r="AA6" s="23">
        <f t="shared" ref="AA6:AA18" si="2">+IFERROR(M6/T6,"-")</f>
        <v>0.62007168458781359</v>
      </c>
      <c r="AB6" s="23">
        <f t="shared" ref="AB6:AB18" si="3">+IFERROR(N6/U6,"-")</f>
        <v>0.61973032940774875</v>
      </c>
      <c r="AC6" s="27">
        <f>+IFERROR((AB6-AA6)*100,"-")</f>
        <v>-3.4135518006483956E-2</v>
      </c>
      <c r="AD6" s="2"/>
      <c r="AE6" s="8">
        <f t="shared" ref="AE6:AE18" si="4">+IFERROR(C6/J6,"-")</f>
        <v>59.4990366088632</v>
      </c>
      <c r="AF6" s="8">
        <f t="shared" ref="AF6:AF18" si="5">+IFERROR(D6/K6,"-")</f>
        <v>71.568641114982583</v>
      </c>
      <c r="AG6" s="9">
        <f>+IFERROR(AF6/AE6,"-")</f>
        <v>1.2028537803975377</v>
      </c>
      <c r="AH6" s="35">
        <f>F6/M6</f>
        <v>59.4990366088632</v>
      </c>
      <c r="AI6" s="8">
        <f t="shared" ref="AI6:AI17" si="6">+IFERROR(G6/N6,"-")</f>
        <v>66.211495455797305</v>
      </c>
      <c r="AJ6" s="9">
        <f>+IFERROR(AI6/AH6,"-")</f>
        <v>1.1128162610608421</v>
      </c>
    </row>
    <row r="7" spans="2:36" x14ac:dyDescent="0.35">
      <c r="B7" s="14" t="s">
        <v>3</v>
      </c>
      <c r="C7" s="43">
        <v>220437</v>
      </c>
      <c r="D7" s="43">
        <v>299472</v>
      </c>
      <c r="E7" s="11">
        <f t="shared" ref="E7:E18" si="7">+IFERROR(D7/C7,"-")</f>
        <v>1.3585378135249526</v>
      </c>
      <c r="F7" s="10">
        <v>220437</v>
      </c>
      <c r="G7" s="10">
        <v>264422.14</v>
      </c>
      <c r="H7" s="11">
        <f t="shared" ref="H7:H18" si="8">+IFERROR(G7/F7,"-")</f>
        <v>1.1995361032857461</v>
      </c>
      <c r="I7" s="26"/>
      <c r="J7" s="44">
        <v>3870</v>
      </c>
      <c r="K7" s="44">
        <v>4343</v>
      </c>
      <c r="L7" s="11">
        <f t="shared" ref="L7:L18" si="9">+IFERROR(K7/J7,"-")</f>
        <v>1.1222222222222222</v>
      </c>
      <c r="M7" s="10">
        <v>3870</v>
      </c>
      <c r="N7" s="10">
        <v>4127</v>
      </c>
      <c r="O7" s="11">
        <f t="shared" ref="O7:O18" si="10">+IFERROR(N7/M7,"-")</f>
        <v>1.0664082687338501</v>
      </c>
      <c r="P7" s="26"/>
      <c r="Q7" s="8">
        <v>5292</v>
      </c>
      <c r="R7" s="8">
        <v>5481</v>
      </c>
      <c r="S7" s="11">
        <f t="shared" ref="S7:S18" si="11">+IFERROR(R7/Q7,"-")</f>
        <v>1.0357142857142858</v>
      </c>
      <c r="T7" s="8">
        <v>5292</v>
      </c>
      <c r="U7" s="8">
        <v>5481</v>
      </c>
      <c r="V7" s="11">
        <f t="shared" ref="V7:V18" si="12">+IFERROR(U7/T7,"-")</f>
        <v>1.0357142857142858</v>
      </c>
      <c r="W7" s="26"/>
      <c r="X7" s="23">
        <f t="shared" si="0"/>
        <v>0.73129251700680276</v>
      </c>
      <c r="Y7" s="23">
        <f t="shared" si="1"/>
        <v>0.79237365444261998</v>
      </c>
      <c r="Z7" s="27">
        <f t="shared" ref="Z7" si="13">+IFERROR((Y7-X7)*100,"-")</f>
        <v>6.1081137435817219</v>
      </c>
      <c r="AA7" s="23">
        <f t="shared" si="2"/>
        <v>0.73129251700680276</v>
      </c>
      <c r="AB7" s="23">
        <f t="shared" si="3"/>
        <v>0.75296478744754602</v>
      </c>
      <c r="AC7" s="27">
        <f t="shared" ref="AC7" si="14">+IFERROR((AB7-AA7)*100,"-")</f>
        <v>2.1672270440743269</v>
      </c>
      <c r="AD7" s="26"/>
      <c r="AE7" s="10">
        <f t="shared" si="4"/>
        <v>56.960465116279067</v>
      </c>
      <c r="AF7" s="10">
        <f t="shared" si="5"/>
        <v>68.955100161178905</v>
      </c>
      <c r="AG7" s="11">
        <f t="shared" ref="AG7:AG18" si="15">+IFERROR(AF7/AE7,"-")</f>
        <v>1.2105782496757005</v>
      </c>
      <c r="AH7" s="35">
        <f t="shared" ref="AH7:AH17" si="16">F7/M7</f>
        <v>56.960465116279067</v>
      </c>
      <c r="AI7" s="10">
        <f t="shared" si="6"/>
        <v>64.07127211049189</v>
      </c>
      <c r="AJ7" s="11">
        <f t="shared" ref="AJ7:AJ18" si="17">+IFERROR(AI7/AH7,"-")</f>
        <v>1.1248375865558125</v>
      </c>
    </row>
    <row r="8" spans="2:36" x14ac:dyDescent="0.35">
      <c r="B8" s="14" t="s">
        <v>4</v>
      </c>
      <c r="C8" s="43">
        <v>308484</v>
      </c>
      <c r="D8" s="43">
        <v>397341</v>
      </c>
      <c r="E8" s="11">
        <f t="shared" si="7"/>
        <v>1.2880441124985413</v>
      </c>
      <c r="F8" s="10">
        <v>308484</v>
      </c>
      <c r="G8" s="10">
        <v>369046.02</v>
      </c>
      <c r="H8" s="11">
        <f t="shared" si="8"/>
        <v>1.1963214299607112</v>
      </c>
      <c r="I8" s="26"/>
      <c r="J8" s="44">
        <v>5169</v>
      </c>
      <c r="K8" s="44">
        <v>5084</v>
      </c>
      <c r="L8" s="11">
        <f t="shared" si="9"/>
        <v>0.98355581350357901</v>
      </c>
      <c r="M8" s="10">
        <v>5169</v>
      </c>
      <c r="N8" s="10">
        <v>5052</v>
      </c>
      <c r="O8" s="11">
        <f t="shared" si="10"/>
        <v>0.97736506094022058</v>
      </c>
      <c r="P8" s="26"/>
      <c r="Q8" s="8">
        <v>5859</v>
      </c>
      <c r="R8" s="8">
        <v>5859</v>
      </c>
      <c r="S8" s="11">
        <f t="shared" si="11"/>
        <v>1</v>
      </c>
      <c r="T8" s="8">
        <v>5859</v>
      </c>
      <c r="U8" s="8">
        <v>5859</v>
      </c>
      <c r="V8" s="11">
        <f t="shared" si="12"/>
        <v>1</v>
      </c>
      <c r="W8" s="26"/>
      <c r="X8" s="23">
        <f t="shared" si="0"/>
        <v>0.88223246287762414</v>
      </c>
      <c r="Y8" s="23">
        <f t="shared" si="1"/>
        <v>0.86772486772486768</v>
      </c>
      <c r="Z8" s="27">
        <f t="shared" ref="Z8:Z17" si="18">+IFERROR((Y8-X8)*100,"-")</f>
        <v>-1.4507595152756458</v>
      </c>
      <c r="AA8" s="23">
        <f t="shared" si="2"/>
        <v>0.88223246287762414</v>
      </c>
      <c r="AB8" s="23">
        <f t="shared" si="3"/>
        <v>0.86226318484383002</v>
      </c>
      <c r="AC8" s="27">
        <f t="shared" ref="AC8:AC17" si="19">+IFERROR((AB8-AA8)*100,"-")</f>
        <v>-1.9969278033794113</v>
      </c>
      <c r="AD8" s="26"/>
      <c r="AE8" s="10">
        <f t="shared" si="4"/>
        <v>59.679628554846197</v>
      </c>
      <c r="AF8" s="10">
        <f t="shared" si="5"/>
        <v>78.155192761605036</v>
      </c>
      <c r="AG8" s="11">
        <f t="shared" si="15"/>
        <v>1.3095790750403147</v>
      </c>
      <c r="AH8" s="35">
        <f t="shared" si="16"/>
        <v>59.679628554846197</v>
      </c>
      <c r="AI8" s="10">
        <f t="shared" si="6"/>
        <v>73.049489311163896</v>
      </c>
      <c r="AJ8" s="11">
        <f t="shared" si="17"/>
        <v>1.2240272112959059</v>
      </c>
    </row>
    <row r="9" spans="2:36" x14ac:dyDescent="0.35">
      <c r="B9" s="13" t="s">
        <v>5</v>
      </c>
      <c r="C9" s="43">
        <v>384812</v>
      </c>
      <c r="D9" s="43">
        <v>407039</v>
      </c>
      <c r="E9" s="11">
        <f t="shared" si="7"/>
        <v>1.0577606727440931</v>
      </c>
      <c r="F9" s="10">
        <v>384812</v>
      </c>
      <c r="G9" s="10">
        <v>395906.98</v>
      </c>
      <c r="H9" s="11">
        <f t="shared" si="8"/>
        <v>1.0288322089747721</v>
      </c>
      <c r="I9" s="26"/>
      <c r="J9" s="44">
        <v>5012</v>
      </c>
      <c r="K9" s="44">
        <v>5080</v>
      </c>
      <c r="L9" s="11">
        <f t="shared" si="9"/>
        <v>1.0135674381484436</v>
      </c>
      <c r="M9" s="10">
        <v>5012</v>
      </c>
      <c r="N9" s="12">
        <v>5178</v>
      </c>
      <c r="O9" s="11">
        <f t="shared" si="10"/>
        <v>1.0331205107741421</v>
      </c>
      <c r="P9" s="26"/>
      <c r="Q9" s="8">
        <v>5670</v>
      </c>
      <c r="R9" s="8">
        <v>5670</v>
      </c>
      <c r="S9" s="11">
        <f t="shared" si="11"/>
        <v>1</v>
      </c>
      <c r="T9" s="8">
        <v>5670</v>
      </c>
      <c r="U9" s="8">
        <v>5670</v>
      </c>
      <c r="V9" s="11">
        <f t="shared" si="12"/>
        <v>1</v>
      </c>
      <c r="W9" s="26"/>
      <c r="X9" s="23">
        <f t="shared" si="0"/>
        <v>0.88395061728395063</v>
      </c>
      <c r="Y9" s="23">
        <f t="shared" si="1"/>
        <v>0.89594356261022923</v>
      </c>
      <c r="Z9" s="31">
        <f t="shared" si="18"/>
        <v>1.1992945326278592</v>
      </c>
      <c r="AA9" s="30">
        <f t="shared" si="2"/>
        <v>0.88395061728395063</v>
      </c>
      <c r="AB9" s="30">
        <f t="shared" si="3"/>
        <v>0.91322751322751328</v>
      </c>
      <c r="AC9" s="31">
        <f t="shared" si="19"/>
        <v>2.9276895943562642</v>
      </c>
      <c r="AD9" s="26"/>
      <c r="AE9" s="10">
        <f t="shared" si="4"/>
        <v>76.778132482043091</v>
      </c>
      <c r="AF9" s="10">
        <f t="shared" si="5"/>
        <v>80.125787401574797</v>
      </c>
      <c r="AG9" s="11">
        <f t="shared" si="15"/>
        <v>1.0436016716128731</v>
      </c>
      <c r="AH9" s="35">
        <f t="shared" si="16"/>
        <v>76.778132482043091</v>
      </c>
      <c r="AI9" s="10">
        <f t="shared" si="6"/>
        <v>76.459439938200077</v>
      </c>
      <c r="AJ9" s="11">
        <f t="shared" si="17"/>
        <v>0.99584917562409392</v>
      </c>
    </row>
    <row r="10" spans="2:36" x14ac:dyDescent="0.35">
      <c r="B10" s="13" t="s">
        <v>6</v>
      </c>
      <c r="C10" s="43">
        <v>448237</v>
      </c>
      <c r="D10" s="43">
        <v>530019</v>
      </c>
      <c r="E10" s="11">
        <f t="shared" si="7"/>
        <v>1.1824525864665345</v>
      </c>
      <c r="F10" s="10">
        <v>448014</v>
      </c>
      <c r="G10" s="10">
        <v>524994.94999999995</v>
      </c>
      <c r="H10" s="11">
        <f t="shared" si="8"/>
        <v>1.1718271080814437</v>
      </c>
      <c r="I10" s="26"/>
      <c r="J10" s="44">
        <v>5249</v>
      </c>
      <c r="K10" s="44">
        <v>5547</v>
      </c>
      <c r="L10" s="11">
        <f t="shared" si="9"/>
        <v>1.0567727186130691</v>
      </c>
      <c r="M10" s="10">
        <v>5249</v>
      </c>
      <c r="N10" s="12">
        <v>5455</v>
      </c>
      <c r="O10" s="11">
        <f t="shared" si="10"/>
        <v>1.0392455705848733</v>
      </c>
      <c r="P10" s="26"/>
      <c r="Q10" s="8">
        <v>5859</v>
      </c>
      <c r="R10" s="8">
        <v>5859</v>
      </c>
      <c r="S10" s="11">
        <f t="shared" si="11"/>
        <v>1</v>
      </c>
      <c r="T10" s="8">
        <v>5859</v>
      </c>
      <c r="U10" s="8">
        <v>5859</v>
      </c>
      <c r="V10" s="11">
        <f t="shared" si="12"/>
        <v>1</v>
      </c>
      <c r="W10" s="26"/>
      <c r="X10" s="23">
        <f t="shared" si="0"/>
        <v>0.89588667008021849</v>
      </c>
      <c r="Y10" s="23">
        <f t="shared" si="1"/>
        <v>0.94674859190988225</v>
      </c>
      <c r="Z10" s="27">
        <f t="shared" si="18"/>
        <v>5.0861921829663759</v>
      </c>
      <c r="AA10" s="23">
        <f t="shared" si="2"/>
        <v>0.89588667008021849</v>
      </c>
      <c r="AB10" s="23">
        <f t="shared" si="3"/>
        <v>0.93104625362689875</v>
      </c>
      <c r="AC10" s="27">
        <f t="shared" si="19"/>
        <v>3.5159583546680251</v>
      </c>
      <c r="AD10" s="26"/>
      <c r="AE10" s="10">
        <f t="shared" si="4"/>
        <v>85.394741855591548</v>
      </c>
      <c r="AF10" s="10">
        <f t="shared" si="5"/>
        <v>95.550567874526777</v>
      </c>
      <c r="AG10" s="11">
        <f t="shared" si="15"/>
        <v>1.118928001868188</v>
      </c>
      <c r="AH10" s="35">
        <f t="shared" si="16"/>
        <v>85.352257572871025</v>
      </c>
      <c r="AI10" s="10">
        <f t="shared" si="6"/>
        <v>96.24105407882675</v>
      </c>
      <c r="AJ10" s="11">
        <f t="shared" si="17"/>
        <v>1.1275747919925752</v>
      </c>
    </row>
    <row r="11" spans="2:36" x14ac:dyDescent="0.35">
      <c r="B11" s="14" t="s">
        <v>7</v>
      </c>
      <c r="C11" s="43">
        <v>554866</v>
      </c>
      <c r="D11" s="43">
        <v>635413</v>
      </c>
      <c r="E11" s="11">
        <f t="shared" si="7"/>
        <v>1.1451647785231029</v>
      </c>
      <c r="F11" s="10">
        <v>554866</v>
      </c>
      <c r="G11" s="10">
        <v>615440</v>
      </c>
      <c r="H11" s="11">
        <f t="shared" si="8"/>
        <v>1.1091687001906767</v>
      </c>
      <c r="I11" s="26"/>
      <c r="J11" s="44">
        <v>5256</v>
      </c>
      <c r="K11" s="44">
        <v>5289</v>
      </c>
      <c r="L11" s="11">
        <f t="shared" si="9"/>
        <v>1.0062785388127853</v>
      </c>
      <c r="M11" s="10">
        <v>5256</v>
      </c>
      <c r="N11" s="12">
        <v>5467</v>
      </c>
      <c r="O11" s="11">
        <f t="shared" si="10"/>
        <v>1.040144596651446</v>
      </c>
      <c r="P11" s="26"/>
      <c r="Q11" s="8">
        <v>5670</v>
      </c>
      <c r="R11" s="8">
        <v>5670</v>
      </c>
      <c r="S11" s="11">
        <f t="shared" si="11"/>
        <v>1</v>
      </c>
      <c r="T11" s="8">
        <v>5670</v>
      </c>
      <c r="U11" s="8">
        <v>5670</v>
      </c>
      <c r="V11" s="11">
        <f t="shared" si="12"/>
        <v>1</v>
      </c>
      <c r="W11" s="26"/>
      <c r="X11" s="23">
        <f t="shared" si="0"/>
        <v>0.92698412698412702</v>
      </c>
      <c r="Y11" s="23">
        <f t="shared" si="1"/>
        <v>0.93280423280423286</v>
      </c>
      <c r="Z11" s="27">
        <f t="shared" si="18"/>
        <v>0.58201058201058364</v>
      </c>
      <c r="AA11" s="23">
        <f t="shared" si="2"/>
        <v>0.92698412698412702</v>
      </c>
      <c r="AB11" s="23">
        <f t="shared" si="3"/>
        <v>0.96419753086419757</v>
      </c>
      <c r="AC11" s="27">
        <f t="shared" si="19"/>
        <v>3.721340388007055</v>
      </c>
      <c r="AD11" s="26"/>
      <c r="AE11" s="10">
        <f t="shared" si="4"/>
        <v>105.56811263318113</v>
      </c>
      <c r="AF11" s="10">
        <f t="shared" si="5"/>
        <v>120.13858952543013</v>
      </c>
      <c r="AG11" s="11">
        <f t="shared" si="15"/>
        <v>1.1380196778062825</v>
      </c>
      <c r="AH11" s="35">
        <f t="shared" si="16"/>
        <v>105.56811263318113</v>
      </c>
      <c r="AI11" s="10">
        <f t="shared" si="6"/>
        <v>112.57362355953906</v>
      </c>
      <c r="AJ11" s="11">
        <f t="shared" si="17"/>
        <v>1.0663601039330888</v>
      </c>
    </row>
    <row r="12" spans="2:36" x14ac:dyDescent="0.35">
      <c r="B12" s="14" t="s">
        <v>8</v>
      </c>
      <c r="C12" s="43">
        <v>703631</v>
      </c>
      <c r="D12" s="43">
        <v>771301</v>
      </c>
      <c r="E12" s="11">
        <f t="shared" si="7"/>
        <v>1.0961725677237075</v>
      </c>
      <c r="F12" s="10">
        <v>832408</v>
      </c>
      <c r="G12" s="10">
        <v>855460.61</v>
      </c>
      <c r="H12" s="11">
        <f t="shared" si="8"/>
        <v>1.0276938832880029</v>
      </c>
      <c r="I12" s="26"/>
      <c r="J12" s="44">
        <v>4740</v>
      </c>
      <c r="K12" s="44">
        <v>5018</v>
      </c>
      <c r="L12" s="11">
        <f t="shared" si="9"/>
        <v>1.0586497890295359</v>
      </c>
      <c r="M12" s="10">
        <v>5538</v>
      </c>
      <c r="N12" s="12">
        <v>5573</v>
      </c>
      <c r="O12" s="11">
        <f t="shared" si="10"/>
        <v>1.0063199711087034</v>
      </c>
      <c r="P12" s="26"/>
      <c r="Q12" s="8">
        <v>5859</v>
      </c>
      <c r="R12" s="8">
        <v>5859</v>
      </c>
      <c r="S12" s="11">
        <f t="shared" si="11"/>
        <v>1</v>
      </c>
      <c r="T12" s="8">
        <v>5859</v>
      </c>
      <c r="U12" s="8">
        <v>5859</v>
      </c>
      <c r="V12" s="11">
        <f t="shared" si="12"/>
        <v>1</v>
      </c>
      <c r="W12" s="26"/>
      <c r="X12" s="23">
        <f t="shared" si="0"/>
        <v>0.80901177675371228</v>
      </c>
      <c r="Y12" s="23">
        <f t="shared" si="1"/>
        <v>0.85646014678272742</v>
      </c>
      <c r="Z12" s="27">
        <f t="shared" si="18"/>
        <v>4.7448370029015141</v>
      </c>
      <c r="AA12" s="23">
        <f t="shared" si="2"/>
        <v>0.94521249359959036</v>
      </c>
      <c r="AB12" s="23">
        <f t="shared" si="3"/>
        <v>0.95118620925072539</v>
      </c>
      <c r="AC12" s="27">
        <f t="shared" si="19"/>
        <v>0.59737156511350253</v>
      </c>
      <c r="AD12" s="26"/>
      <c r="AE12" s="10">
        <f t="shared" si="4"/>
        <v>148.44535864978903</v>
      </c>
      <c r="AF12" s="10">
        <f t="shared" si="5"/>
        <v>153.70685532084497</v>
      </c>
      <c r="AG12" s="11">
        <f t="shared" si="15"/>
        <v>1.0354439958171331</v>
      </c>
      <c r="AH12" s="35">
        <f t="shared" si="16"/>
        <v>150.30841459010472</v>
      </c>
      <c r="AI12" s="10">
        <f t="shared" si="6"/>
        <v>153.50091692086846</v>
      </c>
      <c r="AJ12" s="11">
        <f t="shared" si="17"/>
        <v>1.0212396780278057</v>
      </c>
    </row>
    <row r="13" spans="2:36" x14ac:dyDescent="0.35">
      <c r="B13" s="13" t="s">
        <v>9</v>
      </c>
      <c r="C13" s="43">
        <v>332647</v>
      </c>
      <c r="D13" s="43">
        <v>327405</v>
      </c>
      <c r="E13" s="11">
        <f t="shared" si="7"/>
        <v>0.98424155335836483</v>
      </c>
      <c r="F13" s="10">
        <v>954292</v>
      </c>
      <c r="G13" s="10">
        <v>985091.91</v>
      </c>
      <c r="H13" s="11">
        <f t="shared" si="8"/>
        <v>1.0322751421996621</v>
      </c>
      <c r="I13" s="26"/>
      <c r="J13" s="44">
        <v>1938</v>
      </c>
      <c r="K13" s="44">
        <v>1879</v>
      </c>
      <c r="L13" s="11">
        <f t="shared" si="9"/>
        <v>0.96955624355005154</v>
      </c>
      <c r="M13" s="10">
        <v>5643</v>
      </c>
      <c r="N13" s="12">
        <v>5661</v>
      </c>
      <c r="O13" s="11">
        <f t="shared" si="10"/>
        <v>1.003189792663477</v>
      </c>
      <c r="P13" s="26"/>
      <c r="Q13" s="8">
        <v>5859</v>
      </c>
      <c r="R13" s="8">
        <v>5859</v>
      </c>
      <c r="S13" s="11">
        <f t="shared" si="11"/>
        <v>1</v>
      </c>
      <c r="T13" s="8">
        <v>5859</v>
      </c>
      <c r="U13" s="8">
        <v>5859</v>
      </c>
      <c r="V13" s="11">
        <f t="shared" si="12"/>
        <v>1</v>
      </c>
      <c r="W13" s="26"/>
      <c r="X13" s="23">
        <f t="shared" si="0"/>
        <v>0.33077316948284691</v>
      </c>
      <c r="Y13" s="23">
        <f t="shared" si="1"/>
        <v>0.32070319167093359</v>
      </c>
      <c r="Z13" s="27">
        <f t="shared" si="18"/>
        <v>-1.0069977811913322</v>
      </c>
      <c r="AA13" s="23">
        <f t="shared" si="2"/>
        <v>0.96313364055299544</v>
      </c>
      <c r="AB13" s="23">
        <f t="shared" si="3"/>
        <v>0.96620583717357911</v>
      </c>
      <c r="AC13" s="27">
        <f t="shared" si="19"/>
        <v>0.3072196620583667</v>
      </c>
      <c r="AD13" s="26"/>
      <c r="AE13" s="10">
        <f t="shared" si="4"/>
        <v>171.64447884416924</v>
      </c>
      <c r="AF13" s="10">
        <f t="shared" si="5"/>
        <v>174.24427887174028</v>
      </c>
      <c r="AG13" s="11">
        <f t="shared" si="15"/>
        <v>1.0151464238469989</v>
      </c>
      <c r="AH13" s="35">
        <f t="shared" si="16"/>
        <v>169.11075668970406</v>
      </c>
      <c r="AI13" s="10">
        <f t="shared" si="6"/>
        <v>174.01376258611555</v>
      </c>
      <c r="AJ13" s="11">
        <f t="shared" si="17"/>
        <v>1.0289928682975966</v>
      </c>
    </row>
    <row r="14" spans="2:36" x14ac:dyDescent="0.35">
      <c r="B14" s="13" t="s">
        <v>10</v>
      </c>
      <c r="C14" s="43">
        <v>420898</v>
      </c>
      <c r="D14" s="43">
        <v>484125</v>
      </c>
      <c r="E14" s="11">
        <f t="shared" si="7"/>
        <v>1.1502192930353672</v>
      </c>
      <c r="F14" s="34">
        <v>615861</v>
      </c>
      <c r="G14" s="10">
        <v>646153.62</v>
      </c>
      <c r="H14" s="11">
        <f t="shared" si="8"/>
        <v>1.0491874302805342</v>
      </c>
      <c r="I14" s="26"/>
      <c r="J14" s="44">
        <v>3917</v>
      </c>
      <c r="K14" s="44">
        <v>4046</v>
      </c>
      <c r="L14" s="11">
        <f t="shared" si="9"/>
        <v>1.0329333673729895</v>
      </c>
      <c r="M14" s="34">
        <v>5453</v>
      </c>
      <c r="N14" s="12">
        <v>5442</v>
      </c>
      <c r="O14" s="11">
        <f t="shared" si="10"/>
        <v>0.997982761782505</v>
      </c>
      <c r="P14" s="26"/>
      <c r="Q14" s="8">
        <v>5670</v>
      </c>
      <c r="R14" s="8">
        <v>5670</v>
      </c>
      <c r="S14" s="11">
        <f t="shared" si="11"/>
        <v>1</v>
      </c>
      <c r="T14" s="8">
        <v>5670</v>
      </c>
      <c r="U14" s="8">
        <v>5670</v>
      </c>
      <c r="V14" s="11">
        <f t="shared" si="12"/>
        <v>1</v>
      </c>
      <c r="W14" s="26"/>
      <c r="X14" s="23">
        <f t="shared" si="0"/>
        <v>0.6908289241622575</v>
      </c>
      <c r="Y14" s="23">
        <f t="shared" si="1"/>
        <v>0.71358024691358024</v>
      </c>
      <c r="Z14" s="27">
        <f t="shared" si="18"/>
        <v>2.2751322751322745</v>
      </c>
      <c r="AA14" s="23">
        <f t="shared" si="2"/>
        <v>0.96172839506172836</v>
      </c>
      <c r="AB14" s="23">
        <f t="shared" si="3"/>
        <v>0.95978835978835975</v>
      </c>
      <c r="AC14" s="27">
        <f t="shared" si="19"/>
        <v>-0.19400352733686121</v>
      </c>
      <c r="AD14" s="26"/>
      <c r="AE14" s="10">
        <f t="shared" si="4"/>
        <v>107.45417411284146</v>
      </c>
      <c r="AF14" s="10">
        <f t="shared" si="5"/>
        <v>119.65521502718734</v>
      </c>
      <c r="AG14" s="11">
        <f t="shared" si="15"/>
        <v>1.1135464584329049</v>
      </c>
      <c r="AH14" s="35">
        <f t="shared" si="16"/>
        <v>112.93984962406014</v>
      </c>
      <c r="AI14" s="10">
        <f t="shared" si="6"/>
        <v>118.73458654906284</v>
      </c>
      <c r="AJ14" s="11">
        <f t="shared" si="17"/>
        <v>1.0513081692980066</v>
      </c>
    </row>
    <row r="15" spans="2:36" x14ac:dyDescent="0.35">
      <c r="B15" s="14" t="s">
        <v>11</v>
      </c>
      <c r="C15" s="43">
        <v>274350</v>
      </c>
      <c r="D15" s="43">
        <v>320155</v>
      </c>
      <c r="E15" s="11">
        <f t="shared" si="7"/>
        <v>1.1669582649899763</v>
      </c>
      <c r="F15" s="10">
        <v>477827</v>
      </c>
      <c r="G15" s="10">
        <v>484441.22</v>
      </c>
      <c r="H15" s="11">
        <f t="shared" si="8"/>
        <v>1.0138422902012652</v>
      </c>
      <c r="I15" s="26"/>
      <c r="J15" s="44">
        <v>3467</v>
      </c>
      <c r="K15" s="44">
        <v>3639</v>
      </c>
      <c r="L15" s="11">
        <f t="shared" si="9"/>
        <v>1.0496106143640034</v>
      </c>
      <c r="M15" s="10">
        <v>5727</v>
      </c>
      <c r="N15" s="12">
        <v>5554</v>
      </c>
      <c r="O15" s="11">
        <f t="shared" si="10"/>
        <v>0.96979221232757118</v>
      </c>
      <c r="P15" s="26"/>
      <c r="Q15" s="8">
        <v>5859</v>
      </c>
      <c r="R15" s="8">
        <v>5859</v>
      </c>
      <c r="S15" s="11">
        <f t="shared" si="11"/>
        <v>1</v>
      </c>
      <c r="T15" s="8">
        <v>5859</v>
      </c>
      <c r="U15" s="8">
        <v>5859</v>
      </c>
      <c r="V15" s="11">
        <f t="shared" si="12"/>
        <v>1</v>
      </c>
      <c r="W15" s="26"/>
      <c r="X15" s="23">
        <f t="shared" si="0"/>
        <v>0.59173920464243046</v>
      </c>
      <c r="Y15" s="23">
        <f t="shared" si="1"/>
        <v>0.62109575012800822</v>
      </c>
      <c r="Z15" s="27">
        <f t="shared" si="18"/>
        <v>2.9356545485577756</v>
      </c>
      <c r="AA15" s="23">
        <f t="shared" si="2"/>
        <v>0.97747055811571937</v>
      </c>
      <c r="AB15" s="23">
        <f t="shared" si="3"/>
        <v>0.94794333504010919</v>
      </c>
      <c r="AC15" s="27">
        <f t="shared" si="19"/>
        <v>-2.9527223075610176</v>
      </c>
      <c r="AD15" s="26"/>
      <c r="AE15" s="10">
        <f t="shared" si="4"/>
        <v>79.131814248629937</v>
      </c>
      <c r="AF15" s="10">
        <f t="shared" si="5"/>
        <v>87.978840340752953</v>
      </c>
      <c r="AG15" s="11">
        <f t="shared" si="15"/>
        <v>1.1118011279802824</v>
      </c>
      <c r="AH15" s="35">
        <f t="shared" si="16"/>
        <v>83.434084162737904</v>
      </c>
      <c r="AI15" s="10">
        <f t="shared" si="6"/>
        <v>87.223842275837228</v>
      </c>
      <c r="AJ15" s="11">
        <f t="shared" si="17"/>
        <v>1.0454221814876929</v>
      </c>
    </row>
    <row r="16" spans="2:36" x14ac:dyDescent="0.35">
      <c r="B16" s="14" t="s">
        <v>12</v>
      </c>
      <c r="C16" s="43">
        <v>93983</v>
      </c>
      <c r="D16" s="43">
        <v>130383</v>
      </c>
      <c r="E16" s="11">
        <f t="shared" si="7"/>
        <v>1.3873040869093347</v>
      </c>
      <c r="F16" s="10">
        <v>313388</v>
      </c>
      <c r="G16" s="10">
        <v>335659.02</v>
      </c>
      <c r="H16" s="11">
        <f t="shared" si="8"/>
        <v>1.0710653247731248</v>
      </c>
      <c r="I16" s="26"/>
      <c r="J16" s="44">
        <v>1291</v>
      </c>
      <c r="K16" s="44">
        <v>1715</v>
      </c>
      <c r="L16" s="11">
        <f t="shared" si="9"/>
        <v>1.3284275755228505</v>
      </c>
      <c r="M16" s="10">
        <v>4215</v>
      </c>
      <c r="N16" s="12">
        <v>4298</v>
      </c>
      <c r="O16" s="11">
        <f t="shared" si="10"/>
        <v>1.0196915776986952</v>
      </c>
      <c r="P16" s="26"/>
      <c r="Q16" s="8">
        <v>5670</v>
      </c>
      <c r="R16" s="8">
        <v>5670</v>
      </c>
      <c r="S16" s="11">
        <f t="shared" si="11"/>
        <v>1</v>
      </c>
      <c r="T16" s="8">
        <v>5670</v>
      </c>
      <c r="U16" s="8">
        <v>5670</v>
      </c>
      <c r="V16" s="11">
        <f t="shared" si="12"/>
        <v>1</v>
      </c>
      <c r="W16" s="26"/>
      <c r="X16" s="23">
        <f t="shared" si="0"/>
        <v>0.22768959435626102</v>
      </c>
      <c r="Y16" s="23">
        <f t="shared" si="1"/>
        <v>0.30246913580246915</v>
      </c>
      <c r="Z16" s="27">
        <f t="shared" si="18"/>
        <v>7.4779541446208135</v>
      </c>
      <c r="AA16" s="23">
        <f t="shared" si="2"/>
        <v>0.74338624338624337</v>
      </c>
      <c r="AB16" s="23">
        <f t="shared" si="3"/>
        <v>0.75802469135802464</v>
      </c>
      <c r="AC16" s="27">
        <f t="shared" si="19"/>
        <v>1.4638447971781265</v>
      </c>
      <c r="AD16" s="26"/>
      <c r="AE16" s="10">
        <f t="shared" si="4"/>
        <v>72.798605731990705</v>
      </c>
      <c r="AF16" s="10">
        <f t="shared" si="5"/>
        <v>76.02507288629738</v>
      </c>
      <c r="AG16" s="11">
        <f t="shared" si="15"/>
        <v>1.0443204525947236</v>
      </c>
      <c r="AH16" s="35">
        <f t="shared" si="16"/>
        <v>74.350652431791218</v>
      </c>
      <c r="AI16" s="10">
        <f t="shared" si="6"/>
        <v>78.096561191251752</v>
      </c>
      <c r="AJ16" s="11">
        <f t="shared" si="17"/>
        <v>1.0503816528428853</v>
      </c>
    </row>
    <row r="17" spans="2:36" x14ac:dyDescent="0.35">
      <c r="B17" s="16" t="s">
        <v>13</v>
      </c>
      <c r="C17" s="43">
        <v>91067</v>
      </c>
      <c r="D17" s="43">
        <v>79931</v>
      </c>
      <c r="E17" s="18">
        <f t="shared" si="7"/>
        <v>0.87771640660173278</v>
      </c>
      <c r="F17" s="17">
        <v>311587.07</v>
      </c>
      <c r="G17" s="17">
        <v>288084.47999999998</v>
      </c>
      <c r="H17" s="18">
        <f t="shared" si="8"/>
        <v>0.92457135657137501</v>
      </c>
      <c r="I17" s="26"/>
      <c r="J17" s="44">
        <v>934</v>
      </c>
      <c r="K17" s="44">
        <v>885</v>
      </c>
      <c r="L17" s="18">
        <f t="shared" si="9"/>
        <v>0.94753747323340476</v>
      </c>
      <c r="M17" s="17">
        <v>3392</v>
      </c>
      <c r="N17" s="19">
        <v>3436</v>
      </c>
      <c r="O17" s="18">
        <f t="shared" si="10"/>
        <v>1.0129716981132075</v>
      </c>
      <c r="P17" s="26"/>
      <c r="Q17" s="8">
        <v>5859</v>
      </c>
      <c r="R17" s="8">
        <v>5859</v>
      </c>
      <c r="S17" s="18">
        <f t="shared" si="11"/>
        <v>1</v>
      </c>
      <c r="T17" s="8">
        <v>5859</v>
      </c>
      <c r="U17" s="8">
        <v>5859</v>
      </c>
      <c r="V17" s="18">
        <f t="shared" si="12"/>
        <v>1</v>
      </c>
      <c r="W17" s="26"/>
      <c r="X17" s="23">
        <f t="shared" si="0"/>
        <v>0.15941286909028846</v>
      </c>
      <c r="Y17" s="24">
        <f t="shared" si="1"/>
        <v>0.15104966717869944</v>
      </c>
      <c r="Z17" s="28">
        <f t="shared" si="18"/>
        <v>-0.83632019115890133</v>
      </c>
      <c r="AA17" s="24">
        <f t="shared" si="2"/>
        <v>0.57893838538999831</v>
      </c>
      <c r="AB17" s="24">
        <f t="shared" si="3"/>
        <v>0.58644819935142511</v>
      </c>
      <c r="AC17" s="28">
        <f t="shared" si="19"/>
        <v>0.75098139614268034</v>
      </c>
      <c r="AD17" s="26"/>
      <c r="AE17" s="17">
        <f t="shared" si="4"/>
        <v>97.502141327623121</v>
      </c>
      <c r="AF17" s="17">
        <f t="shared" si="5"/>
        <v>90.31751412429378</v>
      </c>
      <c r="AG17" s="18">
        <f t="shared" si="15"/>
        <v>0.92631313419889083</v>
      </c>
      <c r="AH17" s="35">
        <f t="shared" si="16"/>
        <v>91.859395636792456</v>
      </c>
      <c r="AI17" s="10">
        <f t="shared" si="6"/>
        <v>83.842980209545985</v>
      </c>
      <c r="AJ17" s="18">
        <f t="shared" si="17"/>
        <v>0.91273167680154366</v>
      </c>
    </row>
    <row r="18" spans="2:36" x14ac:dyDescent="0.35">
      <c r="B18" s="20" t="s">
        <v>14</v>
      </c>
      <c r="C18" s="21">
        <f>+SUM(C6:C17)</f>
        <v>4049572</v>
      </c>
      <c r="D18" s="21">
        <f>+SUM(D6:D17)</f>
        <v>4587986</v>
      </c>
      <c r="E18" s="22">
        <f t="shared" si="7"/>
        <v>1.1329557790304754</v>
      </c>
      <c r="F18" s="21">
        <f>+SUM(F6:F17)</f>
        <v>5638136.0700000003</v>
      </c>
      <c r="G18" s="21">
        <f>+SUM(G6:G17)</f>
        <v>6005114.8900000006</v>
      </c>
      <c r="H18" s="22">
        <f t="shared" si="8"/>
        <v>1.0650886774359101</v>
      </c>
      <c r="I18" s="26"/>
      <c r="J18" s="21">
        <f>+SUM(J6:J17)</f>
        <v>44476</v>
      </c>
      <c r="K18" s="21">
        <f>+SUM(K6:K17)</f>
        <v>45395</v>
      </c>
      <c r="L18" s="22">
        <f t="shared" si="9"/>
        <v>1.0206628293911324</v>
      </c>
      <c r="M18" s="21">
        <f>+SUM(M6:M17)</f>
        <v>58157</v>
      </c>
      <c r="N18" s="21">
        <f>+SUM(N6:N17)</f>
        <v>58874</v>
      </c>
      <c r="O18" s="22">
        <f t="shared" si="10"/>
        <v>1.0123286964595835</v>
      </c>
      <c r="P18" s="26"/>
      <c r="Q18" s="21">
        <f>+SUM(Q6:Q17)</f>
        <v>68985</v>
      </c>
      <c r="R18" s="21">
        <f>+SUM(R6:R17)</f>
        <v>69174</v>
      </c>
      <c r="S18" s="22">
        <f t="shared" si="11"/>
        <v>1.0027397260273974</v>
      </c>
      <c r="T18" s="21">
        <f>+SUM(T6:T17)</f>
        <v>68985</v>
      </c>
      <c r="U18" s="21">
        <f>+SUM(U6:U17)</f>
        <v>69174</v>
      </c>
      <c r="V18" s="22">
        <f t="shared" si="12"/>
        <v>1.0027397260273974</v>
      </c>
      <c r="W18" s="26"/>
      <c r="X18" s="25">
        <f t="shared" si="0"/>
        <v>0.64471986663767489</v>
      </c>
      <c r="Y18" s="25">
        <f t="shared" si="1"/>
        <v>0.65624367536935846</v>
      </c>
      <c r="Z18" s="29">
        <f t="shared" ref="Z18" si="20">+IFERROR((Y18-X18)*100,"-")</f>
        <v>1.1523808731683571</v>
      </c>
      <c r="AA18" s="25">
        <f t="shared" si="2"/>
        <v>0.84303834166847869</v>
      </c>
      <c r="AB18" s="25">
        <f t="shared" si="3"/>
        <v>0.85110012432416804</v>
      </c>
      <c r="AC18" s="29">
        <f t="shared" ref="AC18" si="21">+IFERROR((AB18-AA18)*100,"-")</f>
        <v>0.80617826556893535</v>
      </c>
      <c r="AD18" s="26"/>
      <c r="AE18" s="21">
        <f t="shared" si="4"/>
        <v>91.050723985969967</v>
      </c>
      <c r="AF18" s="21">
        <f t="shared" si="5"/>
        <v>101.06809119947131</v>
      </c>
      <c r="AG18" s="22">
        <f t="shared" si="15"/>
        <v>1.1100196327383944</v>
      </c>
      <c r="AH18" s="21">
        <f>+IFERROR(F18/M18*1,"-")</f>
        <v>96.946817579998978</v>
      </c>
      <c r="AI18" s="21">
        <f>+IFERROR(G18/N18*1,"-")</f>
        <v>101.99943761252847</v>
      </c>
      <c r="AJ18" s="22">
        <f t="shared" si="17"/>
        <v>1.0521174408676195</v>
      </c>
    </row>
    <row r="19" spans="2:36" x14ac:dyDescent="0.35">
      <c r="I19" s="26"/>
      <c r="P19" s="26"/>
      <c r="W19" s="26"/>
      <c r="AD19" s="26"/>
    </row>
    <row r="20" spans="2:36" x14ac:dyDescent="0.35">
      <c r="B20" s="32"/>
    </row>
  </sheetData>
  <mergeCells count="5">
    <mergeCell ref="AE2:AJ2"/>
    <mergeCell ref="J2:O2"/>
    <mergeCell ref="C2:H2"/>
    <mergeCell ref="X2:AC2"/>
    <mergeCell ref="Q2:V2"/>
  </mergeCells>
  <pageMargins left="0.7" right="0.7" top="0.75" bottom="0.75" header="0.3" footer="0.3"/>
  <ignoredErrors>
    <ignoredError sqref="E18 L18 S18 Z6:Z18 AG6:AG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AJ20"/>
  <sheetViews>
    <sheetView zoomScale="92" zoomScaleNormal="92" workbookViewId="0">
      <selection activeCell="F14" sqref="F14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.36328125" style="6" customWidth="1"/>
    <col min="3" max="4" width="10.1796875" style="6" customWidth="1"/>
    <col min="5" max="5" width="7.81640625" style="6" customWidth="1"/>
    <col min="6" max="6" width="10" style="6" customWidth="1"/>
    <col min="7" max="7" width="11.1796875" style="6" customWidth="1"/>
    <col min="8" max="8" width="7.453125" style="6" customWidth="1"/>
    <col min="9" max="9" width="1.453125" style="6" customWidth="1"/>
    <col min="10" max="11" width="8" style="6" customWidth="1"/>
    <col min="12" max="12" width="8.1796875" style="6" customWidth="1"/>
    <col min="13" max="13" width="9" style="6" bestFit="1" customWidth="1"/>
    <col min="14" max="14" width="9.54296875" style="6" bestFit="1" customWidth="1"/>
    <col min="15" max="15" width="6.9062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8.81640625" style="6" customWidth="1" collapsed="1"/>
    <col min="25" max="25" width="8.81640625" style="6" bestFit="1" customWidth="1"/>
    <col min="26" max="26" width="7.54296875" style="6" customWidth="1"/>
    <col min="27" max="27" width="9" style="6" bestFit="1" customWidth="1"/>
    <col min="28" max="28" width="9.54296875" style="6" bestFit="1" customWidth="1"/>
    <col min="29" max="29" width="7.1796875" style="6" customWidth="1"/>
    <col min="30" max="30" width="1.453125" style="6" customWidth="1"/>
    <col min="31" max="31" width="8.81640625" style="6" bestFit="1" customWidth="1"/>
    <col min="32" max="32" width="8.1796875" style="6" customWidth="1"/>
    <col min="33" max="33" width="8.54296875" style="6" customWidth="1"/>
    <col min="34" max="34" width="8.1796875" style="6" customWidth="1"/>
    <col min="35" max="35" width="8.453125" style="6" customWidth="1"/>
    <col min="36" max="36" width="8.1796875" style="6" customWidth="1"/>
    <col min="37" max="16384" width="10.81640625" style="6"/>
  </cols>
  <sheetData>
    <row r="1" spans="2:36" x14ac:dyDescent="0.35">
      <c r="I1" s="26"/>
      <c r="P1" s="26"/>
      <c r="W1" s="26"/>
      <c r="AD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s="3" customFormat="1" ht="21" customHeight="1" x14ac:dyDescent="0.35">
      <c r="B4" s="33">
        <f>REGENTE!B4</f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35">
      <c r="B6" s="13" t="s">
        <v>2</v>
      </c>
      <c r="C6" s="43">
        <v>414080</v>
      </c>
      <c r="D6" s="43">
        <v>555526</v>
      </c>
      <c r="E6" s="9">
        <f>+IFERROR(D6/C6,"-")</f>
        <v>1.3415909969088098</v>
      </c>
      <c r="F6" s="8">
        <v>415243</v>
      </c>
      <c r="G6" s="8">
        <v>514609.77</v>
      </c>
      <c r="H6" s="9">
        <f>+IFERROR(G6/F6,"-")</f>
        <v>1.2392978809998001</v>
      </c>
      <c r="I6" s="2"/>
      <c r="J6" s="44">
        <v>7417</v>
      </c>
      <c r="K6" s="44">
        <v>9590</v>
      </c>
      <c r="L6" s="9">
        <f>+IFERROR(K6/J6,"-")</f>
        <v>1.2929755966023999</v>
      </c>
      <c r="M6" s="8">
        <v>7439</v>
      </c>
      <c r="N6" s="8">
        <v>9121</v>
      </c>
      <c r="O6" s="9">
        <f>+IFERROR(N6/M6,"-")</f>
        <v>1.2261056593628177</v>
      </c>
      <c r="P6" s="2"/>
      <c r="Q6" s="8">
        <v>12648</v>
      </c>
      <c r="R6" s="8">
        <v>12648</v>
      </c>
      <c r="S6" s="9">
        <f>+IFERROR(R6/Q6,"-")</f>
        <v>1</v>
      </c>
      <c r="T6" s="8">
        <v>12648</v>
      </c>
      <c r="U6" s="8">
        <v>12648</v>
      </c>
      <c r="V6" s="9">
        <f>+IFERROR(U6/T6,"-")</f>
        <v>1</v>
      </c>
      <c r="W6" s="2"/>
      <c r="X6" s="23">
        <f t="shared" ref="X6:X18" si="0">+IFERROR(J6/Q6,"-")</f>
        <v>0.58641682479443391</v>
      </c>
      <c r="Y6" s="23">
        <f>+IFERROR(K6/R6,"-")</f>
        <v>0.75822264389626814</v>
      </c>
      <c r="Z6" s="27">
        <f>+IFERROR((Y6-X6)*100,"-")</f>
        <v>17.180581910183424</v>
      </c>
      <c r="AA6" s="23">
        <f t="shared" ref="AA6:AA18" si="1">+IFERROR(M6/T6,"-")</f>
        <v>0.58815623023402908</v>
      </c>
      <c r="AB6" s="23">
        <f t="shared" ref="AB6:AB18" si="2">+IFERROR(N6/U6,"-")</f>
        <v>0.72114168247944344</v>
      </c>
      <c r="AC6" s="27">
        <f>+IFERROR((AB6-AA6)*100,"-")</f>
        <v>13.298545224541435</v>
      </c>
      <c r="AD6" s="2"/>
      <c r="AE6" s="8">
        <f t="shared" ref="AE6:AE18" si="3">+IFERROR(C6/J6,"-")</f>
        <v>55.828502089793716</v>
      </c>
      <c r="AF6" s="8">
        <f t="shared" ref="AF6:AF18" si="4">+IFERROR(D6/K6,"-")</f>
        <v>57.927632950990613</v>
      </c>
      <c r="AG6" s="9">
        <f>+IFERROR(AF6/AE6,"-")</f>
        <v>1.0375996271191494</v>
      </c>
      <c r="AH6" s="35">
        <f>F6/M6</f>
        <v>55.819733835192899</v>
      </c>
      <c r="AI6" s="8">
        <f t="shared" ref="AI6:AI17" si="5">+IFERROR(G6/N6,"-")</f>
        <v>56.42032342944853</v>
      </c>
      <c r="AJ6" s="9">
        <f>+IFERROR(AI6/AH6,"-")</f>
        <v>1.0107594492662553</v>
      </c>
    </row>
    <row r="7" spans="2:36" x14ac:dyDescent="0.35">
      <c r="B7" s="14" t="s">
        <v>3</v>
      </c>
      <c r="C7" s="43">
        <v>419594</v>
      </c>
      <c r="D7" s="43">
        <v>543968</v>
      </c>
      <c r="E7" s="9">
        <f>+IFERROR(D7/C7,"-")</f>
        <v>1.296415106031068</v>
      </c>
      <c r="F7" s="10">
        <v>420867</v>
      </c>
      <c r="G7" s="10">
        <v>537520.65</v>
      </c>
      <c r="H7" s="11">
        <f t="shared" ref="H7:H18" si="6">+IFERROR(G7/F7,"-")</f>
        <v>1.2771746181097592</v>
      </c>
      <c r="I7" s="26"/>
      <c r="J7" s="44">
        <v>7158</v>
      </c>
      <c r="K7" s="44">
        <v>9443</v>
      </c>
      <c r="L7" s="11">
        <f t="shared" ref="L7:L18" si="7">+IFERROR(K7/J7,"-")</f>
        <v>1.31922324671696</v>
      </c>
      <c r="M7" s="10">
        <v>7183</v>
      </c>
      <c r="N7" s="10">
        <v>9204</v>
      </c>
      <c r="O7" s="11">
        <f t="shared" ref="O7:O18" si="8">+IFERROR(N7/M7,"-")</f>
        <v>1.2813587637477377</v>
      </c>
      <c r="P7" s="26"/>
      <c r="Q7" s="8">
        <v>11424</v>
      </c>
      <c r="R7" s="8">
        <v>11832</v>
      </c>
      <c r="S7" s="11">
        <f t="shared" ref="S7:S18" si="9">+IFERROR(R7/Q7,"-")</f>
        <v>1.0357142857142858</v>
      </c>
      <c r="T7" s="8">
        <v>11424</v>
      </c>
      <c r="U7" s="8">
        <v>11832</v>
      </c>
      <c r="V7" s="11">
        <f t="shared" ref="V7:V18" si="10">+IFERROR(U7/T7,"-")</f>
        <v>1.0357142857142858</v>
      </c>
      <c r="W7" s="26"/>
      <c r="X7" s="23">
        <f t="shared" si="0"/>
        <v>0.62657563025210083</v>
      </c>
      <c r="Y7" s="23">
        <f t="shared" ref="Y7:Y18" si="11">+IFERROR(K7/R7,"-")</f>
        <v>0.79808992562542258</v>
      </c>
      <c r="Z7" s="27">
        <f t="shared" ref="Z7:Z18" si="12">+IFERROR((Y7-X7)*100,"-")</f>
        <v>17.151429537332174</v>
      </c>
      <c r="AA7" s="23">
        <f t="shared" si="1"/>
        <v>0.62876400560224088</v>
      </c>
      <c r="AB7" s="23">
        <f t="shared" si="2"/>
        <v>0.77789046653144012</v>
      </c>
      <c r="AC7" s="27">
        <f t="shared" ref="AC7:AC18" si="13">+IFERROR((AB7-AA7)*100,"-")</f>
        <v>14.912646092919923</v>
      </c>
      <c r="AD7" s="26"/>
      <c r="AE7" s="10">
        <f t="shared" si="3"/>
        <v>58.618887957530035</v>
      </c>
      <c r="AF7" s="10">
        <f t="shared" si="4"/>
        <v>57.605422005718523</v>
      </c>
      <c r="AG7" s="11">
        <f t="shared" ref="AG7:AG18" si="14">+IFERROR(AF7/AE7,"-")</f>
        <v>0.98271093179819824</v>
      </c>
      <c r="AH7" s="35">
        <f t="shared" ref="AH7:AH17" si="15">F7/M7</f>
        <v>58.592092440484478</v>
      </c>
      <c r="AI7" s="10">
        <f t="shared" si="5"/>
        <v>58.400765971316822</v>
      </c>
      <c r="AJ7" s="11">
        <f t="shared" ref="AJ7:AJ18" si="16">+IFERROR(AI7/AH7,"-")</f>
        <v>0.99673460255132551</v>
      </c>
    </row>
    <row r="8" spans="2:36" x14ac:dyDescent="0.35">
      <c r="B8" s="14" t="s">
        <v>4</v>
      </c>
      <c r="C8" s="43">
        <v>623780</v>
      </c>
      <c r="D8" s="43">
        <v>697667</v>
      </c>
      <c r="E8" s="11">
        <f t="shared" ref="E8:E18" si="17">+IFERROR(D8/C8,"-")</f>
        <v>1.1184504152104908</v>
      </c>
      <c r="F8" s="10">
        <v>624295</v>
      </c>
      <c r="G8" s="10">
        <v>701519.16</v>
      </c>
      <c r="H8" s="11">
        <f t="shared" si="6"/>
        <v>1.1236981875555627</v>
      </c>
      <c r="I8" s="26"/>
      <c r="J8" s="44">
        <v>11078</v>
      </c>
      <c r="K8" s="44">
        <v>11333</v>
      </c>
      <c r="L8" s="11">
        <f t="shared" si="7"/>
        <v>1.0230185954143347</v>
      </c>
      <c r="M8" s="10">
        <v>11088</v>
      </c>
      <c r="N8" s="10">
        <v>11554</v>
      </c>
      <c r="O8" s="11">
        <f t="shared" si="8"/>
        <v>1.0420274170274171</v>
      </c>
      <c r="P8" s="26"/>
      <c r="Q8" s="8">
        <v>12648</v>
      </c>
      <c r="R8" s="8">
        <v>12648</v>
      </c>
      <c r="S8" s="11">
        <f t="shared" si="9"/>
        <v>1</v>
      </c>
      <c r="T8" s="8">
        <v>12648</v>
      </c>
      <c r="U8" s="8">
        <v>12648</v>
      </c>
      <c r="V8" s="11">
        <f t="shared" si="10"/>
        <v>1</v>
      </c>
      <c r="W8" s="26"/>
      <c r="X8" s="23">
        <f t="shared" si="0"/>
        <v>0.87586970271979758</v>
      </c>
      <c r="Y8" s="23">
        <f t="shared" si="11"/>
        <v>0.89603099304237821</v>
      </c>
      <c r="Z8" s="27">
        <f t="shared" si="12"/>
        <v>2.0161290322580627</v>
      </c>
      <c r="AA8" s="23">
        <f t="shared" si="1"/>
        <v>0.87666034155597727</v>
      </c>
      <c r="AB8" s="23">
        <f t="shared" si="2"/>
        <v>0.91350411132194809</v>
      </c>
      <c r="AC8" s="27">
        <f t="shared" si="13"/>
        <v>3.6843769765970813</v>
      </c>
      <c r="AD8" s="26"/>
      <c r="AE8" s="10">
        <f t="shared" si="3"/>
        <v>56.307997833543958</v>
      </c>
      <c r="AF8" s="10">
        <f t="shared" si="4"/>
        <v>61.560663548927913</v>
      </c>
      <c r="AG8" s="11">
        <f t="shared" si="14"/>
        <v>1.0932845406954752</v>
      </c>
      <c r="AH8" s="35">
        <f t="shared" si="15"/>
        <v>56.303661616161619</v>
      </c>
      <c r="AI8" s="10">
        <f t="shared" si="5"/>
        <v>60.716562229530901</v>
      </c>
      <c r="AJ8" s="11">
        <f t="shared" si="16"/>
        <v>1.0783767962278068</v>
      </c>
    </row>
    <row r="9" spans="2:36" x14ac:dyDescent="0.35">
      <c r="B9" s="13" t="s">
        <v>5</v>
      </c>
      <c r="C9" s="43">
        <v>709228</v>
      </c>
      <c r="D9" s="43">
        <v>686916</v>
      </c>
      <c r="E9" s="11">
        <f t="shared" si="17"/>
        <v>0.96854044115573557</v>
      </c>
      <c r="F9" s="10">
        <v>709228</v>
      </c>
      <c r="G9" s="10">
        <v>693041.4</v>
      </c>
      <c r="H9" s="11">
        <f t="shared" si="6"/>
        <v>0.9771771560062491</v>
      </c>
      <c r="I9" s="26"/>
      <c r="J9" s="44">
        <v>11734</v>
      </c>
      <c r="K9" s="44">
        <v>10943</v>
      </c>
      <c r="L9" s="11">
        <f t="shared" si="7"/>
        <v>0.93258905743991816</v>
      </c>
      <c r="M9" s="10">
        <v>11734</v>
      </c>
      <c r="N9" s="12">
        <v>11093</v>
      </c>
      <c r="O9" s="11">
        <f t="shared" si="8"/>
        <v>0.94537242202147609</v>
      </c>
      <c r="P9" s="26"/>
      <c r="Q9" s="8">
        <v>12240</v>
      </c>
      <c r="R9" s="8">
        <v>12240</v>
      </c>
      <c r="S9" s="11">
        <f t="shared" si="9"/>
        <v>1</v>
      </c>
      <c r="T9" s="8">
        <v>12240</v>
      </c>
      <c r="U9" s="8">
        <v>12240</v>
      </c>
      <c r="V9" s="11">
        <f t="shared" si="10"/>
        <v>1</v>
      </c>
      <c r="W9" s="26"/>
      <c r="X9" s="23">
        <f t="shared" si="0"/>
        <v>0.95866013071895428</v>
      </c>
      <c r="Y9" s="23">
        <f t="shared" si="11"/>
        <v>0.89403594771241834</v>
      </c>
      <c r="Z9" s="31">
        <f t="shared" si="12"/>
        <v>-6.462418300653594</v>
      </c>
      <c r="AA9" s="30">
        <f t="shared" si="1"/>
        <v>0.95866013071895428</v>
      </c>
      <c r="AB9" s="30">
        <f t="shared" si="2"/>
        <v>0.90629084967320261</v>
      </c>
      <c r="AC9" s="31">
        <f t="shared" si="13"/>
        <v>-5.236928104575167</v>
      </c>
      <c r="AD9" s="26"/>
      <c r="AE9" s="10">
        <f t="shared" si="3"/>
        <v>60.442133969660816</v>
      </c>
      <c r="AF9" s="10">
        <f t="shared" si="4"/>
        <v>62.772183130768525</v>
      </c>
      <c r="AG9" s="11">
        <f t="shared" si="14"/>
        <v>1.0385500810126473</v>
      </c>
      <c r="AH9" s="35">
        <f t="shared" si="15"/>
        <v>60.442133969660816</v>
      </c>
      <c r="AI9" s="10">
        <f t="shared" si="5"/>
        <v>62.475561164698462</v>
      </c>
      <c r="AJ9" s="11">
        <f t="shared" si="16"/>
        <v>1.0336425447198527</v>
      </c>
    </row>
    <row r="10" spans="2:36" x14ac:dyDescent="0.35">
      <c r="B10" s="13" t="s">
        <v>6</v>
      </c>
      <c r="C10" s="43">
        <v>845621</v>
      </c>
      <c r="D10" s="43">
        <v>1021902</v>
      </c>
      <c r="E10" s="11">
        <f t="shared" si="17"/>
        <v>1.2084633659760105</v>
      </c>
      <c r="F10" s="10">
        <v>845464</v>
      </c>
      <c r="G10" s="10">
        <v>998016.12</v>
      </c>
      <c r="H10" s="11">
        <f t="shared" si="6"/>
        <v>1.1804359736192198</v>
      </c>
      <c r="I10" s="26"/>
      <c r="J10" s="44">
        <v>11809</v>
      </c>
      <c r="K10" s="44">
        <v>11457</v>
      </c>
      <c r="L10" s="11">
        <f t="shared" si="7"/>
        <v>0.97019222626810064</v>
      </c>
      <c r="M10" s="10">
        <v>11813</v>
      </c>
      <c r="N10" s="12">
        <v>11807</v>
      </c>
      <c r="O10" s="11">
        <f t="shared" si="8"/>
        <v>0.99949208499111153</v>
      </c>
      <c r="P10" s="26"/>
      <c r="Q10" s="8">
        <v>12648</v>
      </c>
      <c r="R10" s="8">
        <v>12648</v>
      </c>
      <c r="S10" s="11">
        <f t="shared" si="9"/>
        <v>1</v>
      </c>
      <c r="T10" s="8">
        <v>12648</v>
      </c>
      <c r="U10" s="8">
        <v>12648</v>
      </c>
      <c r="V10" s="11">
        <f t="shared" si="10"/>
        <v>1</v>
      </c>
      <c r="W10" s="26"/>
      <c r="X10" s="23">
        <f t="shared" si="0"/>
        <v>0.93366540164452883</v>
      </c>
      <c r="Y10" s="23">
        <f t="shared" si="11"/>
        <v>0.90583491461100574</v>
      </c>
      <c r="Z10" s="27">
        <f t="shared" si="12"/>
        <v>-2.7830487033523088</v>
      </c>
      <c r="AA10" s="23">
        <f t="shared" si="1"/>
        <v>0.93398165717900061</v>
      </c>
      <c r="AB10" s="23">
        <f t="shared" si="2"/>
        <v>0.93350727387729282</v>
      </c>
      <c r="AC10" s="27">
        <f t="shared" si="13"/>
        <v>-4.7438330170779253E-2</v>
      </c>
      <c r="AD10" s="26"/>
      <c r="AE10" s="10">
        <f t="shared" si="3"/>
        <v>71.608180201541202</v>
      </c>
      <c r="AF10" s="10">
        <f t="shared" si="4"/>
        <v>89.194553548049228</v>
      </c>
      <c r="AG10" s="11">
        <f t="shared" si="14"/>
        <v>1.2455916809645375</v>
      </c>
      <c r="AH10" s="35">
        <f t="shared" si="15"/>
        <v>71.570642512486245</v>
      </c>
      <c r="AI10" s="10">
        <f t="shared" si="5"/>
        <v>84.527493859574832</v>
      </c>
      <c r="AJ10" s="11">
        <f t="shared" si="16"/>
        <v>1.1810358394481106</v>
      </c>
    </row>
    <row r="11" spans="2:36" x14ac:dyDescent="0.35">
      <c r="B11" s="14" t="s">
        <v>7</v>
      </c>
      <c r="C11" s="43">
        <v>979138</v>
      </c>
      <c r="D11" s="43">
        <v>1214467</v>
      </c>
      <c r="E11" s="11">
        <f t="shared" si="17"/>
        <v>1.2403430364259176</v>
      </c>
      <c r="F11" s="10">
        <v>979138</v>
      </c>
      <c r="G11" s="10">
        <v>1201641.58</v>
      </c>
      <c r="H11" s="11">
        <f t="shared" si="6"/>
        <v>1.2272443516644234</v>
      </c>
      <c r="I11" s="26"/>
      <c r="J11" s="44">
        <v>11595</v>
      </c>
      <c r="K11" s="44">
        <v>11635</v>
      </c>
      <c r="L11" s="11">
        <f t="shared" si="7"/>
        <v>1.0034497628288055</v>
      </c>
      <c r="M11" s="10">
        <v>11595</v>
      </c>
      <c r="N11" s="12">
        <v>11726</v>
      </c>
      <c r="O11" s="11">
        <f t="shared" si="8"/>
        <v>1.0112979732643381</v>
      </c>
      <c r="P11" s="26"/>
      <c r="Q11" s="8">
        <v>12240</v>
      </c>
      <c r="R11" s="8">
        <v>12240</v>
      </c>
      <c r="S11" s="11">
        <f t="shared" si="9"/>
        <v>1</v>
      </c>
      <c r="T11" s="8">
        <v>12240</v>
      </c>
      <c r="U11" s="8">
        <v>12240</v>
      </c>
      <c r="V11" s="11">
        <f t="shared" si="10"/>
        <v>1</v>
      </c>
      <c r="W11" s="26"/>
      <c r="X11" s="23">
        <f t="shared" si="0"/>
        <v>0.94730392156862742</v>
      </c>
      <c r="Y11" s="23">
        <f t="shared" si="11"/>
        <v>0.95057189542483655</v>
      </c>
      <c r="Z11" s="27">
        <f t="shared" si="12"/>
        <v>0.32679738562091387</v>
      </c>
      <c r="AA11" s="23">
        <f t="shared" si="1"/>
        <v>0.94730392156862742</v>
      </c>
      <c r="AB11" s="23">
        <f t="shared" si="2"/>
        <v>0.95800653594771246</v>
      </c>
      <c r="AC11" s="27">
        <f t="shared" si="13"/>
        <v>1.070261437908504</v>
      </c>
      <c r="AD11" s="26"/>
      <c r="AE11" s="10">
        <f t="shared" si="3"/>
        <v>84.444846916774466</v>
      </c>
      <c r="AF11" s="10">
        <f t="shared" si="4"/>
        <v>104.38048990116029</v>
      </c>
      <c r="AG11" s="11">
        <f t="shared" si="14"/>
        <v>1.236078857529739</v>
      </c>
      <c r="AH11" s="35">
        <f t="shared" si="15"/>
        <v>84.444846916774466</v>
      </c>
      <c r="AI11" s="10">
        <f t="shared" si="5"/>
        <v>102.47668258570698</v>
      </c>
      <c r="AJ11" s="11">
        <f t="shared" si="16"/>
        <v>1.2135338783514402</v>
      </c>
    </row>
    <row r="12" spans="2:36" x14ac:dyDescent="0.35">
      <c r="B12" s="14" t="s">
        <v>8</v>
      </c>
      <c r="C12" s="43">
        <v>1179075</v>
      </c>
      <c r="D12" s="43">
        <v>1385639</v>
      </c>
      <c r="E12" s="11">
        <f t="shared" si="17"/>
        <v>1.1751915696626594</v>
      </c>
      <c r="F12" s="10">
        <v>1293943</v>
      </c>
      <c r="G12" s="10">
        <v>1568601.81</v>
      </c>
      <c r="H12" s="11">
        <f t="shared" si="6"/>
        <v>1.2122649993083159</v>
      </c>
      <c r="I12" s="26"/>
      <c r="J12" s="44">
        <v>11508</v>
      </c>
      <c r="K12" s="44">
        <v>11005</v>
      </c>
      <c r="L12" s="46">
        <f t="shared" si="7"/>
        <v>0.95629127563434135</v>
      </c>
      <c r="M12" s="10">
        <v>12226</v>
      </c>
      <c r="N12" s="12">
        <v>12197</v>
      </c>
      <c r="O12" s="11">
        <f t="shared" si="8"/>
        <v>0.99762800588908884</v>
      </c>
      <c r="P12" s="26"/>
      <c r="Q12" s="8">
        <v>12648</v>
      </c>
      <c r="R12" s="8">
        <v>12648</v>
      </c>
      <c r="S12" s="11">
        <f t="shared" si="9"/>
        <v>1</v>
      </c>
      <c r="T12" s="8">
        <v>12648</v>
      </c>
      <c r="U12" s="8">
        <v>12648</v>
      </c>
      <c r="V12" s="11">
        <f t="shared" si="10"/>
        <v>1</v>
      </c>
      <c r="W12" s="26"/>
      <c r="X12" s="23">
        <f t="shared" si="0"/>
        <v>0.90986717267552186</v>
      </c>
      <c r="Y12" s="23">
        <f t="shared" si="11"/>
        <v>0.87009803921568629</v>
      </c>
      <c r="Z12" s="27">
        <f t="shared" si="12"/>
        <v>-3.9769133459835571</v>
      </c>
      <c r="AA12" s="23">
        <f t="shared" si="1"/>
        <v>0.96663504111321952</v>
      </c>
      <c r="AB12" s="23">
        <f t="shared" si="2"/>
        <v>0.96434218848829856</v>
      </c>
      <c r="AC12" s="27">
        <f t="shared" si="13"/>
        <v>-0.22928526249209602</v>
      </c>
      <c r="AD12" s="26"/>
      <c r="AE12" s="10">
        <f t="shared" si="3"/>
        <v>102.45698644421272</v>
      </c>
      <c r="AF12" s="10">
        <f t="shared" si="4"/>
        <v>125.90995002271694</v>
      </c>
      <c r="AG12" s="11">
        <f t="shared" si="14"/>
        <v>1.2289054596708662</v>
      </c>
      <c r="AH12" s="35">
        <f t="shared" si="15"/>
        <v>105.83535089154262</v>
      </c>
      <c r="AI12" s="10">
        <f t="shared" si="5"/>
        <v>128.60554316635239</v>
      </c>
      <c r="AJ12" s="11">
        <f t="shared" si="16"/>
        <v>1.2151473215990383</v>
      </c>
    </row>
    <row r="13" spans="2:36" x14ac:dyDescent="0.35">
      <c r="B13" s="13" t="s">
        <v>9</v>
      </c>
      <c r="C13" s="43">
        <v>919148</v>
      </c>
      <c r="D13" s="43">
        <v>968513</v>
      </c>
      <c r="E13" s="11">
        <f t="shared" si="17"/>
        <v>1.0537073463685935</v>
      </c>
      <c r="F13" s="10">
        <v>1495345</v>
      </c>
      <c r="G13" s="10">
        <v>1784460.42</v>
      </c>
      <c r="H13" s="11">
        <f t="shared" si="6"/>
        <v>1.1933436230435117</v>
      </c>
      <c r="I13" s="26"/>
      <c r="J13" s="44">
        <v>8156</v>
      </c>
      <c r="K13" s="44">
        <v>6866</v>
      </c>
      <c r="L13" s="11">
        <f t="shared" si="7"/>
        <v>0.84183423246689548</v>
      </c>
      <c r="M13" s="10">
        <v>12297</v>
      </c>
      <c r="N13" s="12">
        <v>12150</v>
      </c>
      <c r="O13" s="11">
        <f t="shared" si="8"/>
        <v>0.98804586484508417</v>
      </c>
      <c r="P13" s="26"/>
      <c r="Q13" s="8">
        <v>12648</v>
      </c>
      <c r="R13" s="8">
        <v>12648</v>
      </c>
      <c r="S13" s="11">
        <f t="shared" si="9"/>
        <v>1</v>
      </c>
      <c r="T13" s="8">
        <v>12648</v>
      </c>
      <c r="U13" s="8">
        <v>12648</v>
      </c>
      <c r="V13" s="11">
        <f t="shared" si="10"/>
        <v>1</v>
      </c>
      <c r="W13" s="26"/>
      <c r="X13" s="23">
        <f t="shared" si="0"/>
        <v>0.64484503478810884</v>
      </c>
      <c r="Y13" s="23">
        <f t="shared" si="11"/>
        <v>0.54285262492093611</v>
      </c>
      <c r="Z13" s="27">
        <f t="shared" si="12"/>
        <v>-10.199240986717273</v>
      </c>
      <c r="AA13" s="23">
        <f t="shared" si="1"/>
        <v>0.97224857685009491</v>
      </c>
      <c r="AB13" s="23">
        <f t="shared" si="2"/>
        <v>0.96062618595825422</v>
      </c>
      <c r="AC13" s="27">
        <f t="shared" si="13"/>
        <v>-1.1622390891840695</v>
      </c>
      <c r="AD13" s="26"/>
      <c r="AE13" s="10">
        <f t="shared" si="3"/>
        <v>112.69592937714566</v>
      </c>
      <c r="AF13" s="10">
        <f t="shared" si="4"/>
        <v>141.05927759976697</v>
      </c>
      <c r="AG13" s="11">
        <f t="shared" si="14"/>
        <v>1.2516803258057456</v>
      </c>
      <c r="AH13" s="35">
        <f t="shared" si="15"/>
        <v>121.60242335528991</v>
      </c>
      <c r="AI13" s="10">
        <f t="shared" si="5"/>
        <v>146.86917037037037</v>
      </c>
      <c r="AJ13" s="11">
        <f t="shared" si="16"/>
        <v>1.2077816076186059</v>
      </c>
    </row>
    <row r="14" spans="2:36" x14ac:dyDescent="0.35">
      <c r="B14" s="13" t="s">
        <v>10</v>
      </c>
      <c r="C14" s="43">
        <v>738429</v>
      </c>
      <c r="D14" s="43">
        <v>879506</v>
      </c>
      <c r="E14" s="11">
        <f t="shared" si="17"/>
        <v>1.1910501889822853</v>
      </c>
      <c r="F14" s="34">
        <v>1052269</v>
      </c>
      <c r="G14" s="10">
        <v>1273283.55</v>
      </c>
      <c r="H14" s="11">
        <f t="shared" si="6"/>
        <v>1.21003616945857</v>
      </c>
      <c r="I14" s="26"/>
      <c r="J14" s="44">
        <v>8630</v>
      </c>
      <c r="K14" s="44">
        <v>8401</v>
      </c>
      <c r="L14" s="11">
        <f t="shared" si="7"/>
        <v>0.97346465816917727</v>
      </c>
      <c r="M14" s="34">
        <v>11819</v>
      </c>
      <c r="N14" s="12">
        <v>11772</v>
      </c>
      <c r="O14" s="11">
        <f t="shared" si="8"/>
        <v>0.99602335222946103</v>
      </c>
      <c r="P14" s="26"/>
      <c r="Q14" s="8">
        <v>12240</v>
      </c>
      <c r="R14" s="8">
        <v>12240</v>
      </c>
      <c r="S14" s="11">
        <f t="shared" si="9"/>
        <v>1</v>
      </c>
      <c r="T14" s="8">
        <v>12240</v>
      </c>
      <c r="U14" s="8">
        <v>12240</v>
      </c>
      <c r="V14" s="11">
        <f t="shared" si="10"/>
        <v>1</v>
      </c>
      <c r="W14" s="26"/>
      <c r="X14" s="23">
        <f t="shared" si="0"/>
        <v>0.70506535947712423</v>
      </c>
      <c r="Y14" s="23">
        <f t="shared" si="11"/>
        <v>0.6863562091503268</v>
      </c>
      <c r="Z14" s="27">
        <f t="shared" si="12"/>
        <v>-1.870915032679743</v>
      </c>
      <c r="AA14" s="23">
        <f t="shared" si="1"/>
        <v>0.9656045751633987</v>
      </c>
      <c r="AB14" s="23">
        <f t="shared" si="2"/>
        <v>0.96176470588235297</v>
      </c>
      <c r="AC14" s="27">
        <f t="shared" si="13"/>
        <v>-0.3839869281045738</v>
      </c>
      <c r="AD14" s="26"/>
      <c r="AE14" s="10">
        <f t="shared" si="3"/>
        <v>85.56535341830822</v>
      </c>
      <c r="AF14" s="10">
        <f t="shared" si="4"/>
        <v>104.69063206761101</v>
      </c>
      <c r="AG14" s="11">
        <f t="shared" si="14"/>
        <v>1.2235166207495685</v>
      </c>
      <c r="AH14" s="35">
        <f t="shared" si="15"/>
        <v>89.031982401218372</v>
      </c>
      <c r="AI14" s="10">
        <f t="shared" si="5"/>
        <v>108.16204128440367</v>
      </c>
      <c r="AJ14" s="11">
        <f t="shared" si="16"/>
        <v>1.2148672686740434</v>
      </c>
    </row>
    <row r="15" spans="2:36" x14ac:dyDescent="0.35">
      <c r="B15" s="14" t="s">
        <v>11</v>
      </c>
      <c r="C15" s="43">
        <v>427470</v>
      </c>
      <c r="D15" s="43">
        <v>493062</v>
      </c>
      <c r="E15" s="11">
        <f t="shared" si="17"/>
        <v>1.1534423468313566</v>
      </c>
      <c r="F15" s="10">
        <v>877473</v>
      </c>
      <c r="G15" s="10">
        <v>915831.05</v>
      </c>
      <c r="H15" s="11">
        <f t="shared" si="6"/>
        <v>1.0437142225458789</v>
      </c>
      <c r="I15" s="26"/>
      <c r="J15" s="44">
        <v>6220</v>
      </c>
      <c r="K15" s="44">
        <v>5845</v>
      </c>
      <c r="L15" s="11">
        <f t="shared" si="7"/>
        <v>0.93971061093247588</v>
      </c>
      <c r="M15" s="10">
        <v>12323</v>
      </c>
      <c r="N15" s="12">
        <v>11514</v>
      </c>
      <c r="O15" s="11">
        <f t="shared" si="8"/>
        <v>0.93435040168790062</v>
      </c>
      <c r="P15" s="26"/>
      <c r="Q15" s="8">
        <v>12648</v>
      </c>
      <c r="R15" s="8">
        <v>12648</v>
      </c>
      <c r="S15" s="11">
        <f t="shared" si="9"/>
        <v>1</v>
      </c>
      <c r="T15" s="8">
        <v>12648</v>
      </c>
      <c r="U15" s="8">
        <v>12648</v>
      </c>
      <c r="V15" s="11">
        <f t="shared" si="10"/>
        <v>1</v>
      </c>
      <c r="W15" s="26"/>
      <c r="X15" s="23">
        <f t="shared" si="0"/>
        <v>0.4917773561037318</v>
      </c>
      <c r="Y15" s="23">
        <f t="shared" si="11"/>
        <v>0.4621283997469956</v>
      </c>
      <c r="Z15" s="27">
        <f t="shared" si="12"/>
        <v>-2.9648956356736198</v>
      </c>
      <c r="AA15" s="23">
        <f t="shared" si="1"/>
        <v>0.97430423782416198</v>
      </c>
      <c r="AB15" s="23">
        <f t="shared" si="2"/>
        <v>0.91034155597722966</v>
      </c>
      <c r="AC15" s="27">
        <f t="shared" si="13"/>
        <v>-6.3962681846932323</v>
      </c>
      <c r="AD15" s="26"/>
      <c r="AE15" s="10">
        <f t="shared" si="3"/>
        <v>68.725080385852095</v>
      </c>
      <c r="AF15" s="10">
        <f t="shared" si="4"/>
        <v>84.356201881950383</v>
      </c>
      <c r="AG15" s="11">
        <f t="shared" si="14"/>
        <v>1.2274442082619397</v>
      </c>
      <c r="AH15" s="35">
        <f t="shared" si="15"/>
        <v>71.206118639941579</v>
      </c>
      <c r="AI15" s="10">
        <f t="shared" si="5"/>
        <v>79.540650512419674</v>
      </c>
      <c r="AJ15" s="11">
        <f t="shared" si="16"/>
        <v>1.1170479732875513</v>
      </c>
    </row>
    <row r="16" spans="2:36" x14ac:dyDescent="0.35">
      <c r="B16" s="14" t="s">
        <v>12</v>
      </c>
      <c r="C16" s="43">
        <v>291741</v>
      </c>
      <c r="D16" s="43">
        <v>367889</v>
      </c>
      <c r="E16" s="11">
        <f t="shared" si="17"/>
        <v>1.2610123362845811</v>
      </c>
      <c r="F16" s="10">
        <v>662486</v>
      </c>
      <c r="G16" s="10">
        <v>729439.46</v>
      </c>
      <c r="H16" s="11">
        <f t="shared" si="6"/>
        <v>1.1010639621063689</v>
      </c>
      <c r="I16" s="26"/>
      <c r="J16" s="44">
        <v>4885</v>
      </c>
      <c r="K16" s="44">
        <v>5207</v>
      </c>
      <c r="L16" s="11">
        <f t="shared" si="7"/>
        <v>1.0659160696008187</v>
      </c>
      <c r="M16" s="10">
        <v>10871</v>
      </c>
      <c r="N16" s="12">
        <v>10761</v>
      </c>
      <c r="O16" s="11">
        <f t="shared" si="8"/>
        <v>0.98988133566369241</v>
      </c>
      <c r="P16" s="26"/>
      <c r="Q16" s="8">
        <v>12240</v>
      </c>
      <c r="R16" s="8">
        <v>12240</v>
      </c>
      <c r="S16" s="11">
        <f t="shared" si="9"/>
        <v>1</v>
      </c>
      <c r="T16" s="8">
        <v>12240</v>
      </c>
      <c r="U16" s="8">
        <v>12240</v>
      </c>
      <c r="V16" s="11">
        <f t="shared" si="10"/>
        <v>1</v>
      </c>
      <c r="W16" s="26"/>
      <c r="X16" s="23">
        <f t="shared" si="0"/>
        <v>0.39910130718954251</v>
      </c>
      <c r="Y16" s="23">
        <f t="shared" si="11"/>
        <v>0.42540849673202613</v>
      </c>
      <c r="Z16" s="27">
        <f t="shared" si="12"/>
        <v>2.630718954248362</v>
      </c>
      <c r="AA16" s="23">
        <f t="shared" si="1"/>
        <v>0.88815359477124178</v>
      </c>
      <c r="AB16" s="23">
        <f t="shared" si="2"/>
        <v>0.87916666666666665</v>
      </c>
      <c r="AC16" s="27">
        <f t="shared" si="13"/>
        <v>-0.89869281045751315</v>
      </c>
      <c r="AD16" s="26"/>
      <c r="AE16" s="10">
        <f t="shared" si="3"/>
        <v>59.721801432958031</v>
      </c>
      <c r="AF16" s="10">
        <f t="shared" si="4"/>
        <v>70.652775110428266</v>
      </c>
      <c r="AG16" s="11">
        <f t="shared" si="14"/>
        <v>1.1830315465239445</v>
      </c>
      <c r="AH16" s="35">
        <f t="shared" si="15"/>
        <v>60.940667831846199</v>
      </c>
      <c r="AI16" s="10">
        <f t="shared" si="5"/>
        <v>67.785471610445128</v>
      </c>
      <c r="AJ16" s="11">
        <f t="shared" si="16"/>
        <v>1.1123191461814272</v>
      </c>
    </row>
    <row r="17" spans="2:36" x14ac:dyDescent="0.35">
      <c r="B17" s="16" t="s">
        <v>13</v>
      </c>
      <c r="C17" s="43">
        <v>233949</v>
      </c>
      <c r="D17" s="43">
        <v>270359</v>
      </c>
      <c r="E17" s="18">
        <f t="shared" si="17"/>
        <v>1.1556322104390273</v>
      </c>
      <c r="F17" s="17">
        <v>624016.85</v>
      </c>
      <c r="G17" s="17">
        <v>732025.15</v>
      </c>
      <c r="H17" s="18">
        <f t="shared" si="6"/>
        <v>1.1730855504943498</v>
      </c>
      <c r="I17" s="26"/>
      <c r="J17" s="44">
        <v>3879</v>
      </c>
      <c r="K17" s="44">
        <v>3849</v>
      </c>
      <c r="L17" s="18">
        <f t="shared" si="7"/>
        <v>0.99226604795050266</v>
      </c>
      <c r="M17" s="17">
        <v>10162</v>
      </c>
      <c r="N17" s="19">
        <v>10661</v>
      </c>
      <c r="O17" s="18">
        <f t="shared" si="8"/>
        <v>1.0491045069868137</v>
      </c>
      <c r="P17" s="26"/>
      <c r="Q17" s="8">
        <v>12648</v>
      </c>
      <c r="R17" s="8">
        <v>12648</v>
      </c>
      <c r="S17" s="18">
        <f t="shared" si="9"/>
        <v>1</v>
      </c>
      <c r="T17" s="8">
        <v>12648</v>
      </c>
      <c r="U17" s="8">
        <v>12648</v>
      </c>
      <c r="V17" s="18">
        <f t="shared" si="10"/>
        <v>1</v>
      </c>
      <c r="W17" s="26"/>
      <c r="X17" s="23">
        <f t="shared" si="0"/>
        <v>0.30668880455407971</v>
      </c>
      <c r="Y17" s="24">
        <f t="shared" si="11"/>
        <v>0.3043168880455408</v>
      </c>
      <c r="Z17" s="28">
        <f t="shared" si="12"/>
        <v>-0.23719165085389071</v>
      </c>
      <c r="AA17" s="24">
        <f t="shared" si="1"/>
        <v>0.80344718532574322</v>
      </c>
      <c r="AB17" s="24">
        <f t="shared" si="2"/>
        <v>0.84290006325110689</v>
      </c>
      <c r="AC17" s="28">
        <f t="shared" si="13"/>
        <v>3.9452877925363672</v>
      </c>
      <c r="AD17" s="26"/>
      <c r="AE17" s="17">
        <f t="shared" si="3"/>
        <v>60.311678267594743</v>
      </c>
      <c r="AF17" s="17">
        <f t="shared" si="4"/>
        <v>70.241361392569502</v>
      </c>
      <c r="AG17" s="18">
        <f t="shared" si="14"/>
        <v>1.1646394763037118</v>
      </c>
      <c r="AH17" s="35">
        <f t="shared" si="15"/>
        <v>61.406893328085019</v>
      </c>
      <c r="AI17" s="10">
        <f t="shared" si="5"/>
        <v>68.66383547509615</v>
      </c>
      <c r="AJ17" s="18">
        <f t="shared" si="16"/>
        <v>1.1181779724344416</v>
      </c>
    </row>
    <row r="18" spans="2:36" x14ac:dyDescent="0.35">
      <c r="B18" s="20" t="s">
        <v>14</v>
      </c>
      <c r="C18" s="21">
        <f>+SUM(C6:C17)</f>
        <v>7781253</v>
      </c>
      <c r="D18" s="21">
        <f>+SUM(D6:D17)</f>
        <v>9085414</v>
      </c>
      <c r="E18" s="22">
        <f t="shared" si="17"/>
        <v>1.1676029554623144</v>
      </c>
      <c r="F18" s="21">
        <f>+SUM(F6:F17)</f>
        <v>9999767.8499999996</v>
      </c>
      <c r="G18" s="21">
        <f>+SUM(G6:G17)</f>
        <v>11649990.120000003</v>
      </c>
      <c r="H18" s="22">
        <f t="shared" si="6"/>
        <v>1.1650260580799388</v>
      </c>
      <c r="I18" s="26"/>
      <c r="J18" s="21">
        <f>+SUM(J6:J17)</f>
        <v>104069</v>
      </c>
      <c r="K18" s="21">
        <f>+SUM(K6:K17)</f>
        <v>105574</v>
      </c>
      <c r="L18" s="22">
        <f t="shared" si="7"/>
        <v>1.0144615591578665</v>
      </c>
      <c r="M18" s="21">
        <f>+SUM(M6:M17)</f>
        <v>130550</v>
      </c>
      <c r="N18" s="21">
        <f>+SUM(N6:N17)</f>
        <v>133560</v>
      </c>
      <c r="O18" s="22">
        <f t="shared" si="8"/>
        <v>1.0230563002680966</v>
      </c>
      <c r="P18" s="26"/>
      <c r="Q18" s="21">
        <f>+SUM(Q6:Q17)</f>
        <v>148920</v>
      </c>
      <c r="R18" s="21">
        <f>+SUM(R6:R17)</f>
        <v>149328</v>
      </c>
      <c r="S18" s="22">
        <f t="shared" si="9"/>
        <v>1.0027397260273974</v>
      </c>
      <c r="T18" s="21">
        <f>+SUM(T6:T17)</f>
        <v>148920</v>
      </c>
      <c r="U18" s="21">
        <f>+SUM(U6:U17)</f>
        <v>149328</v>
      </c>
      <c r="V18" s="22">
        <f t="shared" si="10"/>
        <v>1.0027397260273974</v>
      </c>
      <c r="W18" s="26"/>
      <c r="X18" s="25">
        <f t="shared" si="0"/>
        <v>0.69882487241471936</v>
      </c>
      <c r="Y18" s="25">
        <f t="shared" si="11"/>
        <v>0.70699399978570665</v>
      </c>
      <c r="Z18" s="29">
        <f t="shared" si="12"/>
        <v>0.81691273709872947</v>
      </c>
      <c r="AA18" s="25">
        <f t="shared" si="1"/>
        <v>0.87664517861939295</v>
      </c>
      <c r="AB18" s="25">
        <f t="shared" si="2"/>
        <v>0.89440694310511093</v>
      </c>
      <c r="AC18" s="29">
        <f t="shared" si="13"/>
        <v>1.7761764485717979</v>
      </c>
      <c r="AD18" s="26"/>
      <c r="AE18" s="21">
        <f t="shared" si="3"/>
        <v>74.770133276960479</v>
      </c>
      <c r="AF18" s="21">
        <f t="shared" si="4"/>
        <v>86.05730577604335</v>
      </c>
      <c r="AG18" s="22">
        <f t="shared" si="14"/>
        <v>1.1509583038627655</v>
      </c>
      <c r="AH18" s="21">
        <f>+IFERROR(F18/M18*1,"-")</f>
        <v>76.597225967062428</v>
      </c>
      <c r="AI18" s="21">
        <f>+IFERROR(G18/N18*1,"-")</f>
        <v>87.226640610961383</v>
      </c>
      <c r="AJ18" s="22">
        <f t="shared" si="16"/>
        <v>1.1387702297269839</v>
      </c>
    </row>
    <row r="19" spans="2:36" x14ac:dyDescent="0.35">
      <c r="I19" s="26"/>
      <c r="P19" s="26"/>
      <c r="W19" s="26"/>
      <c r="AD19" s="26"/>
    </row>
    <row r="20" spans="2:36" x14ac:dyDescent="0.35">
      <c r="B20" s="32"/>
    </row>
  </sheetData>
  <mergeCells count="5">
    <mergeCell ref="C2:H2"/>
    <mergeCell ref="J2:O2"/>
    <mergeCell ref="AE2:AJ2"/>
    <mergeCell ref="X2:AC2"/>
    <mergeCell ref="Q2:V2"/>
  </mergeCells>
  <pageMargins left="0.7" right="0.7" top="0.75" bottom="0.75" header="0.3" footer="0.3"/>
  <ignoredErrors>
    <ignoredError sqref="Z7:Z18 L18 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AJ20"/>
  <sheetViews>
    <sheetView zoomScale="92" zoomScaleNormal="92" workbookViewId="0">
      <selection activeCell="G11" sqref="G11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.36328125" style="6" customWidth="1"/>
    <col min="3" max="3" width="10" style="6" customWidth="1"/>
    <col min="4" max="4" width="12.6328125" style="6" customWidth="1"/>
    <col min="5" max="5" width="7.81640625" style="6" customWidth="1"/>
    <col min="6" max="6" width="10" style="6" customWidth="1"/>
    <col min="7" max="7" width="9.81640625" style="6" customWidth="1"/>
    <col min="8" max="8" width="6.90625" style="6" customWidth="1"/>
    <col min="9" max="9" width="1.453125" style="6" customWidth="1"/>
    <col min="10" max="11" width="7.81640625" style="6" customWidth="1"/>
    <col min="12" max="12" width="8.1796875" style="6" customWidth="1"/>
    <col min="13" max="13" width="9" style="6" bestFit="1" customWidth="1"/>
    <col min="14" max="14" width="9.54296875" style="6" bestFit="1" customWidth="1"/>
    <col min="15" max="15" width="7.3632812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8.81640625" style="6" bestFit="1" customWidth="1" collapsed="1"/>
    <col min="25" max="25" width="7.54296875" style="6" customWidth="1"/>
    <col min="26" max="26" width="9" style="6" bestFit="1" customWidth="1"/>
    <col min="27" max="28" width="8.81640625" style="6" customWidth="1"/>
    <col min="29" max="29" width="7" style="6" customWidth="1"/>
    <col min="30" max="30" width="1.81640625" style="6" customWidth="1"/>
    <col min="31" max="32" width="7.54296875" style="6" customWidth="1"/>
    <col min="33" max="33" width="9" style="6" bestFit="1" customWidth="1"/>
    <col min="34" max="35" width="8.6328125" style="6" customWidth="1"/>
    <col min="36" max="36" width="9.08984375" style="6" customWidth="1"/>
    <col min="37" max="16384" width="10.81640625" style="6"/>
  </cols>
  <sheetData>
    <row r="1" spans="2:36" x14ac:dyDescent="0.35">
      <c r="I1" s="26"/>
      <c r="P1" s="26"/>
      <c r="W1" s="26"/>
      <c r="AC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6" s="3" customFormat="1" ht="21" customHeight="1" x14ac:dyDescent="0.35">
      <c r="B4" s="33">
        <f>REGENTE!B4</f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7"/>
      <c r="AH5" s="2"/>
      <c r="AI5" s="2"/>
    </row>
    <row r="6" spans="2:36" x14ac:dyDescent="0.35">
      <c r="B6" s="13" t="s">
        <v>2</v>
      </c>
      <c r="C6" s="43">
        <v>193574</v>
      </c>
      <c r="D6" s="43">
        <v>257931</v>
      </c>
      <c r="E6" s="9">
        <f>+IFERROR(D6/C6,"-")</f>
        <v>1.3324671701778132</v>
      </c>
      <c r="F6" s="8">
        <v>194040</v>
      </c>
      <c r="G6" s="8">
        <v>250982.46</v>
      </c>
      <c r="H6" s="9">
        <f>+IFERROR(G6/F6,"-")</f>
        <v>1.2934573283858997</v>
      </c>
      <c r="I6" s="2"/>
      <c r="J6" s="44">
        <v>2666</v>
      </c>
      <c r="K6" s="44">
        <v>3301</v>
      </c>
      <c r="L6" s="9">
        <f>+IFERROR(K6/J6,"-")</f>
        <v>1.2381845461365342</v>
      </c>
      <c r="M6" s="8">
        <v>2672</v>
      </c>
      <c r="N6" s="8">
        <v>3198</v>
      </c>
      <c r="O6" s="9">
        <f>+IFERROR(N6/M6,"-")</f>
        <v>1.1968562874251496</v>
      </c>
      <c r="P6" s="2"/>
      <c r="Q6" s="8">
        <v>5115</v>
      </c>
      <c r="R6" s="8">
        <v>5115</v>
      </c>
      <c r="S6" s="9">
        <f>+IFERROR(R6/Q6,"-")</f>
        <v>1</v>
      </c>
      <c r="T6" s="8">
        <v>5115</v>
      </c>
      <c r="U6" s="8">
        <v>5115</v>
      </c>
      <c r="V6" s="9">
        <f>+IFERROR(U6/T6,"-")</f>
        <v>1</v>
      </c>
      <c r="W6" s="2"/>
      <c r="X6" s="23">
        <f>+IFERROR(J6/Q6,"-")</f>
        <v>0.52121212121212124</v>
      </c>
      <c r="Y6" s="23">
        <f>+IFERROR(K6/R6,"-")</f>
        <v>0.64535679374389054</v>
      </c>
      <c r="Z6" s="27">
        <f>+IFERROR((Y6-X6)*100,"-")</f>
        <v>12.41446725317693</v>
      </c>
      <c r="AA6" s="23">
        <f>+IFERROR(M6/T6,"-")</f>
        <v>0.52238514173998041</v>
      </c>
      <c r="AB6" s="23">
        <f>+IFERROR(N6/U6,"-")</f>
        <v>0.62521994134897363</v>
      </c>
      <c r="AC6" s="27">
        <f>+IFERROR((AB6-AA6)*100,"-")</f>
        <v>10.283479960899323</v>
      </c>
      <c r="AE6" s="8">
        <f t="shared" ref="AE6:AE18" si="0">+IFERROR(C6/J6,"-")</f>
        <v>72.608402100525126</v>
      </c>
      <c r="AF6" s="8">
        <f t="shared" ref="AF6:AF18" si="1">+IFERROR(D6/K6,"-")</f>
        <v>78.137231142078164</v>
      </c>
      <c r="AG6" s="9">
        <f>+IFERROR(AF6/AE6,"-")</f>
        <v>1.0761458575262195</v>
      </c>
      <c r="AH6" s="35">
        <f>F6/M6</f>
        <v>72.619760479041915</v>
      </c>
      <c r="AI6" s="8">
        <f t="shared" ref="AI6:AI17" si="2">+IFERROR(G6/N6,"-")</f>
        <v>78.481069418386483</v>
      </c>
      <c r="AJ6" s="9">
        <f>+IFERROR(AI6/AH6,"-")</f>
        <v>1.0807123143987254</v>
      </c>
    </row>
    <row r="7" spans="2:36" x14ac:dyDescent="0.35">
      <c r="B7" s="14" t="s">
        <v>3</v>
      </c>
      <c r="C7" s="43">
        <v>220671</v>
      </c>
      <c r="D7" s="43">
        <v>296550</v>
      </c>
      <c r="E7" s="11">
        <f t="shared" ref="E7:E18" si="3">+IFERROR(D7/C7,"-")</f>
        <v>1.343855785309352</v>
      </c>
      <c r="F7" s="10">
        <v>220671</v>
      </c>
      <c r="G7" s="10">
        <v>273543.32</v>
      </c>
      <c r="H7" s="11">
        <f t="shared" ref="H7:H18" si="4">+IFERROR(G7/F7,"-")</f>
        <v>1.2395979535145081</v>
      </c>
      <c r="I7" s="26"/>
      <c r="J7" s="44">
        <v>3324</v>
      </c>
      <c r="K7" s="44">
        <v>3906</v>
      </c>
      <c r="L7" s="11">
        <f t="shared" ref="L7:L18" si="5">+IFERROR(K7/J7,"-")</f>
        <v>1.1750902527075813</v>
      </c>
      <c r="M7" s="10">
        <v>3324</v>
      </c>
      <c r="N7" s="10">
        <v>3682</v>
      </c>
      <c r="O7" s="11">
        <f t="shared" ref="O7:O18" si="6">+IFERROR(N7/M7,"-")</f>
        <v>1.1077015643802648</v>
      </c>
      <c r="P7" s="26"/>
      <c r="Q7" s="8">
        <v>4620</v>
      </c>
      <c r="R7" s="8">
        <v>4785</v>
      </c>
      <c r="S7" s="11">
        <f t="shared" ref="S7:S18" si="7">+IFERROR(R7/Q7,"-")</f>
        <v>1.0357142857142858</v>
      </c>
      <c r="T7" s="8">
        <v>4620</v>
      </c>
      <c r="U7" s="8">
        <v>4785</v>
      </c>
      <c r="V7" s="11">
        <f t="shared" ref="V7:V18" si="8">+IFERROR(U7/T7,"-")</f>
        <v>1.0357142857142858</v>
      </c>
      <c r="W7" s="26"/>
      <c r="X7" s="23">
        <f t="shared" ref="X7:X17" si="9">+IFERROR(J7/Q7,"-")</f>
        <v>0.7194805194805195</v>
      </c>
      <c r="Y7" s="23">
        <f t="shared" ref="Y7:Y17" si="10">+IFERROR(K7/R7,"-")</f>
        <v>0.81630094043887147</v>
      </c>
      <c r="Z7" s="27">
        <f t="shared" ref="Z7:Z18" si="11">+IFERROR((Y7-X7)*100,"-")</f>
        <v>9.6820420958351967</v>
      </c>
      <c r="AA7" s="23">
        <f t="shared" ref="AA7:AA18" si="12">+IFERROR(M7/T7,"-")</f>
        <v>0.7194805194805195</v>
      </c>
      <c r="AB7" s="23">
        <f t="shared" ref="AB7:AB18" si="13">+IFERROR(N7/U7,"-")</f>
        <v>0.7694879832810867</v>
      </c>
      <c r="AC7" s="27">
        <f t="shared" ref="AC7:AC18" si="14">+IFERROR((AB7-AA7)*100,"-")</f>
        <v>5.0007463800567198</v>
      </c>
      <c r="AE7" s="10">
        <f t="shared" si="0"/>
        <v>66.387184115523468</v>
      </c>
      <c r="AF7" s="10">
        <f t="shared" si="1"/>
        <v>75.921658986175117</v>
      </c>
      <c r="AG7" s="11">
        <f t="shared" ref="AG7:AG18" si="15">+IFERROR(AF7/AE7,"-")</f>
        <v>1.1436192090036574</v>
      </c>
      <c r="AH7" s="35">
        <f t="shared" ref="AH7:AH17" si="16">F7/M7</f>
        <v>66.387184115523468</v>
      </c>
      <c r="AI7" s="10">
        <f t="shared" si="2"/>
        <v>74.292047800108634</v>
      </c>
      <c r="AJ7" s="11">
        <f t="shared" ref="AJ7:AJ18" si="17">+IFERROR(AI7/AH7,"-")</f>
        <v>1.1190721340255905</v>
      </c>
    </row>
    <row r="8" spans="2:36" x14ac:dyDescent="0.35">
      <c r="B8" s="14" t="s">
        <v>4</v>
      </c>
      <c r="C8" s="43">
        <v>326053</v>
      </c>
      <c r="D8" s="43">
        <v>405075</v>
      </c>
      <c r="E8" s="11">
        <f t="shared" si="3"/>
        <v>1.2423593710225025</v>
      </c>
      <c r="F8" s="10">
        <v>326053</v>
      </c>
      <c r="G8" s="10">
        <v>401410.59</v>
      </c>
      <c r="H8" s="11">
        <f t="shared" si="4"/>
        <v>1.2311206766998004</v>
      </c>
      <c r="I8" s="26"/>
      <c r="J8" s="44">
        <v>4378</v>
      </c>
      <c r="K8" s="44">
        <v>4537</v>
      </c>
      <c r="L8" s="11">
        <f t="shared" si="5"/>
        <v>1.0363179534033806</v>
      </c>
      <c r="M8" s="10">
        <v>4378</v>
      </c>
      <c r="N8" s="10">
        <v>4610</v>
      </c>
      <c r="O8" s="11">
        <f t="shared" si="6"/>
        <v>1.0529922338967566</v>
      </c>
      <c r="P8" s="26"/>
      <c r="Q8" s="8">
        <v>5115</v>
      </c>
      <c r="R8" s="8">
        <v>5115</v>
      </c>
      <c r="S8" s="11">
        <f t="shared" si="7"/>
        <v>1</v>
      </c>
      <c r="T8" s="8">
        <v>5115</v>
      </c>
      <c r="U8" s="8">
        <v>5115</v>
      </c>
      <c r="V8" s="11">
        <f t="shared" si="8"/>
        <v>1</v>
      </c>
      <c r="W8" s="26"/>
      <c r="X8" s="23">
        <f t="shared" si="9"/>
        <v>0.8559139784946237</v>
      </c>
      <c r="Y8" s="23">
        <f t="shared" si="10"/>
        <v>0.88699902248289342</v>
      </c>
      <c r="Z8" s="27">
        <f t="shared" si="11"/>
        <v>3.1085043988269723</v>
      </c>
      <c r="AA8" s="23">
        <f t="shared" si="12"/>
        <v>0.8559139784946237</v>
      </c>
      <c r="AB8" s="23">
        <f t="shared" si="13"/>
        <v>0.90127077223851415</v>
      </c>
      <c r="AC8" s="27">
        <f t="shared" si="14"/>
        <v>4.535679374389046</v>
      </c>
      <c r="AE8" s="10">
        <f t="shared" si="0"/>
        <v>74.475331201461856</v>
      </c>
      <c r="AF8" s="10">
        <f t="shared" si="1"/>
        <v>89.282565571963858</v>
      </c>
      <c r="AG8" s="11">
        <f t="shared" si="15"/>
        <v>1.1988206582183196</v>
      </c>
      <c r="AH8" s="35">
        <f t="shared" si="16"/>
        <v>74.475331201461856</v>
      </c>
      <c r="AI8" s="10">
        <f t="shared" si="2"/>
        <v>87.07388069414317</v>
      </c>
      <c r="AJ8" s="11">
        <f t="shared" si="17"/>
        <v>1.1691640612997236</v>
      </c>
    </row>
    <row r="9" spans="2:36" x14ac:dyDescent="0.35">
      <c r="B9" s="13" t="s">
        <v>5</v>
      </c>
      <c r="C9" s="43">
        <v>369420</v>
      </c>
      <c r="D9" s="43">
        <v>416241</v>
      </c>
      <c r="E9" s="11">
        <f t="shared" si="3"/>
        <v>1.1267419197661199</v>
      </c>
      <c r="F9" s="10">
        <v>369420</v>
      </c>
      <c r="G9" s="10">
        <v>430923.41</v>
      </c>
      <c r="H9" s="11">
        <f t="shared" si="4"/>
        <v>1.1664864111309621</v>
      </c>
      <c r="I9" s="26"/>
      <c r="J9" s="44">
        <v>4224</v>
      </c>
      <c r="K9" s="44">
        <v>4610</v>
      </c>
      <c r="L9" s="11">
        <f t="shared" si="5"/>
        <v>1.0913825757575757</v>
      </c>
      <c r="M9" s="10">
        <v>4224</v>
      </c>
      <c r="N9" s="12">
        <v>4608</v>
      </c>
      <c r="O9" s="11">
        <f t="shared" si="6"/>
        <v>1.0909090909090908</v>
      </c>
      <c r="P9" s="26"/>
      <c r="Q9" s="8">
        <v>4950</v>
      </c>
      <c r="R9" s="8">
        <v>4950</v>
      </c>
      <c r="S9" s="11">
        <f t="shared" si="7"/>
        <v>1</v>
      </c>
      <c r="T9" s="8">
        <v>4950</v>
      </c>
      <c r="U9" s="8">
        <v>4950</v>
      </c>
      <c r="V9" s="11">
        <f t="shared" si="8"/>
        <v>1</v>
      </c>
      <c r="W9" s="26"/>
      <c r="X9" s="23">
        <f t="shared" si="9"/>
        <v>0.85333333333333339</v>
      </c>
      <c r="Y9" s="23">
        <f t="shared" si="10"/>
        <v>0.93131313131313131</v>
      </c>
      <c r="Z9" s="27">
        <f t="shared" si="11"/>
        <v>7.7979797979797922</v>
      </c>
      <c r="AA9" s="23">
        <f t="shared" si="12"/>
        <v>0.85333333333333339</v>
      </c>
      <c r="AB9" s="23">
        <f t="shared" si="13"/>
        <v>0.93090909090909091</v>
      </c>
      <c r="AC9" s="27">
        <f t="shared" si="14"/>
        <v>7.7575757575757525</v>
      </c>
      <c r="AE9" s="10">
        <f t="shared" si="0"/>
        <v>87.45738636363636</v>
      </c>
      <c r="AF9" s="10">
        <f t="shared" si="1"/>
        <v>90.29088937093276</v>
      </c>
      <c r="AG9" s="11">
        <f t="shared" si="15"/>
        <v>1.0323986700850523</v>
      </c>
      <c r="AH9" s="35">
        <f t="shared" si="16"/>
        <v>87.45738636363636</v>
      </c>
      <c r="AI9" s="10">
        <f t="shared" si="2"/>
        <v>93.51636501736111</v>
      </c>
      <c r="AJ9" s="11">
        <f t="shared" si="17"/>
        <v>1.0692792102033819</v>
      </c>
    </row>
    <row r="10" spans="2:36" x14ac:dyDescent="0.35">
      <c r="B10" s="13" t="s">
        <v>6</v>
      </c>
      <c r="C10" s="43">
        <v>409862</v>
      </c>
      <c r="D10" s="43">
        <v>503455</v>
      </c>
      <c r="E10" s="11">
        <f t="shared" si="3"/>
        <v>1.2283524698557076</v>
      </c>
      <c r="F10" s="10">
        <v>409862</v>
      </c>
      <c r="G10" s="10">
        <v>494391.62</v>
      </c>
      <c r="H10" s="11">
        <f t="shared" si="4"/>
        <v>1.206239221982033</v>
      </c>
      <c r="I10" s="26"/>
      <c r="J10" s="44">
        <v>4527</v>
      </c>
      <c r="K10" s="44">
        <v>4864</v>
      </c>
      <c r="L10" s="11">
        <f t="shared" si="5"/>
        <v>1.0744422354760328</v>
      </c>
      <c r="M10" s="34">
        <v>4527</v>
      </c>
      <c r="N10" s="12">
        <v>4770</v>
      </c>
      <c r="O10" s="11">
        <f t="shared" si="6"/>
        <v>1.0536779324055665</v>
      </c>
      <c r="P10" s="26"/>
      <c r="Q10" s="8">
        <v>5115</v>
      </c>
      <c r="R10" s="8">
        <v>5115</v>
      </c>
      <c r="S10" s="11">
        <f t="shared" si="7"/>
        <v>1</v>
      </c>
      <c r="T10" s="8">
        <v>5115</v>
      </c>
      <c r="U10" s="8">
        <v>5115</v>
      </c>
      <c r="V10" s="11">
        <f t="shared" si="8"/>
        <v>1</v>
      </c>
      <c r="W10" s="26"/>
      <c r="X10" s="23">
        <f t="shared" si="9"/>
        <v>0.88504398826979469</v>
      </c>
      <c r="Y10" s="23">
        <f t="shared" si="10"/>
        <v>0.9509286412512219</v>
      </c>
      <c r="Z10" s="27">
        <f t="shared" si="11"/>
        <v>6.5884652981427205</v>
      </c>
      <c r="AA10" s="23">
        <f t="shared" si="12"/>
        <v>0.88504398826979469</v>
      </c>
      <c r="AB10" s="23">
        <f t="shared" si="13"/>
        <v>0.93255131964809379</v>
      </c>
      <c r="AC10" s="27">
        <f t="shared" si="14"/>
        <v>4.7507331378299096</v>
      </c>
      <c r="AE10" s="10">
        <f t="shared" si="0"/>
        <v>90.537221117738014</v>
      </c>
      <c r="AF10" s="10">
        <f t="shared" si="1"/>
        <v>103.50637335526316</v>
      </c>
      <c r="AG10" s="11">
        <f t="shared" si="15"/>
        <v>1.1432466346703924</v>
      </c>
      <c r="AH10" s="35">
        <f t="shared" si="16"/>
        <v>90.537221117738014</v>
      </c>
      <c r="AI10" s="10">
        <f t="shared" si="2"/>
        <v>103.64604192872117</v>
      </c>
      <c r="AJ10" s="11">
        <f t="shared" si="17"/>
        <v>1.1447892993527597</v>
      </c>
    </row>
    <row r="11" spans="2:36" x14ac:dyDescent="0.35">
      <c r="B11" s="14" t="s">
        <v>7</v>
      </c>
      <c r="C11" s="43">
        <v>499561</v>
      </c>
      <c r="D11" s="43">
        <v>600627</v>
      </c>
      <c r="E11" s="11">
        <f t="shared" si="3"/>
        <v>1.2023096278532552</v>
      </c>
      <c r="F11" s="10">
        <v>499561</v>
      </c>
      <c r="G11" s="10">
        <v>577625.78</v>
      </c>
      <c r="H11" s="11">
        <f t="shared" si="4"/>
        <v>1.1562667622172267</v>
      </c>
      <c r="I11" s="26"/>
      <c r="J11" s="44">
        <v>4584</v>
      </c>
      <c r="K11" s="44">
        <v>4762</v>
      </c>
      <c r="L11" s="11">
        <f t="shared" si="5"/>
        <v>1.0388307155322862</v>
      </c>
      <c r="M11" s="10">
        <v>4584</v>
      </c>
      <c r="N11" s="12">
        <v>4742</v>
      </c>
      <c r="O11" s="11">
        <f t="shared" si="6"/>
        <v>1.0344677137870855</v>
      </c>
      <c r="P11" s="26"/>
      <c r="Q11" s="8">
        <v>4950</v>
      </c>
      <c r="R11" s="8">
        <v>4950</v>
      </c>
      <c r="S11" s="11">
        <f t="shared" si="7"/>
        <v>1</v>
      </c>
      <c r="T11" s="8">
        <v>4950</v>
      </c>
      <c r="U11" s="8">
        <v>4950</v>
      </c>
      <c r="V11" s="11">
        <f t="shared" si="8"/>
        <v>1</v>
      </c>
      <c r="W11" s="26"/>
      <c r="X11" s="23">
        <f t="shared" si="9"/>
        <v>0.92606060606060603</v>
      </c>
      <c r="Y11" s="23">
        <f t="shared" si="10"/>
        <v>0.962020202020202</v>
      </c>
      <c r="Z11" s="27">
        <f t="shared" si="11"/>
        <v>3.5959595959595969</v>
      </c>
      <c r="AA11" s="23">
        <f t="shared" si="12"/>
        <v>0.92606060606060603</v>
      </c>
      <c r="AB11" s="23">
        <f t="shared" si="13"/>
        <v>0.95797979797979793</v>
      </c>
      <c r="AC11" s="27">
        <f t="shared" si="14"/>
        <v>3.1919191919191903</v>
      </c>
      <c r="AE11" s="10">
        <f t="shared" si="0"/>
        <v>108.9792757417103</v>
      </c>
      <c r="AF11" s="10">
        <f t="shared" si="1"/>
        <v>126.12914741705166</v>
      </c>
      <c r="AG11" s="11">
        <f t="shared" si="15"/>
        <v>1.1573681927928017</v>
      </c>
      <c r="AH11" s="35">
        <f t="shared" si="16"/>
        <v>108.9792757417103</v>
      </c>
      <c r="AI11" s="10">
        <f t="shared" si="2"/>
        <v>121.81058203289751</v>
      </c>
      <c r="AJ11" s="11">
        <f t="shared" si="17"/>
        <v>1.1177407924934137</v>
      </c>
    </row>
    <row r="12" spans="2:36" x14ac:dyDescent="0.35">
      <c r="B12" s="14" t="s">
        <v>8</v>
      </c>
      <c r="C12" s="43">
        <v>540456</v>
      </c>
      <c r="D12" s="43">
        <v>610010</v>
      </c>
      <c r="E12" s="11">
        <f t="shared" si="3"/>
        <v>1.128695027902364</v>
      </c>
      <c r="F12" s="10">
        <v>622475</v>
      </c>
      <c r="G12" s="10">
        <v>676107.11</v>
      </c>
      <c r="H12" s="11">
        <f t="shared" si="4"/>
        <v>1.0861594602192859</v>
      </c>
      <c r="I12" s="26"/>
      <c r="J12" s="44">
        <v>4173</v>
      </c>
      <c r="K12" s="44">
        <v>4360</v>
      </c>
      <c r="L12" s="11">
        <f t="shared" si="5"/>
        <v>1.0448118859333813</v>
      </c>
      <c r="M12" s="10">
        <v>4726</v>
      </c>
      <c r="N12" s="12">
        <v>4750</v>
      </c>
      <c r="O12" s="11">
        <f t="shared" si="6"/>
        <v>1.0050782903089293</v>
      </c>
      <c r="P12" s="26"/>
      <c r="Q12" s="8">
        <v>5115</v>
      </c>
      <c r="R12" s="8">
        <v>5115</v>
      </c>
      <c r="S12" s="11">
        <f t="shared" si="7"/>
        <v>1</v>
      </c>
      <c r="T12" s="8">
        <v>5115</v>
      </c>
      <c r="U12" s="8">
        <v>5115</v>
      </c>
      <c r="V12" s="11">
        <f t="shared" si="8"/>
        <v>1</v>
      </c>
      <c r="W12" s="26"/>
      <c r="X12" s="23">
        <f t="shared" si="9"/>
        <v>0.81583577712609967</v>
      </c>
      <c r="Y12" s="23">
        <f t="shared" si="10"/>
        <v>0.85239491691104596</v>
      </c>
      <c r="Z12" s="27">
        <f t="shared" si="11"/>
        <v>3.6559139784946293</v>
      </c>
      <c r="AA12" s="23">
        <f t="shared" si="12"/>
        <v>0.92394916911045943</v>
      </c>
      <c r="AB12" s="23">
        <f t="shared" si="13"/>
        <v>0.92864125122189634</v>
      </c>
      <c r="AC12" s="27">
        <f t="shared" si="14"/>
        <v>0.46920821114369016</v>
      </c>
      <c r="AE12" s="10">
        <f t="shared" si="0"/>
        <v>129.51258087706685</v>
      </c>
      <c r="AF12" s="10">
        <f t="shared" si="1"/>
        <v>139.91055045871559</v>
      </c>
      <c r="AG12" s="11">
        <f t="shared" si="15"/>
        <v>1.080285401705634</v>
      </c>
      <c r="AH12" s="35">
        <f t="shared" si="16"/>
        <v>131.71286500211596</v>
      </c>
      <c r="AI12" s="10">
        <f t="shared" si="2"/>
        <v>142.33833894736841</v>
      </c>
      <c r="AJ12" s="11">
        <f t="shared" si="17"/>
        <v>1.0806714966308093</v>
      </c>
    </row>
    <row r="13" spans="2:36" x14ac:dyDescent="0.35">
      <c r="B13" s="13" t="s">
        <v>9</v>
      </c>
      <c r="C13" s="43">
        <v>351872</v>
      </c>
      <c r="D13" s="43">
        <v>492872</v>
      </c>
      <c r="E13" s="11">
        <f t="shared" si="3"/>
        <v>1.4007138959621681</v>
      </c>
      <c r="F13" s="10">
        <v>718842</v>
      </c>
      <c r="G13" s="10">
        <v>746994.58</v>
      </c>
      <c r="H13" s="11">
        <f t="shared" si="4"/>
        <v>1.0391637939908909</v>
      </c>
      <c r="I13" s="26"/>
      <c r="J13" s="44">
        <v>2441</v>
      </c>
      <c r="K13" s="44">
        <v>3342</v>
      </c>
      <c r="L13" s="11">
        <f t="shared" si="5"/>
        <v>1.3691110200737402</v>
      </c>
      <c r="M13" s="10">
        <v>4853</v>
      </c>
      <c r="N13" s="12">
        <v>4863</v>
      </c>
      <c r="O13" s="11">
        <f t="shared" si="6"/>
        <v>1.0020605810838656</v>
      </c>
      <c r="P13" s="26"/>
      <c r="Q13" s="8">
        <v>5115</v>
      </c>
      <c r="R13" s="8">
        <v>5115</v>
      </c>
      <c r="S13" s="11">
        <f t="shared" si="7"/>
        <v>1</v>
      </c>
      <c r="T13" s="8">
        <v>5115</v>
      </c>
      <c r="U13" s="8">
        <v>5115</v>
      </c>
      <c r="V13" s="11">
        <f t="shared" si="8"/>
        <v>1</v>
      </c>
      <c r="W13" s="26"/>
      <c r="X13" s="23">
        <f t="shared" si="9"/>
        <v>0.47722385141739981</v>
      </c>
      <c r="Y13" s="23">
        <f t="shared" si="10"/>
        <v>0.65337243401759526</v>
      </c>
      <c r="Z13" s="27">
        <f t="shared" si="11"/>
        <v>17.614858260019545</v>
      </c>
      <c r="AA13" s="23">
        <f t="shared" si="12"/>
        <v>0.94877810361681325</v>
      </c>
      <c r="AB13" s="23">
        <f t="shared" si="13"/>
        <v>0.95073313782991198</v>
      </c>
      <c r="AC13" s="27">
        <f t="shared" si="14"/>
        <v>0.19550342130987275</v>
      </c>
      <c r="AE13" s="10">
        <f t="shared" si="0"/>
        <v>144.15075788611225</v>
      </c>
      <c r="AF13" s="10">
        <f t="shared" si="1"/>
        <v>147.47815679233992</v>
      </c>
      <c r="AG13" s="11">
        <f t="shared" si="15"/>
        <v>1.0230827708089922</v>
      </c>
      <c r="AH13" s="35">
        <f t="shared" si="16"/>
        <v>148.12322274881515</v>
      </c>
      <c r="AI13" s="10">
        <f t="shared" si="2"/>
        <v>153.60776886695456</v>
      </c>
      <c r="AJ13" s="11">
        <f t="shared" si="17"/>
        <v>1.0370269159444363</v>
      </c>
    </row>
    <row r="14" spans="2:36" x14ac:dyDescent="0.35">
      <c r="B14" s="13" t="s">
        <v>10</v>
      </c>
      <c r="C14" s="43">
        <v>368087</v>
      </c>
      <c r="D14" s="43">
        <v>449454</v>
      </c>
      <c r="E14" s="11">
        <f t="shared" si="3"/>
        <v>1.2210537182785592</v>
      </c>
      <c r="F14" s="34">
        <v>570204</v>
      </c>
      <c r="G14" s="10">
        <v>605201.72</v>
      </c>
      <c r="H14" s="11">
        <f t="shared" si="4"/>
        <v>1.0613775420726617</v>
      </c>
      <c r="I14" s="26"/>
      <c r="J14" s="44">
        <v>3292</v>
      </c>
      <c r="K14" s="44">
        <v>3550</v>
      </c>
      <c r="L14" s="11">
        <f t="shared" si="5"/>
        <v>1.0783718104495748</v>
      </c>
      <c r="M14" s="34">
        <v>4698</v>
      </c>
      <c r="N14" s="12">
        <v>4765</v>
      </c>
      <c r="O14" s="11">
        <f t="shared" si="6"/>
        <v>1.0142613878246063</v>
      </c>
      <c r="P14" s="26"/>
      <c r="Q14" s="8">
        <v>4950</v>
      </c>
      <c r="R14" s="8">
        <v>4950</v>
      </c>
      <c r="S14" s="11">
        <f t="shared" si="7"/>
        <v>1</v>
      </c>
      <c r="T14" s="8">
        <v>4950</v>
      </c>
      <c r="U14" s="8">
        <v>4950</v>
      </c>
      <c r="V14" s="11">
        <f t="shared" si="8"/>
        <v>1</v>
      </c>
      <c r="W14" s="26"/>
      <c r="X14" s="23">
        <f t="shared" si="9"/>
        <v>0.665050505050505</v>
      </c>
      <c r="Y14" s="23">
        <f t="shared" si="10"/>
        <v>0.71717171717171713</v>
      </c>
      <c r="Z14" s="27">
        <f t="shared" si="11"/>
        <v>5.2121212121212128</v>
      </c>
      <c r="AA14" s="23">
        <f t="shared" si="12"/>
        <v>0.9490909090909091</v>
      </c>
      <c r="AB14" s="23">
        <f t="shared" si="13"/>
        <v>0.96262626262626261</v>
      </c>
      <c r="AC14" s="27">
        <f t="shared" si="14"/>
        <v>1.3535353535353511</v>
      </c>
      <c r="AE14" s="10">
        <f t="shared" si="0"/>
        <v>111.8125759416768</v>
      </c>
      <c r="AF14" s="10">
        <f t="shared" si="1"/>
        <v>126.60676056338028</v>
      </c>
      <c r="AG14" s="11">
        <f t="shared" si="15"/>
        <v>1.1323123494571876</v>
      </c>
      <c r="AH14" s="35">
        <f t="shared" si="16"/>
        <v>121.37164750957854</v>
      </c>
      <c r="AI14" s="10">
        <f t="shared" si="2"/>
        <v>127.00980482686253</v>
      </c>
      <c r="AJ14" s="11">
        <f t="shared" si="17"/>
        <v>1.0464536605786705</v>
      </c>
    </row>
    <row r="15" spans="2:36" x14ac:dyDescent="0.35">
      <c r="B15" s="14" t="s">
        <v>11</v>
      </c>
      <c r="C15" s="43">
        <v>302384</v>
      </c>
      <c r="D15" s="43">
        <v>343788</v>
      </c>
      <c r="E15" s="11">
        <f t="shared" si="3"/>
        <v>1.1369252341393725</v>
      </c>
      <c r="F15" s="10">
        <v>487593</v>
      </c>
      <c r="G15" s="10">
        <v>484849.76</v>
      </c>
      <c r="H15" s="11">
        <f t="shared" si="4"/>
        <v>0.99437391430968047</v>
      </c>
      <c r="I15" s="26"/>
      <c r="J15" s="44">
        <v>3344</v>
      </c>
      <c r="K15" s="44">
        <v>3595</v>
      </c>
      <c r="L15" s="11">
        <f t="shared" si="5"/>
        <v>1.0750598086124401</v>
      </c>
      <c r="M15" s="10">
        <v>4909</v>
      </c>
      <c r="N15" s="12">
        <v>4746</v>
      </c>
      <c r="O15" s="11">
        <f t="shared" si="6"/>
        <v>0.9667956814015074</v>
      </c>
      <c r="P15" s="26"/>
      <c r="Q15" s="8">
        <v>5115</v>
      </c>
      <c r="R15" s="8">
        <v>5115</v>
      </c>
      <c r="S15" s="11">
        <f t="shared" si="7"/>
        <v>1</v>
      </c>
      <c r="T15" s="8">
        <v>5115</v>
      </c>
      <c r="U15" s="8">
        <v>5115</v>
      </c>
      <c r="V15" s="11">
        <f t="shared" si="8"/>
        <v>1</v>
      </c>
      <c r="W15" s="26"/>
      <c r="X15" s="23">
        <f t="shared" si="9"/>
        <v>0.65376344086021509</v>
      </c>
      <c r="Y15" s="23">
        <f t="shared" si="10"/>
        <v>0.7028347996089932</v>
      </c>
      <c r="Z15" s="27">
        <f t="shared" si="11"/>
        <v>4.9071358748778104</v>
      </c>
      <c r="AA15" s="23">
        <f t="shared" si="12"/>
        <v>0.95972629521016617</v>
      </c>
      <c r="AB15" s="23">
        <f t="shared" si="13"/>
        <v>0.92785923753665689</v>
      </c>
      <c r="AC15" s="27">
        <f t="shared" si="14"/>
        <v>-3.186705767350928</v>
      </c>
      <c r="AE15" s="10">
        <f t="shared" si="0"/>
        <v>90.425837320574161</v>
      </c>
      <c r="AF15" s="10">
        <f t="shared" si="1"/>
        <v>95.62948539638387</v>
      </c>
      <c r="AG15" s="11">
        <f t="shared" si="15"/>
        <v>1.0575460314219922</v>
      </c>
      <c r="AH15" s="35">
        <f t="shared" si="16"/>
        <v>99.326339376655127</v>
      </c>
      <c r="AI15" s="10">
        <f t="shared" si="2"/>
        <v>102.15966287399915</v>
      </c>
      <c r="AJ15" s="11">
        <f t="shared" si="17"/>
        <v>1.0285253993565573</v>
      </c>
    </row>
    <row r="16" spans="2:36" x14ac:dyDescent="0.35">
      <c r="B16" s="14" t="s">
        <v>12</v>
      </c>
      <c r="C16" s="43">
        <v>180407</v>
      </c>
      <c r="D16" s="43">
        <v>228836</v>
      </c>
      <c r="E16" s="11">
        <f t="shared" si="3"/>
        <v>1.268443020503639</v>
      </c>
      <c r="F16" s="10">
        <v>334855</v>
      </c>
      <c r="G16" s="10">
        <v>366823.82</v>
      </c>
      <c r="H16" s="11">
        <f t="shared" si="4"/>
        <v>1.0954706365441758</v>
      </c>
      <c r="I16" s="26"/>
      <c r="J16" s="44">
        <v>2457</v>
      </c>
      <c r="K16" s="44">
        <v>2922</v>
      </c>
      <c r="L16" s="11">
        <f t="shared" si="5"/>
        <v>1.1892551892551892</v>
      </c>
      <c r="M16" s="10">
        <v>4179</v>
      </c>
      <c r="N16" s="12">
        <v>4261</v>
      </c>
      <c r="O16" s="11">
        <f t="shared" si="6"/>
        <v>1.0196219191194065</v>
      </c>
      <c r="P16" s="26"/>
      <c r="Q16" s="8">
        <v>4950</v>
      </c>
      <c r="R16" s="8">
        <v>4950</v>
      </c>
      <c r="S16" s="11">
        <f t="shared" si="7"/>
        <v>1</v>
      </c>
      <c r="T16" s="8">
        <v>4950</v>
      </c>
      <c r="U16" s="8">
        <v>4950</v>
      </c>
      <c r="V16" s="11">
        <f t="shared" si="8"/>
        <v>1</v>
      </c>
      <c r="W16" s="26"/>
      <c r="X16" s="23">
        <f t="shared" si="9"/>
        <v>0.49636363636363634</v>
      </c>
      <c r="Y16" s="23">
        <f t="shared" si="10"/>
        <v>0.59030303030303033</v>
      </c>
      <c r="Z16" s="27">
        <f t="shared" si="11"/>
        <v>9.393939393939398</v>
      </c>
      <c r="AA16" s="23">
        <f t="shared" si="12"/>
        <v>0.84424242424242424</v>
      </c>
      <c r="AB16" s="23">
        <f t="shared" si="13"/>
        <v>0.8608080808080808</v>
      </c>
      <c r="AC16" s="27">
        <f t="shared" si="14"/>
        <v>1.6565656565656561</v>
      </c>
      <c r="AE16" s="10">
        <f t="shared" si="0"/>
        <v>73.425722425722427</v>
      </c>
      <c r="AF16" s="10">
        <f t="shared" si="1"/>
        <v>78.314852840520189</v>
      </c>
      <c r="AG16" s="11">
        <f t="shared" si="15"/>
        <v>1.066586071655524</v>
      </c>
      <c r="AH16" s="35">
        <f t="shared" si="16"/>
        <v>80.128021057669301</v>
      </c>
      <c r="AI16" s="10">
        <f t="shared" si="2"/>
        <v>86.088669326449192</v>
      </c>
      <c r="AJ16" s="11">
        <f t="shared" si="17"/>
        <v>1.0743890612809459</v>
      </c>
    </row>
    <row r="17" spans="2:36" x14ac:dyDescent="0.35">
      <c r="B17" s="16" t="s">
        <v>13</v>
      </c>
      <c r="C17" s="43">
        <v>155102</v>
      </c>
      <c r="D17" s="43">
        <v>209907</v>
      </c>
      <c r="E17" s="18">
        <f t="shared" si="3"/>
        <v>1.3533481193021366</v>
      </c>
      <c r="F17" s="17">
        <v>305968.84000000003</v>
      </c>
      <c r="G17" s="17">
        <v>333188.59000000003</v>
      </c>
      <c r="H17" s="18">
        <f t="shared" si="4"/>
        <v>1.0889624904287638</v>
      </c>
      <c r="I17" s="26"/>
      <c r="J17" s="44">
        <v>1702</v>
      </c>
      <c r="K17" s="44">
        <v>2178</v>
      </c>
      <c r="L17" s="18">
        <f t="shared" si="5"/>
        <v>1.2796709753231492</v>
      </c>
      <c r="M17" s="17">
        <v>3542</v>
      </c>
      <c r="N17" s="19">
        <v>3903</v>
      </c>
      <c r="O17" s="18">
        <f t="shared" si="6"/>
        <v>1.1019198193111237</v>
      </c>
      <c r="P17" s="26"/>
      <c r="Q17" s="8">
        <v>5115</v>
      </c>
      <c r="R17" s="8">
        <v>5115</v>
      </c>
      <c r="S17" s="18">
        <f t="shared" si="7"/>
        <v>1</v>
      </c>
      <c r="T17" s="8">
        <v>5115</v>
      </c>
      <c r="U17" s="8">
        <v>5115</v>
      </c>
      <c r="V17" s="18">
        <f t="shared" si="8"/>
        <v>1</v>
      </c>
      <c r="W17" s="26"/>
      <c r="X17" s="23">
        <f t="shared" si="9"/>
        <v>0.33274682306940373</v>
      </c>
      <c r="Y17" s="23">
        <f t="shared" si="10"/>
        <v>0.4258064516129032</v>
      </c>
      <c r="Z17" s="27">
        <f t="shared" si="11"/>
        <v>9.3059628543499464</v>
      </c>
      <c r="AA17" s="23">
        <f t="shared" si="12"/>
        <v>0.69247311827956992</v>
      </c>
      <c r="AB17" s="24">
        <f t="shared" si="13"/>
        <v>0.76304985337243403</v>
      </c>
      <c r="AC17" s="28">
        <f t="shared" si="14"/>
        <v>7.0576735092864107</v>
      </c>
      <c r="AE17" s="17">
        <f t="shared" si="0"/>
        <v>91.129259694477085</v>
      </c>
      <c r="AF17" s="17">
        <f t="shared" si="1"/>
        <v>96.376033057851245</v>
      </c>
      <c r="AG17" s="18">
        <f t="shared" si="15"/>
        <v>1.0575750684353704</v>
      </c>
      <c r="AH17" s="35">
        <f t="shared" si="16"/>
        <v>86.383071710897809</v>
      </c>
      <c r="AI17" s="10">
        <f t="shared" si="2"/>
        <v>85.367304637458375</v>
      </c>
      <c r="AJ17" s="18">
        <f t="shared" si="17"/>
        <v>0.98824113274370529</v>
      </c>
    </row>
    <row r="18" spans="2:36" x14ac:dyDescent="0.35">
      <c r="B18" s="20" t="s">
        <v>14</v>
      </c>
      <c r="C18" s="21">
        <f>SUM(C6:C17)</f>
        <v>3917449</v>
      </c>
      <c r="D18" s="21">
        <f>SUM(D6:D17)</f>
        <v>4814746</v>
      </c>
      <c r="E18" s="22">
        <f t="shared" si="3"/>
        <v>1.2290513545932571</v>
      </c>
      <c r="F18" s="21">
        <f>+SUM(F6:F17)</f>
        <v>5059544.84</v>
      </c>
      <c r="G18" s="21">
        <f>+SUM(G6:G17)</f>
        <v>5642042.7599999998</v>
      </c>
      <c r="H18" s="22">
        <f t="shared" si="4"/>
        <v>1.115128522114254</v>
      </c>
      <c r="I18" s="26"/>
      <c r="J18" s="21">
        <f>+SUM(J6:J17)</f>
        <v>41112</v>
      </c>
      <c r="K18" s="21">
        <f>+SUM(K6:K17)</f>
        <v>45927</v>
      </c>
      <c r="L18" s="47">
        <f t="shared" si="5"/>
        <v>1.1171190893169878</v>
      </c>
      <c r="M18" s="21">
        <f>SUM(M6:M17)</f>
        <v>50616</v>
      </c>
      <c r="N18" s="21">
        <f>+SUM(N6:N17)</f>
        <v>52898</v>
      </c>
      <c r="O18" s="22">
        <f t="shared" si="6"/>
        <v>1.0450845582424531</v>
      </c>
      <c r="P18" s="26"/>
      <c r="Q18" s="21">
        <f>+SUM(Q6:Q17)</f>
        <v>60225</v>
      </c>
      <c r="R18" s="21">
        <f>+SUM(R6:R17)</f>
        <v>60390</v>
      </c>
      <c r="S18" s="22">
        <f t="shared" si="7"/>
        <v>1.0027397260273974</v>
      </c>
      <c r="T18" s="21">
        <f>+SUM(T6:T17)</f>
        <v>60225</v>
      </c>
      <c r="U18" s="21">
        <f>+SUM(U6:U17)</f>
        <v>60390</v>
      </c>
      <c r="V18" s="22">
        <f t="shared" si="8"/>
        <v>1.0027397260273974</v>
      </c>
      <c r="W18" s="26"/>
      <c r="X18" s="25">
        <f>+IFERROR(J18/Q18,"-")</f>
        <v>0.68264009962640104</v>
      </c>
      <c r="Y18" s="25">
        <f>+IFERROR(K18/R18,"-")</f>
        <v>0.76050670640834572</v>
      </c>
      <c r="Z18" s="22">
        <f t="shared" si="11"/>
        <v>7.7866606781944681</v>
      </c>
      <c r="AA18" s="38">
        <f t="shared" si="12"/>
        <v>0.84044831880448323</v>
      </c>
      <c r="AB18" s="39">
        <f t="shared" si="13"/>
        <v>0.87593972512005303</v>
      </c>
      <c r="AC18" s="40">
        <f t="shared" si="14"/>
        <v>3.5491406315569796</v>
      </c>
      <c r="AE18" s="21">
        <f t="shared" si="0"/>
        <v>95.287239735357076</v>
      </c>
      <c r="AF18" s="21">
        <f t="shared" si="1"/>
        <v>104.83475950965664</v>
      </c>
      <c r="AG18" s="22">
        <f t="shared" si="15"/>
        <v>1.1001972541214968</v>
      </c>
      <c r="AH18" s="21">
        <f>+IFERROR(F18/M18*1,"-")</f>
        <v>99.959397028607555</v>
      </c>
      <c r="AI18" s="21">
        <f>+IFERROR(G18/N18*1,"-")</f>
        <v>106.65890506257325</v>
      </c>
      <c r="AJ18" s="22">
        <f t="shared" si="17"/>
        <v>1.0670222933822655</v>
      </c>
    </row>
    <row r="19" spans="2:36" x14ac:dyDescent="0.35">
      <c r="I19" s="26"/>
      <c r="P19" s="26"/>
      <c r="W19" s="26"/>
      <c r="AB19" s="41"/>
      <c r="AC19" s="42"/>
    </row>
    <row r="20" spans="2:36" x14ac:dyDescent="0.35">
      <c r="B20" s="32"/>
    </row>
  </sheetData>
  <mergeCells count="5">
    <mergeCell ref="C2:H2"/>
    <mergeCell ref="J2:O2"/>
    <mergeCell ref="Q2:V2"/>
    <mergeCell ref="X2:AC2"/>
    <mergeCell ref="AE2:AJ2"/>
  </mergeCells>
  <pageMargins left="0.7" right="0.7" top="0.75" bottom="0.75" header="0.3" footer="0.3"/>
  <pageSetup paperSize="9" orientation="portrait" r:id="rId1"/>
  <ignoredErrors>
    <ignoredError sqref="L18 E18 S18 Z6:Z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AJ20"/>
  <sheetViews>
    <sheetView zoomScale="92" zoomScaleNormal="92" workbookViewId="0">
      <selection activeCell="F15" sqref="F15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" style="6" customWidth="1"/>
    <col min="3" max="3" width="10.54296875" style="6" customWidth="1"/>
    <col min="4" max="4" width="11" style="6" customWidth="1"/>
    <col min="5" max="5" width="7.81640625" style="6" customWidth="1"/>
    <col min="6" max="6" width="11" style="6" customWidth="1"/>
    <col min="7" max="7" width="11.1796875" style="6" customWidth="1"/>
    <col min="8" max="8" width="7.453125" style="6" customWidth="1"/>
    <col min="9" max="9" width="1.453125" style="6" customWidth="1"/>
    <col min="10" max="11" width="8.81640625" style="6" bestFit="1" customWidth="1"/>
    <col min="12" max="12" width="8.1796875" style="6" customWidth="1"/>
    <col min="13" max="13" width="9" style="6" bestFit="1" customWidth="1"/>
    <col min="14" max="14" width="9.54296875" style="6" bestFit="1" customWidth="1"/>
    <col min="15" max="15" width="8.179687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7.90625" style="6" customWidth="1" collapsed="1"/>
    <col min="25" max="25" width="7.90625" style="6" customWidth="1"/>
    <col min="26" max="26" width="7.54296875" style="6" customWidth="1"/>
    <col min="27" max="28" width="8.6328125" style="6" customWidth="1"/>
    <col min="29" max="29" width="7.1796875" style="6" customWidth="1"/>
    <col min="30" max="30" width="1.453125" style="6" customWidth="1"/>
    <col min="31" max="32" width="7.81640625" style="6" customWidth="1"/>
    <col min="33" max="33" width="8.54296875" style="6" customWidth="1"/>
    <col min="34" max="34" width="8.1796875" style="6" customWidth="1"/>
    <col min="35" max="35" width="9.08984375" style="6" customWidth="1"/>
    <col min="36" max="36" width="6.1796875" style="6" bestFit="1" customWidth="1"/>
    <col min="37" max="16384" width="10.81640625" style="6"/>
  </cols>
  <sheetData>
    <row r="1" spans="2:36" x14ac:dyDescent="0.35">
      <c r="I1" s="26"/>
      <c r="P1" s="26"/>
      <c r="W1" s="26"/>
      <c r="AD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s="3" customFormat="1" ht="21" customHeight="1" x14ac:dyDescent="0.35">
      <c r="B4" s="33">
        <f>REGENTE!B4</f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35">
      <c r="B6" s="13" t="s">
        <v>2</v>
      </c>
      <c r="C6" s="43">
        <v>494519</v>
      </c>
      <c r="D6" s="43">
        <v>709877</v>
      </c>
      <c r="E6" s="9">
        <f>+IFERROR(D6/C6,"-")</f>
        <v>1.4354898396219355</v>
      </c>
      <c r="F6" s="8">
        <v>496697</v>
      </c>
      <c r="G6" s="8">
        <v>774221.9</v>
      </c>
      <c r="H6" s="9">
        <f>+IFERROR(G6/F6,"-")</f>
        <v>1.558740842002267</v>
      </c>
      <c r="I6" s="2"/>
      <c r="J6" s="44">
        <v>5636</v>
      </c>
      <c r="K6" s="44">
        <v>7980</v>
      </c>
      <c r="L6" s="9">
        <f>+IFERROR(K6/J6,"-")</f>
        <v>1.4158977998580553</v>
      </c>
      <c r="M6" s="8">
        <v>5661</v>
      </c>
      <c r="N6" s="8">
        <v>8694.93</v>
      </c>
      <c r="O6" s="9">
        <f>+IFERROR(N6/M6,"-")</f>
        <v>1.5359353471118178</v>
      </c>
      <c r="P6" s="2"/>
      <c r="Q6" s="8">
        <v>12369</v>
      </c>
      <c r="R6" s="8">
        <v>12369</v>
      </c>
      <c r="S6" s="9">
        <f>+IFERROR(R6/Q6,"-")</f>
        <v>1</v>
      </c>
      <c r="T6" s="8">
        <v>12369</v>
      </c>
      <c r="U6" s="8">
        <v>12369</v>
      </c>
      <c r="V6" s="9">
        <f>+IFERROR(U6/T6,"-")</f>
        <v>1</v>
      </c>
      <c r="W6" s="2"/>
      <c r="X6" s="23">
        <f t="shared" ref="X6:X18" si="0">+IFERROR(J6/Q6,"-")</f>
        <v>0.45565526720025873</v>
      </c>
      <c r="Y6" s="23">
        <f t="shared" ref="Y6:Y18" si="1">+IFERROR(K6/R6,"-")</f>
        <v>0.64516129032258063</v>
      </c>
      <c r="Z6" s="27">
        <f>+IFERROR((Y6-X6)*100,"-")</f>
        <v>18.950602312232188</v>
      </c>
      <c r="AA6" s="23">
        <f t="shared" ref="AA6:AA18" si="2">+IFERROR(M6/T6,"-")</f>
        <v>0.45767644918748485</v>
      </c>
      <c r="AB6" s="23">
        <f t="shared" ref="AB6:AB18" si="3">+IFERROR(N6/U6,"-")</f>
        <v>0.70296143584768378</v>
      </c>
      <c r="AC6" s="27">
        <f>+IFERROR((AB6-AA6)*100,"-")</f>
        <v>24.528498666019892</v>
      </c>
      <c r="AD6" s="2"/>
      <c r="AE6" s="8">
        <f t="shared" ref="AE6:AE18" si="4">+IFERROR(C6/J6,"-")</f>
        <v>87.742902767920512</v>
      </c>
      <c r="AF6" s="8">
        <f t="shared" ref="AF6:AF18" si="5">+IFERROR(D6/K6,"-")</f>
        <v>88.957017543859649</v>
      </c>
      <c r="AG6" s="9">
        <f>+IFERROR(AF6/AE6,"-")</f>
        <v>1.0138371849760939</v>
      </c>
      <c r="AH6" s="35">
        <f>F6/M6</f>
        <v>87.740151916622509</v>
      </c>
      <c r="AI6" s="8">
        <f t="shared" ref="AI6:AI17" si="6">+IFERROR(G6/N6,"-")</f>
        <v>89.042913513967335</v>
      </c>
      <c r="AJ6" s="9">
        <f>+IFERROR(AI6/AH6,"-")</f>
        <v>1.0148479523785507</v>
      </c>
    </row>
    <row r="7" spans="2:36" x14ac:dyDescent="0.35">
      <c r="B7" s="14" t="s">
        <v>3</v>
      </c>
      <c r="C7" s="43">
        <v>550082</v>
      </c>
      <c r="D7" s="43">
        <v>741394</v>
      </c>
      <c r="E7" s="11">
        <f t="shared" ref="E7:E18" si="7">+IFERROR(D7/C7,"-")</f>
        <v>1.3477881479488512</v>
      </c>
      <c r="F7" s="10">
        <v>550160</v>
      </c>
      <c r="G7" s="10">
        <v>836921.26</v>
      </c>
      <c r="H7" s="11">
        <f t="shared" ref="H7:H18" si="8">+IFERROR(G7/F7,"-")</f>
        <v>1.5212324778246329</v>
      </c>
      <c r="I7" s="26"/>
      <c r="J7" s="44">
        <v>6313</v>
      </c>
      <c r="K7" s="44">
        <v>8032</v>
      </c>
      <c r="L7" s="11">
        <f t="shared" ref="L7:L18" si="9">+IFERROR(K7/J7,"-")</f>
        <v>1.2722952637414857</v>
      </c>
      <c r="M7" s="10">
        <v>6314</v>
      </c>
      <c r="N7" s="10">
        <v>9312.6200000000008</v>
      </c>
      <c r="O7" s="11">
        <f t="shared" ref="O7:O18" si="10">+IFERROR(N7/M7,"-")</f>
        <v>1.474916059550206</v>
      </c>
      <c r="P7" s="26"/>
      <c r="Q7" s="8">
        <v>11172</v>
      </c>
      <c r="R7" s="8">
        <v>11570</v>
      </c>
      <c r="S7" s="11">
        <f t="shared" ref="S7:S18" si="11">+IFERROR(R7/Q7,"-")</f>
        <v>1.03562477622628</v>
      </c>
      <c r="T7" s="8">
        <v>11172</v>
      </c>
      <c r="U7" s="8">
        <v>11571</v>
      </c>
      <c r="V7" s="11">
        <f t="shared" ref="V7:V18" si="12">+IFERROR(U7/T7,"-")</f>
        <v>1.0357142857142858</v>
      </c>
      <c r="W7" s="26"/>
      <c r="X7" s="23">
        <f t="shared" si="0"/>
        <v>0.56507339778016474</v>
      </c>
      <c r="Y7" s="23">
        <f t="shared" si="1"/>
        <v>0.69420916162489199</v>
      </c>
      <c r="Z7" s="27">
        <f t="shared" ref="Z7:Z18" si="13">+IFERROR((Y7-X7)*100,"-")</f>
        <v>12.913576384472725</v>
      </c>
      <c r="AA7" s="23">
        <f t="shared" si="2"/>
        <v>0.56516290726817042</v>
      </c>
      <c r="AB7" s="23">
        <f t="shared" si="3"/>
        <v>0.80482412928873914</v>
      </c>
      <c r="AC7" s="27">
        <f t="shared" ref="AC7:AC18" si="14">+IFERROR((AB7-AA7)*100,"-")</f>
        <v>23.966122202056873</v>
      </c>
      <c r="AD7" s="26"/>
      <c r="AE7" s="10">
        <f t="shared" si="4"/>
        <v>87.134801203865038</v>
      </c>
      <c r="AF7" s="10">
        <f t="shared" si="5"/>
        <v>92.305029880478088</v>
      </c>
      <c r="AG7" s="11">
        <f t="shared" ref="AG7:AG18" si="15">+IFERROR(AF7/AE7,"-")</f>
        <v>1.0593359783367902</v>
      </c>
      <c r="AH7" s="35">
        <f t="shared" ref="AH7:AH17" si="16">F7/M7</f>
        <v>87.133354450427618</v>
      </c>
      <c r="AI7" s="10">
        <f t="shared" si="6"/>
        <v>89.869581277878822</v>
      </c>
      <c r="AJ7" s="11">
        <f t="shared" ref="AJ7:AJ18" si="17">+IFERROR(AI7/AH7,"-")</f>
        <v>1.0314027486340827</v>
      </c>
    </row>
    <row r="8" spans="2:36" x14ac:dyDescent="0.35">
      <c r="B8" s="14" t="s">
        <v>4</v>
      </c>
      <c r="C8" s="43">
        <v>908343</v>
      </c>
      <c r="D8" s="43">
        <v>1017077</v>
      </c>
      <c r="E8" s="11">
        <f t="shared" si="7"/>
        <v>1.1197058820291454</v>
      </c>
      <c r="F8" s="10">
        <v>909363</v>
      </c>
      <c r="G8" s="10">
        <v>1006838.92</v>
      </c>
      <c r="H8" s="11">
        <f t="shared" si="8"/>
        <v>1.1071914296051193</v>
      </c>
      <c r="I8" s="26"/>
      <c r="J8" s="44">
        <v>10364</v>
      </c>
      <c r="K8" s="44">
        <v>10268</v>
      </c>
      <c r="L8" s="11">
        <f t="shared" si="9"/>
        <v>0.99073716711694326</v>
      </c>
      <c r="M8" s="10">
        <v>10377</v>
      </c>
      <c r="N8" s="10">
        <v>10414.700000000001</v>
      </c>
      <c r="O8" s="11">
        <f t="shared" si="10"/>
        <v>1.0036330345957407</v>
      </c>
      <c r="P8" s="26"/>
      <c r="Q8" s="8">
        <v>12369</v>
      </c>
      <c r="R8" s="8">
        <v>12369</v>
      </c>
      <c r="S8" s="11">
        <f t="shared" si="11"/>
        <v>1</v>
      </c>
      <c r="T8" s="8">
        <v>12369</v>
      </c>
      <c r="U8" s="8">
        <v>12369</v>
      </c>
      <c r="V8" s="11">
        <f t="shared" si="12"/>
        <v>1</v>
      </c>
      <c r="W8" s="26"/>
      <c r="X8" s="23">
        <f t="shared" si="0"/>
        <v>0.83790120462446438</v>
      </c>
      <c r="Y8" s="23">
        <f t="shared" si="1"/>
        <v>0.83013986579351606</v>
      </c>
      <c r="Z8" s="27">
        <f t="shared" si="13"/>
        <v>-0.77613388309483167</v>
      </c>
      <c r="AA8" s="23">
        <f t="shared" si="2"/>
        <v>0.83895221925782193</v>
      </c>
      <c r="AB8" s="23">
        <f t="shared" si="3"/>
        <v>0.84200016169455905</v>
      </c>
      <c r="AC8" s="27">
        <f t="shared" si="14"/>
        <v>0.30479424367371166</v>
      </c>
      <c r="AD8" s="26"/>
      <c r="AE8" s="10">
        <f t="shared" si="4"/>
        <v>87.644056348900037</v>
      </c>
      <c r="AF8" s="10">
        <f t="shared" si="5"/>
        <v>99.05307752239969</v>
      </c>
      <c r="AG8" s="11">
        <f t="shared" si="15"/>
        <v>1.1301744995471428</v>
      </c>
      <c r="AH8" s="35">
        <f t="shared" si="16"/>
        <v>87.632552760913555</v>
      </c>
      <c r="AI8" s="10">
        <f t="shared" si="6"/>
        <v>96.674788520072582</v>
      </c>
      <c r="AJ8" s="11">
        <f t="shared" si="17"/>
        <v>1.1031835256908333</v>
      </c>
    </row>
    <row r="9" spans="2:36" x14ac:dyDescent="0.35">
      <c r="B9" s="13" t="s">
        <v>5</v>
      </c>
      <c r="C9" s="43">
        <v>1093314</v>
      </c>
      <c r="D9" s="43">
        <v>1091894</v>
      </c>
      <c r="E9" s="11">
        <f t="shared" si="7"/>
        <v>0.99870119654554868</v>
      </c>
      <c r="F9" s="10">
        <v>1093314</v>
      </c>
      <c r="G9" s="10">
        <v>1044963.91</v>
      </c>
      <c r="H9" s="11">
        <f t="shared" si="8"/>
        <v>0.95577657470772348</v>
      </c>
      <c r="I9" s="26"/>
      <c r="J9" s="44">
        <v>11448</v>
      </c>
      <c r="K9" s="44">
        <v>10728</v>
      </c>
      <c r="L9" s="11">
        <f t="shared" si="9"/>
        <v>0.93710691823899372</v>
      </c>
      <c r="M9" s="10">
        <v>11448</v>
      </c>
      <c r="N9" s="12">
        <v>10533.8</v>
      </c>
      <c r="O9" s="11">
        <f t="shared" si="10"/>
        <v>0.92014325646401107</v>
      </c>
      <c r="P9" s="26"/>
      <c r="Q9" s="8">
        <v>11970</v>
      </c>
      <c r="R9" s="8">
        <v>11970</v>
      </c>
      <c r="S9" s="11">
        <f t="shared" si="11"/>
        <v>1</v>
      </c>
      <c r="T9" s="8">
        <v>11970</v>
      </c>
      <c r="U9" s="8">
        <v>11970</v>
      </c>
      <c r="V9" s="11">
        <f t="shared" si="12"/>
        <v>1</v>
      </c>
      <c r="W9" s="26"/>
      <c r="X9" s="23">
        <f t="shared" si="0"/>
        <v>0.95639097744360901</v>
      </c>
      <c r="Y9" s="23">
        <f t="shared" si="1"/>
        <v>0.89624060150375939</v>
      </c>
      <c r="Z9" s="31">
        <f t="shared" si="13"/>
        <v>-6.0150375939849621</v>
      </c>
      <c r="AA9" s="30">
        <f t="shared" si="2"/>
        <v>0.95639097744360901</v>
      </c>
      <c r="AB9" s="30">
        <f t="shared" si="3"/>
        <v>0.88001670843776103</v>
      </c>
      <c r="AC9" s="31">
        <f t="shared" si="14"/>
        <v>-7.6374269005847983</v>
      </c>
      <c r="AD9" s="26"/>
      <c r="AE9" s="10">
        <f t="shared" si="4"/>
        <v>95.50262054507337</v>
      </c>
      <c r="AF9" s="10">
        <f t="shared" si="5"/>
        <v>101.77982848620432</v>
      </c>
      <c r="AG9" s="11">
        <f t="shared" si="15"/>
        <v>1.0657281224882029</v>
      </c>
      <c r="AH9" s="35">
        <f t="shared" si="16"/>
        <v>95.50262054507337</v>
      </c>
      <c r="AI9" s="10">
        <f t="shared" si="6"/>
        <v>99.201039510907748</v>
      </c>
      <c r="AJ9" s="11">
        <f t="shared" si="17"/>
        <v>1.0387258375186561</v>
      </c>
    </row>
    <row r="10" spans="2:36" x14ac:dyDescent="0.35">
      <c r="B10" s="13" t="s">
        <v>6</v>
      </c>
      <c r="C10" s="43">
        <v>1420246</v>
      </c>
      <c r="D10" s="43">
        <v>1490159</v>
      </c>
      <c r="E10" s="11">
        <f t="shared" si="7"/>
        <v>1.0492259791613565</v>
      </c>
      <c r="F10" s="10">
        <v>1420645</v>
      </c>
      <c r="G10" s="10">
        <v>1431370.55</v>
      </c>
      <c r="H10" s="11">
        <f t="shared" si="8"/>
        <v>1.0075497749261779</v>
      </c>
      <c r="I10" s="26"/>
      <c r="J10" s="44">
        <v>11334</v>
      </c>
      <c r="K10" s="44">
        <v>11366</v>
      </c>
      <c r="L10" s="11">
        <f t="shared" si="9"/>
        <v>1.0028233633315686</v>
      </c>
      <c r="M10" s="10">
        <v>11334</v>
      </c>
      <c r="N10" s="12">
        <v>11130.88</v>
      </c>
      <c r="O10" s="11">
        <f t="shared" si="10"/>
        <v>0.98207870125286745</v>
      </c>
      <c r="P10" s="26"/>
      <c r="Q10" s="8">
        <v>12369</v>
      </c>
      <c r="R10" s="8">
        <v>12369</v>
      </c>
      <c r="S10" s="11">
        <f t="shared" si="11"/>
        <v>1</v>
      </c>
      <c r="T10" s="8">
        <v>12369</v>
      </c>
      <c r="U10" s="8">
        <f t="shared" ref="U10:U17" si="18">R10</f>
        <v>12369</v>
      </c>
      <c r="V10" s="11">
        <f t="shared" si="12"/>
        <v>1</v>
      </c>
      <c r="W10" s="26"/>
      <c r="X10" s="23">
        <f t="shared" si="0"/>
        <v>0.91632306572883826</v>
      </c>
      <c r="Y10" s="23">
        <f t="shared" si="1"/>
        <v>0.9189101786724877</v>
      </c>
      <c r="Z10" s="27">
        <f t="shared" si="13"/>
        <v>0.25871129436494389</v>
      </c>
      <c r="AA10" s="23">
        <f t="shared" si="2"/>
        <v>0.91632306572883826</v>
      </c>
      <c r="AB10" s="23">
        <f t="shared" si="3"/>
        <v>0.89990136631902329</v>
      </c>
      <c r="AC10" s="27">
        <f t="shared" si="14"/>
        <v>-1.6421699409814972</v>
      </c>
      <c r="AD10" s="26"/>
      <c r="AE10" s="10">
        <f t="shared" si="4"/>
        <v>125.30845244397388</v>
      </c>
      <c r="AF10" s="10">
        <f t="shared" si="5"/>
        <v>131.10672180186521</v>
      </c>
      <c r="AG10" s="11">
        <f t="shared" si="15"/>
        <v>1.0462719732372703</v>
      </c>
      <c r="AH10" s="35">
        <f t="shared" si="16"/>
        <v>125.34365625551438</v>
      </c>
      <c r="AI10" s="10">
        <f t="shared" si="6"/>
        <v>128.59455406939975</v>
      </c>
      <c r="AJ10" s="11">
        <f t="shared" si="17"/>
        <v>1.025935878296532</v>
      </c>
    </row>
    <row r="11" spans="2:36" x14ac:dyDescent="0.35">
      <c r="B11" s="14" t="s">
        <v>7</v>
      </c>
      <c r="C11" s="43">
        <v>1515869</v>
      </c>
      <c r="D11" s="43">
        <v>1613397</v>
      </c>
      <c r="E11" s="11">
        <f t="shared" si="7"/>
        <v>1.0643380133771454</v>
      </c>
      <c r="F11" s="10">
        <v>1515869</v>
      </c>
      <c r="G11" s="10">
        <v>1587211.55</v>
      </c>
      <c r="H11" s="11">
        <f t="shared" si="8"/>
        <v>1.0470637964098481</v>
      </c>
      <c r="I11" s="26"/>
      <c r="J11" s="44">
        <v>11232</v>
      </c>
      <c r="K11" s="44">
        <v>11230</v>
      </c>
      <c r="L11" s="11">
        <f t="shared" si="9"/>
        <v>0.99982193732193736</v>
      </c>
      <c r="M11" s="10">
        <v>11232</v>
      </c>
      <c r="N11" s="12">
        <v>11145.8</v>
      </c>
      <c r="O11" s="11">
        <f t="shared" si="10"/>
        <v>0.99232549857549857</v>
      </c>
      <c r="P11" s="26"/>
      <c r="Q11" s="8">
        <v>11970</v>
      </c>
      <c r="R11" s="8">
        <v>11970</v>
      </c>
      <c r="S11" s="11">
        <f t="shared" si="11"/>
        <v>1</v>
      </c>
      <c r="T11" s="8">
        <v>11970</v>
      </c>
      <c r="U11" s="8">
        <f t="shared" si="18"/>
        <v>11970</v>
      </c>
      <c r="V11" s="11">
        <f t="shared" si="12"/>
        <v>1</v>
      </c>
      <c r="W11" s="26"/>
      <c r="X11" s="23">
        <f t="shared" si="0"/>
        <v>0.93834586466165415</v>
      </c>
      <c r="Y11" s="23">
        <f t="shared" si="1"/>
        <v>0.93817878028404345</v>
      </c>
      <c r="Z11" s="27">
        <f t="shared" si="13"/>
        <v>-1.6708437761070449E-2</v>
      </c>
      <c r="AA11" s="23">
        <f t="shared" si="2"/>
        <v>0.93834586466165415</v>
      </c>
      <c r="AB11" s="23">
        <f t="shared" si="3"/>
        <v>0.93114452798663316</v>
      </c>
      <c r="AC11" s="27">
        <f t="shared" si="14"/>
        <v>-0.72013366750209862</v>
      </c>
      <c r="AD11" s="26"/>
      <c r="AE11" s="10">
        <f t="shared" si="4"/>
        <v>134.95984686609685</v>
      </c>
      <c r="AF11" s="10">
        <f t="shared" si="5"/>
        <v>143.66847729296526</v>
      </c>
      <c r="AG11" s="11">
        <f t="shared" si="15"/>
        <v>1.0645275660064202</v>
      </c>
      <c r="AH11" s="35">
        <f t="shared" si="16"/>
        <v>134.95984686609685</v>
      </c>
      <c r="AI11" s="10">
        <f t="shared" si="6"/>
        <v>142.40445279836354</v>
      </c>
      <c r="AJ11" s="11">
        <f t="shared" si="17"/>
        <v>1.0551616358875466</v>
      </c>
    </row>
    <row r="12" spans="2:36" x14ac:dyDescent="0.35">
      <c r="B12" s="14" t="s">
        <v>8</v>
      </c>
      <c r="C12" s="43">
        <v>1742314</v>
      </c>
      <c r="D12" s="43">
        <v>1833068</v>
      </c>
      <c r="E12" s="11">
        <f t="shared" si="7"/>
        <v>1.0520881999455896</v>
      </c>
      <c r="F12" s="10">
        <v>1812809</v>
      </c>
      <c r="G12" s="10">
        <v>1901502.16</v>
      </c>
      <c r="H12" s="11">
        <f t="shared" si="8"/>
        <v>1.04892581623326</v>
      </c>
      <c r="I12" s="26"/>
      <c r="J12" s="44">
        <v>11309</v>
      </c>
      <c r="K12" s="44">
        <v>11453</v>
      </c>
      <c r="L12" s="11">
        <f t="shared" si="9"/>
        <v>1.0127332213281457</v>
      </c>
      <c r="M12" s="10">
        <v>11670</v>
      </c>
      <c r="N12" s="12">
        <v>11650.1</v>
      </c>
      <c r="O12" s="11">
        <f t="shared" si="10"/>
        <v>0.99829477292202229</v>
      </c>
      <c r="P12" s="26"/>
      <c r="Q12" s="8">
        <v>12369</v>
      </c>
      <c r="R12" s="8">
        <v>12369</v>
      </c>
      <c r="S12" s="11">
        <f t="shared" si="11"/>
        <v>1</v>
      </c>
      <c r="T12" s="8">
        <v>12369</v>
      </c>
      <c r="U12" s="8">
        <f t="shared" si="18"/>
        <v>12369</v>
      </c>
      <c r="V12" s="11">
        <f t="shared" si="12"/>
        <v>1</v>
      </c>
      <c r="W12" s="26"/>
      <c r="X12" s="23">
        <f t="shared" si="0"/>
        <v>0.91430188374161214</v>
      </c>
      <c r="Y12" s="23">
        <f t="shared" si="1"/>
        <v>0.92594389198803462</v>
      </c>
      <c r="Z12" s="27">
        <f t="shared" si="13"/>
        <v>1.1642008246422475</v>
      </c>
      <c r="AA12" s="23">
        <f t="shared" si="2"/>
        <v>0.94348775163715737</v>
      </c>
      <c r="AB12" s="23">
        <f t="shared" si="3"/>
        <v>0.94187889077532549</v>
      </c>
      <c r="AC12" s="27">
        <f t="shared" si="14"/>
        <v>-0.16088608618318734</v>
      </c>
      <c r="AD12" s="26"/>
      <c r="AE12" s="10">
        <f t="shared" si="4"/>
        <v>154.06437350782562</v>
      </c>
      <c r="AF12" s="10">
        <f t="shared" si="5"/>
        <v>160.05134026019383</v>
      </c>
      <c r="AG12" s="11">
        <f t="shared" si="15"/>
        <v>1.038860163554062</v>
      </c>
      <c r="AH12" s="35">
        <f t="shared" si="16"/>
        <v>155.33924592973437</v>
      </c>
      <c r="AI12" s="10">
        <f t="shared" si="6"/>
        <v>163.2176685178668</v>
      </c>
      <c r="AJ12" s="11">
        <f t="shared" si="17"/>
        <v>1.0507175282136758</v>
      </c>
    </row>
    <row r="13" spans="2:36" x14ac:dyDescent="0.35">
      <c r="B13" s="13" t="s">
        <v>9</v>
      </c>
      <c r="C13" s="43">
        <v>1434170</v>
      </c>
      <c r="D13" s="43">
        <v>1660307</v>
      </c>
      <c r="E13" s="11">
        <f t="shared" si="7"/>
        <v>1.1576779600744682</v>
      </c>
      <c r="F13" s="10">
        <v>1931753</v>
      </c>
      <c r="G13" s="10">
        <v>2099675.2200000002</v>
      </c>
      <c r="H13" s="11">
        <f t="shared" si="8"/>
        <v>1.0869273763260625</v>
      </c>
      <c r="I13" s="26"/>
      <c r="J13" s="44">
        <v>9327</v>
      </c>
      <c r="K13" s="44">
        <v>9983</v>
      </c>
      <c r="L13" s="11">
        <f t="shared" si="9"/>
        <v>1.070333440548944</v>
      </c>
      <c r="M13" s="10">
        <v>11928</v>
      </c>
      <c r="N13" s="12">
        <v>11802.25</v>
      </c>
      <c r="O13" s="11">
        <f t="shared" si="10"/>
        <v>0.98945757880617036</v>
      </c>
      <c r="P13" s="26"/>
      <c r="Q13" s="8">
        <v>12369</v>
      </c>
      <c r="R13" s="8">
        <v>12369</v>
      </c>
      <c r="S13" s="11">
        <f t="shared" si="11"/>
        <v>1</v>
      </c>
      <c r="T13" s="8">
        <v>12369</v>
      </c>
      <c r="U13" s="8">
        <f t="shared" si="18"/>
        <v>12369</v>
      </c>
      <c r="V13" s="11">
        <f t="shared" si="12"/>
        <v>1</v>
      </c>
      <c r="W13" s="26"/>
      <c r="X13" s="23">
        <f t="shared" si="0"/>
        <v>0.75406257579432456</v>
      </c>
      <c r="Y13" s="23">
        <f t="shared" si="1"/>
        <v>0.80709839113913817</v>
      </c>
      <c r="Z13" s="27">
        <f t="shared" si="13"/>
        <v>5.3035815344813608</v>
      </c>
      <c r="AA13" s="23">
        <f t="shared" si="2"/>
        <v>0.96434634974533107</v>
      </c>
      <c r="AB13" s="23">
        <f t="shared" si="3"/>
        <v>0.9541798043495836</v>
      </c>
      <c r="AC13" s="27">
        <f t="shared" si="14"/>
        <v>-1.0166545395747462</v>
      </c>
      <c r="AD13" s="26"/>
      <c r="AE13" s="10">
        <f t="shared" si="4"/>
        <v>153.76541224402274</v>
      </c>
      <c r="AF13" s="10">
        <f t="shared" si="5"/>
        <v>166.31343283582089</v>
      </c>
      <c r="AG13" s="11">
        <f t="shared" si="15"/>
        <v>1.0816049617965104</v>
      </c>
      <c r="AH13" s="35">
        <f t="shared" si="16"/>
        <v>161.95112340710932</v>
      </c>
      <c r="AI13" s="10">
        <f t="shared" si="6"/>
        <v>177.904655468237</v>
      </c>
      <c r="AJ13" s="11">
        <f t="shared" si="17"/>
        <v>1.0985083136535214</v>
      </c>
    </row>
    <row r="14" spans="2:36" x14ac:dyDescent="0.35">
      <c r="B14" s="13" t="s">
        <v>10</v>
      </c>
      <c r="C14" s="43">
        <v>1054502</v>
      </c>
      <c r="D14" s="43">
        <v>1139298</v>
      </c>
      <c r="E14" s="11">
        <f t="shared" si="7"/>
        <v>1.0804133135830942</v>
      </c>
      <c r="F14" s="34">
        <v>1523114</v>
      </c>
      <c r="G14" s="10">
        <v>1586192.57</v>
      </c>
      <c r="H14" s="11">
        <f t="shared" si="8"/>
        <v>1.0414142145630596</v>
      </c>
      <c r="I14" s="26"/>
      <c r="J14" s="44">
        <v>7916</v>
      </c>
      <c r="K14" s="44">
        <v>8333</v>
      </c>
      <c r="L14" s="11">
        <f t="shared" si="9"/>
        <v>1.0526781202627589</v>
      </c>
      <c r="M14" s="34">
        <v>11450</v>
      </c>
      <c r="N14" s="12">
        <v>11272.1</v>
      </c>
      <c r="O14" s="11">
        <f t="shared" si="10"/>
        <v>0.98446288209606991</v>
      </c>
      <c r="P14" s="26"/>
      <c r="Q14" s="8">
        <v>11970</v>
      </c>
      <c r="R14" s="8">
        <v>11970</v>
      </c>
      <c r="S14" s="11">
        <f t="shared" si="11"/>
        <v>1</v>
      </c>
      <c r="T14" s="8">
        <v>11970</v>
      </c>
      <c r="U14" s="8">
        <f t="shared" si="18"/>
        <v>11970</v>
      </c>
      <c r="V14" s="11">
        <f t="shared" si="12"/>
        <v>1</v>
      </c>
      <c r="W14" s="26"/>
      <c r="X14" s="23">
        <f t="shared" si="0"/>
        <v>0.66131996658312453</v>
      </c>
      <c r="Y14" s="23">
        <f t="shared" si="1"/>
        <v>0.69615705931495409</v>
      </c>
      <c r="Z14" s="27">
        <f t="shared" si="13"/>
        <v>3.4837092731829555</v>
      </c>
      <c r="AA14" s="23">
        <f t="shared" si="2"/>
        <v>0.95655806182121972</v>
      </c>
      <c r="AB14" s="23">
        <f t="shared" si="3"/>
        <v>0.94169590643274859</v>
      </c>
      <c r="AC14" s="27">
        <f t="shared" si="14"/>
        <v>-1.4862155388471132</v>
      </c>
      <c r="AD14" s="26"/>
      <c r="AE14" s="10">
        <f t="shared" si="4"/>
        <v>133.21147043961597</v>
      </c>
      <c r="AF14" s="10">
        <f t="shared" si="5"/>
        <v>136.72122884915396</v>
      </c>
      <c r="AG14" s="11">
        <f t="shared" si="15"/>
        <v>1.026347268729602</v>
      </c>
      <c r="AH14" s="35">
        <f t="shared" si="16"/>
        <v>133.02305676855894</v>
      </c>
      <c r="AI14" s="10">
        <f t="shared" si="6"/>
        <v>140.71846151116475</v>
      </c>
      <c r="AJ14" s="11">
        <f t="shared" si="17"/>
        <v>1.0578501571798542</v>
      </c>
    </row>
    <row r="15" spans="2:36" x14ac:dyDescent="0.35">
      <c r="B15" s="14" t="s">
        <v>11</v>
      </c>
      <c r="C15" s="43">
        <v>588794</v>
      </c>
      <c r="D15" s="43">
        <v>612946</v>
      </c>
      <c r="E15" s="11">
        <f t="shared" si="7"/>
        <v>1.0410194397361385</v>
      </c>
      <c r="F15" s="10">
        <v>1406968</v>
      </c>
      <c r="G15" s="10">
        <v>1355900.31</v>
      </c>
      <c r="H15" s="11">
        <f t="shared" si="8"/>
        <v>0.96370373029095191</v>
      </c>
      <c r="I15" s="26"/>
      <c r="J15" s="44">
        <v>4587</v>
      </c>
      <c r="K15" s="44">
        <v>4549</v>
      </c>
      <c r="L15" s="11">
        <f t="shared" si="9"/>
        <v>0.9917157183344234</v>
      </c>
      <c r="M15" s="10">
        <v>11265</v>
      </c>
      <c r="N15" s="12">
        <v>10687.74</v>
      </c>
      <c r="O15" s="11">
        <f t="shared" si="10"/>
        <v>0.94875632490013317</v>
      </c>
      <c r="P15" s="26"/>
      <c r="Q15" s="8">
        <v>12369</v>
      </c>
      <c r="R15" s="8">
        <v>12369</v>
      </c>
      <c r="S15" s="11">
        <f t="shared" si="11"/>
        <v>1</v>
      </c>
      <c r="T15" s="8">
        <v>12369</v>
      </c>
      <c r="U15" s="8">
        <f t="shared" si="18"/>
        <v>12369</v>
      </c>
      <c r="V15" s="11">
        <f t="shared" si="12"/>
        <v>1</v>
      </c>
      <c r="W15" s="26"/>
      <c r="X15" s="23">
        <f t="shared" si="0"/>
        <v>0.37084647101625029</v>
      </c>
      <c r="Y15" s="23">
        <f t="shared" si="1"/>
        <v>0.36777427439566657</v>
      </c>
      <c r="Z15" s="27">
        <f t="shared" si="13"/>
        <v>-0.30721966205837226</v>
      </c>
      <c r="AA15" s="23">
        <f t="shared" si="2"/>
        <v>0.91074460344409414</v>
      </c>
      <c r="AB15" s="23">
        <f t="shared" si="3"/>
        <v>0.86407470288624788</v>
      </c>
      <c r="AC15" s="27">
        <f t="shared" si="14"/>
        <v>-4.6669900557846251</v>
      </c>
      <c r="AD15" s="26"/>
      <c r="AE15" s="10">
        <f t="shared" si="4"/>
        <v>128.36145628951385</v>
      </c>
      <c r="AF15" s="10">
        <f t="shared" si="5"/>
        <v>134.74302044405363</v>
      </c>
      <c r="AG15" s="11">
        <f t="shared" si="15"/>
        <v>1.0497155792635011</v>
      </c>
      <c r="AH15" s="35">
        <f t="shared" si="16"/>
        <v>124.89729249889037</v>
      </c>
      <c r="AI15" s="10">
        <f t="shared" si="6"/>
        <v>126.8650163645448</v>
      </c>
      <c r="AJ15" s="11">
        <f t="shared" si="17"/>
        <v>1.0157547359617256</v>
      </c>
    </row>
    <row r="16" spans="2:36" x14ac:dyDescent="0.35">
      <c r="B16" s="14" t="s">
        <v>12</v>
      </c>
      <c r="C16" s="43">
        <v>359361</v>
      </c>
      <c r="D16" s="43">
        <v>534999</v>
      </c>
      <c r="E16" s="11">
        <f t="shared" si="7"/>
        <v>1.4887508661206976</v>
      </c>
      <c r="F16" s="10">
        <v>928454</v>
      </c>
      <c r="G16" s="10">
        <v>909327.2</v>
      </c>
      <c r="H16" s="11">
        <f t="shared" si="8"/>
        <v>0.97939930249640794</v>
      </c>
      <c r="I16" s="26"/>
      <c r="J16" s="44">
        <v>3849</v>
      </c>
      <c r="K16" s="44">
        <v>5622</v>
      </c>
      <c r="L16" s="11">
        <f t="shared" si="9"/>
        <v>1.460639127045986</v>
      </c>
      <c r="M16" s="10">
        <v>9945</v>
      </c>
      <c r="N16" s="12">
        <v>9463</v>
      </c>
      <c r="O16" s="11">
        <f t="shared" si="10"/>
        <v>0.95153343388637501</v>
      </c>
      <c r="P16" s="26"/>
      <c r="Q16" s="8">
        <v>11970</v>
      </c>
      <c r="R16" s="8">
        <v>11970</v>
      </c>
      <c r="S16" s="11">
        <f t="shared" si="11"/>
        <v>1</v>
      </c>
      <c r="T16" s="8">
        <v>11970</v>
      </c>
      <c r="U16" s="8">
        <f t="shared" si="18"/>
        <v>11970</v>
      </c>
      <c r="V16" s="11">
        <f t="shared" si="12"/>
        <v>1</v>
      </c>
      <c r="W16" s="26"/>
      <c r="X16" s="23">
        <f t="shared" si="0"/>
        <v>0.32155388471177943</v>
      </c>
      <c r="Y16" s="23">
        <f t="shared" si="1"/>
        <v>0.46967418546365913</v>
      </c>
      <c r="Z16" s="27">
        <f t="shared" si="13"/>
        <v>14.812030075187971</v>
      </c>
      <c r="AA16" s="23">
        <f t="shared" si="2"/>
        <v>0.83082706766917291</v>
      </c>
      <c r="AB16" s="23">
        <f t="shared" si="3"/>
        <v>0.7905597326649958</v>
      </c>
      <c r="AC16" s="27">
        <f t="shared" si="14"/>
        <v>-4.0267335004177118</v>
      </c>
      <c r="AD16" s="26"/>
      <c r="AE16" s="10">
        <f t="shared" si="4"/>
        <v>93.364770070148097</v>
      </c>
      <c r="AF16" s="10">
        <f t="shared" si="5"/>
        <v>95.161686232657416</v>
      </c>
      <c r="AG16" s="11">
        <f t="shared" si="15"/>
        <v>1.0192461906258563</v>
      </c>
      <c r="AH16" s="35">
        <f t="shared" si="16"/>
        <v>93.358873805932632</v>
      </c>
      <c r="AI16" s="10">
        <f t="shared" si="6"/>
        <v>96.092909225404199</v>
      </c>
      <c r="AJ16" s="11">
        <f t="shared" si="17"/>
        <v>1.0292852227968696</v>
      </c>
    </row>
    <row r="17" spans="2:36" x14ac:dyDescent="0.35">
      <c r="B17" s="16" t="s">
        <v>13</v>
      </c>
      <c r="C17" s="43">
        <v>272714</v>
      </c>
      <c r="D17" s="43">
        <v>395338</v>
      </c>
      <c r="E17" s="18">
        <f t="shared" si="7"/>
        <v>1.4496432159698438</v>
      </c>
      <c r="F17" s="17">
        <v>780150.94</v>
      </c>
      <c r="G17" s="17">
        <v>902390.07</v>
      </c>
      <c r="H17" s="18">
        <f t="shared" si="8"/>
        <v>1.1566865124843662</v>
      </c>
      <c r="I17" s="26"/>
      <c r="J17" s="44">
        <v>2725</v>
      </c>
      <c r="K17" s="44">
        <v>3704</v>
      </c>
      <c r="L17" s="18">
        <f t="shared" si="9"/>
        <v>1.3592660550458715</v>
      </c>
      <c r="M17" s="17">
        <v>8179</v>
      </c>
      <c r="N17" s="19">
        <v>8698.27</v>
      </c>
      <c r="O17" s="18">
        <f t="shared" si="10"/>
        <v>1.0634882014916249</v>
      </c>
      <c r="P17" s="26"/>
      <c r="Q17" s="8">
        <v>12369</v>
      </c>
      <c r="R17" s="8">
        <v>12369</v>
      </c>
      <c r="S17" s="18">
        <f t="shared" si="11"/>
        <v>1</v>
      </c>
      <c r="T17" s="8">
        <v>12369</v>
      </c>
      <c r="U17" s="8">
        <f t="shared" si="18"/>
        <v>12369</v>
      </c>
      <c r="V17" s="18">
        <f t="shared" si="12"/>
        <v>1</v>
      </c>
      <c r="W17" s="26"/>
      <c r="X17" s="23">
        <f t="shared" si="0"/>
        <v>0.22030883660764816</v>
      </c>
      <c r="Y17" s="24">
        <f t="shared" si="1"/>
        <v>0.29945832322742338</v>
      </c>
      <c r="Z17" s="28">
        <f t="shared" si="13"/>
        <v>7.9149486619775224</v>
      </c>
      <c r="AA17" s="24">
        <f t="shared" si="2"/>
        <v>0.66124989894090069</v>
      </c>
      <c r="AB17" s="24">
        <f t="shared" si="3"/>
        <v>0.70323146576117712</v>
      </c>
      <c r="AC17" s="28">
        <f t="shared" si="14"/>
        <v>4.1981566820276424</v>
      </c>
      <c r="AD17" s="26"/>
      <c r="AE17" s="17">
        <f t="shared" si="4"/>
        <v>100.07853211009174</v>
      </c>
      <c r="AF17" s="17">
        <f t="shared" si="5"/>
        <v>106.73272138228941</v>
      </c>
      <c r="AG17" s="18">
        <f t="shared" si="15"/>
        <v>1.0664896769756544</v>
      </c>
      <c r="AH17" s="35">
        <f t="shared" si="16"/>
        <v>95.384636263601905</v>
      </c>
      <c r="AI17" s="10">
        <f t="shared" si="6"/>
        <v>103.74362603138324</v>
      </c>
      <c r="AJ17" s="18">
        <f t="shared" si="17"/>
        <v>1.0876345509635399</v>
      </c>
    </row>
    <row r="18" spans="2:36" x14ac:dyDescent="0.35">
      <c r="B18" s="20" t="s">
        <v>14</v>
      </c>
      <c r="C18" s="21">
        <f>+SUM(C6:C17)</f>
        <v>11434228</v>
      </c>
      <c r="D18" s="21">
        <f>+SUM(D6:D17)</f>
        <v>12839754</v>
      </c>
      <c r="E18" s="22">
        <f t="shared" si="7"/>
        <v>1.1229226844173477</v>
      </c>
      <c r="F18" s="21">
        <f>+SUM(F6:F17)</f>
        <v>14369296.939999999</v>
      </c>
      <c r="G18" s="21">
        <f>+SUM(G6:G17)</f>
        <v>15436515.620000001</v>
      </c>
      <c r="H18" s="22">
        <f t="shared" si="8"/>
        <v>1.0742707652612544</v>
      </c>
      <c r="I18" s="26"/>
      <c r="J18" s="21">
        <f>+SUM(J6:J17)</f>
        <v>96040</v>
      </c>
      <c r="K18" s="21">
        <f>+SUM(K6:K17)</f>
        <v>103248</v>
      </c>
      <c r="L18" s="22">
        <f t="shared" si="9"/>
        <v>1.0750520616409829</v>
      </c>
      <c r="M18" s="21">
        <f>+SUM(M6:M17)</f>
        <v>120803</v>
      </c>
      <c r="N18" s="21">
        <f>+SUM(N6:N17)</f>
        <v>124806.19000000002</v>
      </c>
      <c r="O18" s="22">
        <f t="shared" si="10"/>
        <v>1.0331381670984994</v>
      </c>
      <c r="P18" s="26"/>
      <c r="Q18" s="21">
        <f>+SUM(Q6:Q17)</f>
        <v>145635</v>
      </c>
      <c r="R18" s="21">
        <f>+SUM(R6:R17)</f>
        <v>146033</v>
      </c>
      <c r="S18" s="22">
        <f t="shared" si="11"/>
        <v>1.0027328595461256</v>
      </c>
      <c r="T18" s="21">
        <f>+SUM(T6:T17)</f>
        <v>145635</v>
      </c>
      <c r="U18" s="21">
        <f>+SUM(U6:U17)</f>
        <v>146034</v>
      </c>
      <c r="V18" s="22">
        <f t="shared" si="12"/>
        <v>1.0027397260273974</v>
      </c>
      <c r="W18" s="26"/>
      <c r="X18" s="25">
        <f t="shared" si="0"/>
        <v>0.65945686133141068</v>
      </c>
      <c r="Y18" s="25">
        <f t="shared" si="1"/>
        <v>0.70701827669088491</v>
      </c>
      <c r="Z18" s="29">
        <f t="shared" si="13"/>
        <v>4.7561415359474228</v>
      </c>
      <c r="AA18" s="25">
        <f t="shared" si="2"/>
        <v>0.82949153706183265</v>
      </c>
      <c r="AB18" s="25">
        <f t="shared" si="3"/>
        <v>0.85463789254557165</v>
      </c>
      <c r="AC18" s="29">
        <f t="shared" si="14"/>
        <v>2.5146355483739002</v>
      </c>
      <c r="AD18" s="26"/>
      <c r="AE18" s="21">
        <f t="shared" si="4"/>
        <v>119.05693461057892</v>
      </c>
      <c r="AF18" s="21">
        <f t="shared" si="5"/>
        <v>124.35837982333798</v>
      </c>
      <c r="AG18" s="22">
        <f t="shared" si="15"/>
        <v>1.0445286553874367</v>
      </c>
      <c r="AH18" s="21">
        <f>+IFERROR(F18/M18*1,"-")</f>
        <v>118.94817959818879</v>
      </c>
      <c r="AI18" s="21">
        <f>+IFERROR(G18/N18*1,"-")</f>
        <v>123.68389436453431</v>
      </c>
      <c r="AJ18" s="22">
        <f t="shared" si="17"/>
        <v>1.0398132597097571</v>
      </c>
    </row>
    <row r="19" spans="2:36" x14ac:dyDescent="0.35">
      <c r="I19" s="26"/>
      <c r="P19" s="26"/>
      <c r="W19" s="26"/>
      <c r="AD19" s="26"/>
    </row>
    <row r="20" spans="2:36" x14ac:dyDescent="0.35">
      <c r="B20" s="32"/>
    </row>
  </sheetData>
  <mergeCells count="5">
    <mergeCell ref="C2:H2"/>
    <mergeCell ref="J2:O2"/>
    <mergeCell ref="AE2:AJ2"/>
    <mergeCell ref="Q2:V2"/>
    <mergeCell ref="X2:AC2"/>
  </mergeCells>
  <pageMargins left="0.7" right="0.7" top="0.75" bottom="0.75" header="0.3" footer="0.3"/>
  <pageSetup paperSize="9" orientation="portrait" r:id="rId1"/>
  <ignoredErrors>
    <ignoredError sqref="E18 Z6:Z18 L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20"/>
  <sheetViews>
    <sheetView zoomScale="92" zoomScaleNormal="92" workbookViewId="0">
      <selection activeCell="D16" sqref="D16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.1796875" style="6" customWidth="1"/>
    <col min="3" max="3" width="9.54296875" style="6" customWidth="1"/>
    <col min="4" max="4" width="9.81640625" style="6" customWidth="1"/>
    <col min="5" max="5" width="7.81640625" style="6" customWidth="1"/>
    <col min="6" max="6" width="10" style="6" customWidth="1"/>
    <col min="7" max="7" width="9.81640625" style="6" customWidth="1"/>
    <col min="8" max="8" width="7.453125" style="6" customWidth="1"/>
    <col min="9" max="9" width="1.453125" style="6" customWidth="1"/>
    <col min="10" max="11" width="8.90625" style="6" customWidth="1"/>
    <col min="12" max="12" width="8.1796875" style="6" customWidth="1"/>
    <col min="13" max="14" width="8.6328125" style="6" customWidth="1"/>
    <col min="15" max="15" width="8.179687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8.81640625" style="6" customWidth="1" collapsed="1"/>
    <col min="25" max="25" width="8.81640625" style="6" bestFit="1" customWidth="1"/>
    <col min="26" max="26" width="7.54296875" style="6" customWidth="1"/>
    <col min="27" max="28" width="8.54296875" style="6" customWidth="1"/>
    <col min="29" max="29" width="7.1796875" style="6" customWidth="1"/>
    <col min="30" max="30" width="1.453125" style="6" customWidth="1"/>
    <col min="31" max="32" width="7.54296875" style="6" customWidth="1"/>
    <col min="33" max="33" width="8.54296875" style="6" customWidth="1"/>
    <col min="34" max="35" width="9.08984375" style="6" customWidth="1"/>
    <col min="36" max="36" width="6.1796875" style="6" bestFit="1" customWidth="1"/>
    <col min="37" max="16384" width="10.81640625" style="6"/>
  </cols>
  <sheetData>
    <row r="1" spans="2:36" x14ac:dyDescent="0.35">
      <c r="I1" s="26"/>
      <c r="P1" s="26"/>
      <c r="W1" s="26"/>
      <c r="AD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s="3" customFormat="1" ht="21" customHeight="1" x14ac:dyDescent="0.35">
      <c r="B4" s="33">
        <f>REGENTE!B4</f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35">
      <c r="B6" s="13" t="s">
        <v>2</v>
      </c>
      <c r="C6" s="43">
        <v>62748</v>
      </c>
      <c r="D6" s="43">
        <v>79584</v>
      </c>
      <c r="E6" s="9">
        <f>+IFERROR(D6/C6,"-")</f>
        <v>1.2683113406004973</v>
      </c>
      <c r="F6" s="8">
        <v>62748</v>
      </c>
      <c r="G6" s="8">
        <v>75369.759999999995</v>
      </c>
      <c r="H6" s="9">
        <f>+IFERROR(G6/F6,"-")</f>
        <v>1.2011499968126473</v>
      </c>
      <c r="I6" s="2"/>
      <c r="J6" s="44">
        <v>934</v>
      </c>
      <c r="K6" s="44">
        <v>1163</v>
      </c>
      <c r="L6" s="9">
        <f>+IFERROR(K6/J6,"-")</f>
        <v>1.2451820128479658</v>
      </c>
      <c r="M6" s="8">
        <v>934</v>
      </c>
      <c r="N6" s="8">
        <v>1134</v>
      </c>
      <c r="O6" s="9">
        <f>+IFERROR(N6/M6,"-")</f>
        <v>1.2141327623126339</v>
      </c>
      <c r="P6" s="2"/>
      <c r="Q6" s="8">
        <f>T6</f>
        <v>2387</v>
      </c>
      <c r="R6" s="8">
        <f>T6</f>
        <v>2387</v>
      </c>
      <c r="S6" s="9">
        <f>+IFERROR(R6/Q6,"-")</f>
        <v>1</v>
      </c>
      <c r="T6" s="8">
        <f>'[1]AGIR SPRINGS'!$R6</f>
        <v>2387</v>
      </c>
      <c r="U6" s="8">
        <f>T6</f>
        <v>2387</v>
      </c>
      <c r="V6" s="9">
        <f>+IFERROR(U6/T6,"-")</f>
        <v>1</v>
      </c>
      <c r="W6" s="2"/>
      <c r="X6" s="23">
        <f t="shared" ref="X6:X18" si="0">+IFERROR(J6/Q6,"-")</f>
        <v>0.39128613322161709</v>
      </c>
      <c r="Y6" s="23">
        <f t="shared" ref="Y6:Y18" si="1">+IFERROR(K6/R6,"-")</f>
        <v>0.48722245496439043</v>
      </c>
      <c r="Z6" s="27">
        <f>+IFERROR((Y6-X6)*100,"-")</f>
        <v>9.5936321742773334</v>
      </c>
      <c r="AA6" s="23">
        <f t="shared" ref="AA6:AA18" si="2">+IFERROR(M6/T6,"-")</f>
        <v>0.39128613322161709</v>
      </c>
      <c r="AB6" s="23">
        <f t="shared" ref="AB6:AB18" si="3">+IFERROR(N6/U6,"-")</f>
        <v>0.47507331378299122</v>
      </c>
      <c r="AC6" s="27">
        <f>+IFERROR((AB6-AA6)*100,"-")</f>
        <v>8.3787180561374122</v>
      </c>
      <c r="AD6" s="2"/>
      <c r="AE6" s="8">
        <f t="shared" ref="AE6:AE18" si="4">+IFERROR(C6/J6,"-")</f>
        <v>67.182012847965737</v>
      </c>
      <c r="AF6" s="8">
        <f t="shared" ref="AF6:AF18" si="5">+IFERROR(D6/K6,"-")</f>
        <v>68.429922613929492</v>
      </c>
      <c r="AG6" s="9">
        <f>+IFERROR(AF6/AE6,"-")</f>
        <v>1.0185750577135551</v>
      </c>
      <c r="AH6" s="35">
        <f>F6/M6</f>
        <v>67.182012847965737</v>
      </c>
      <c r="AI6" s="8">
        <f t="shared" ref="AI6:AI17" si="6">+IFERROR(G6/N6,"-")</f>
        <v>66.46363315696648</v>
      </c>
      <c r="AJ6" s="9">
        <f>+IFERROR(AI6/AH6,"-")</f>
        <v>0.98930696386509043</v>
      </c>
    </row>
    <row r="7" spans="2:36" x14ac:dyDescent="0.35">
      <c r="B7" s="14" t="s">
        <v>3</v>
      </c>
      <c r="C7" s="43">
        <v>70848</v>
      </c>
      <c r="D7" s="43">
        <v>88361</v>
      </c>
      <c r="E7" s="11">
        <f t="shared" ref="E7:E18" si="7">+IFERROR(D7/C7,"-")</f>
        <v>1.2471911698283649</v>
      </c>
      <c r="F7" s="10">
        <v>70848</v>
      </c>
      <c r="G7" s="10">
        <v>81399.16</v>
      </c>
      <c r="H7" s="11">
        <f t="shared" ref="H7:H18" si="8">+IFERROR(G7/F7,"-")</f>
        <v>1.1489267163504968</v>
      </c>
      <c r="I7" s="26"/>
      <c r="J7" s="44">
        <v>1035</v>
      </c>
      <c r="K7" s="44">
        <v>1234</v>
      </c>
      <c r="L7" s="11">
        <f t="shared" ref="L7:L18" si="9">+IFERROR(K7/J7,"-")</f>
        <v>1.1922705314009663</v>
      </c>
      <c r="M7" s="10">
        <v>1035</v>
      </c>
      <c r="N7" s="10">
        <v>1196</v>
      </c>
      <c r="O7" s="11">
        <f t="shared" ref="O7:O18" si="10">+IFERROR(N7/M7,"-")</f>
        <v>1.1555555555555554</v>
      </c>
      <c r="P7" s="26"/>
      <c r="Q7" s="8">
        <f t="shared" ref="Q7:Q17" si="11">T7</f>
        <v>2156</v>
      </c>
      <c r="R7" s="8">
        <v>2233</v>
      </c>
      <c r="S7" s="11">
        <f t="shared" ref="S7:S18" si="12">+IFERROR(R7/Q7,"-")</f>
        <v>1.0357142857142858</v>
      </c>
      <c r="T7" s="8">
        <f>'[1]AGIR SPRINGS'!$R7</f>
        <v>2156</v>
      </c>
      <c r="U7" s="8">
        <v>2233</v>
      </c>
      <c r="V7" s="11">
        <f t="shared" ref="V7:V18" si="13">+IFERROR(U7/T7,"-")</f>
        <v>1.0357142857142858</v>
      </c>
      <c r="W7" s="26"/>
      <c r="X7" s="23">
        <f t="shared" si="0"/>
        <v>0.48005565862708721</v>
      </c>
      <c r="Y7" s="23">
        <f t="shared" si="1"/>
        <v>0.55261979399910433</v>
      </c>
      <c r="Z7" s="27">
        <f t="shared" ref="Z7:Z18" si="14">+IFERROR((Y7-X7)*100,"-")</f>
        <v>7.2564135372017109</v>
      </c>
      <c r="AA7" s="23">
        <f t="shared" si="2"/>
        <v>0.48005565862708721</v>
      </c>
      <c r="AB7" s="23">
        <f t="shared" si="3"/>
        <v>0.53560232870577695</v>
      </c>
      <c r="AC7" s="27">
        <f t="shared" ref="AC7:AC18" si="15">+IFERROR((AB7-AA7)*100,"-")</f>
        <v>5.5546670078689742</v>
      </c>
      <c r="AD7" s="26"/>
      <c r="AE7" s="10">
        <f t="shared" si="4"/>
        <v>68.452173913043481</v>
      </c>
      <c r="AF7" s="10">
        <f t="shared" si="5"/>
        <v>71.605348460291737</v>
      </c>
      <c r="AG7" s="11">
        <f t="shared" ref="AG7:AG18" si="16">+IFERROR(AF7/AE7,"-")</f>
        <v>1.0460639066226562</v>
      </c>
      <c r="AH7" s="35">
        <f t="shared" ref="AH7:AH17" si="17">F7/M7</f>
        <v>68.452173913043481</v>
      </c>
      <c r="AI7" s="10">
        <f t="shared" si="6"/>
        <v>68.059498327759201</v>
      </c>
      <c r="AJ7" s="11">
        <f t="shared" ref="AJ7:AJ18" si="18">+IFERROR(AI7/AH7,"-")</f>
        <v>0.99426350453408385</v>
      </c>
    </row>
    <row r="8" spans="2:36" x14ac:dyDescent="0.35">
      <c r="B8" s="14" t="s">
        <v>4</v>
      </c>
      <c r="C8" s="43">
        <v>98459</v>
      </c>
      <c r="D8" s="43">
        <v>132626</v>
      </c>
      <c r="E8" s="11">
        <f t="shared" si="7"/>
        <v>1.3470175402959608</v>
      </c>
      <c r="F8" s="10">
        <v>98459</v>
      </c>
      <c r="G8" s="10">
        <v>146890.38</v>
      </c>
      <c r="H8" s="11">
        <f t="shared" si="8"/>
        <v>1.4918938847642167</v>
      </c>
      <c r="I8" s="26"/>
      <c r="J8" s="44">
        <v>1299</v>
      </c>
      <c r="K8" s="44">
        <v>1545</v>
      </c>
      <c r="L8" s="11">
        <f t="shared" si="9"/>
        <v>1.1893764434180139</v>
      </c>
      <c r="M8" s="10">
        <v>1299</v>
      </c>
      <c r="N8" s="10">
        <v>1709</v>
      </c>
      <c r="O8" s="11">
        <f t="shared" si="10"/>
        <v>1.3156274056966897</v>
      </c>
      <c r="P8" s="26"/>
      <c r="Q8" s="8">
        <f t="shared" si="11"/>
        <v>2387</v>
      </c>
      <c r="R8" s="8">
        <f t="shared" ref="R8:R17" si="19">T8</f>
        <v>2387</v>
      </c>
      <c r="S8" s="11">
        <f t="shared" si="12"/>
        <v>1</v>
      </c>
      <c r="T8" s="8">
        <f>'[1]AGIR SPRINGS'!$R8</f>
        <v>2387</v>
      </c>
      <c r="U8" s="8">
        <f t="shared" ref="U8:U17" si="20">T8</f>
        <v>2387</v>
      </c>
      <c r="V8" s="11">
        <f t="shared" si="13"/>
        <v>1</v>
      </c>
      <c r="W8" s="26"/>
      <c r="X8" s="23">
        <f t="shared" si="0"/>
        <v>0.54419773774612479</v>
      </c>
      <c r="Y8" s="23">
        <f t="shared" si="1"/>
        <v>0.64725596983661504</v>
      </c>
      <c r="Z8" s="27">
        <f t="shared" si="14"/>
        <v>10.305823209049025</v>
      </c>
      <c r="AA8" s="23">
        <f t="shared" si="2"/>
        <v>0.54419773774612479</v>
      </c>
      <c r="AB8" s="23">
        <f t="shared" si="3"/>
        <v>0.71596145789694177</v>
      </c>
      <c r="AC8" s="27">
        <f t="shared" si="15"/>
        <v>17.176372015081697</v>
      </c>
      <c r="AD8" s="26"/>
      <c r="AE8" s="10">
        <f t="shared" si="4"/>
        <v>75.795996920708234</v>
      </c>
      <c r="AF8" s="10">
        <f t="shared" si="5"/>
        <v>85.842071197411002</v>
      </c>
      <c r="AG8" s="11">
        <f t="shared" si="16"/>
        <v>1.1325409610643709</v>
      </c>
      <c r="AH8" s="35">
        <f t="shared" si="17"/>
        <v>75.795996920708234</v>
      </c>
      <c r="AI8" s="10">
        <f t="shared" si="6"/>
        <v>85.951070801638394</v>
      </c>
      <c r="AJ8" s="11">
        <f t="shared" si="18"/>
        <v>1.1339790265118301</v>
      </c>
    </row>
    <row r="9" spans="2:36" x14ac:dyDescent="0.35">
      <c r="B9" s="13" t="s">
        <v>5</v>
      </c>
      <c r="C9" s="43">
        <v>158834</v>
      </c>
      <c r="D9" s="43">
        <v>162072</v>
      </c>
      <c r="E9" s="11">
        <f t="shared" si="7"/>
        <v>1.0203860634372994</v>
      </c>
      <c r="F9" s="10">
        <v>158834</v>
      </c>
      <c r="G9" s="10">
        <v>168056.19</v>
      </c>
      <c r="H9" s="11">
        <f t="shared" si="8"/>
        <v>1.0580618129619603</v>
      </c>
      <c r="I9" s="26"/>
      <c r="J9" s="44">
        <v>1684</v>
      </c>
      <c r="K9" s="44">
        <v>1923</v>
      </c>
      <c r="L9" s="11">
        <f t="shared" si="9"/>
        <v>1.1419239904988123</v>
      </c>
      <c r="M9" s="10">
        <v>1684</v>
      </c>
      <c r="N9" s="12">
        <v>1938</v>
      </c>
      <c r="O9" s="11">
        <f t="shared" si="10"/>
        <v>1.1508313539192399</v>
      </c>
      <c r="P9" s="26"/>
      <c r="Q9" s="8">
        <f t="shared" si="11"/>
        <v>2310</v>
      </c>
      <c r="R9" s="8">
        <f t="shared" si="19"/>
        <v>2310</v>
      </c>
      <c r="S9" s="11">
        <f t="shared" si="12"/>
        <v>1</v>
      </c>
      <c r="T9" s="8">
        <f>'[1]AGIR SPRINGS'!$R9</f>
        <v>2310</v>
      </c>
      <c r="U9" s="8">
        <f t="shared" si="20"/>
        <v>2310</v>
      </c>
      <c r="V9" s="11">
        <f t="shared" si="13"/>
        <v>1</v>
      </c>
      <c r="W9" s="26"/>
      <c r="X9" s="23">
        <f t="shared" si="0"/>
        <v>0.72900432900432899</v>
      </c>
      <c r="Y9" s="23">
        <f t="shared" si="1"/>
        <v>0.83246753246753247</v>
      </c>
      <c r="Z9" s="31">
        <f t="shared" si="14"/>
        <v>10.346320346320347</v>
      </c>
      <c r="AA9" s="30">
        <f t="shared" si="2"/>
        <v>0.72900432900432899</v>
      </c>
      <c r="AB9" s="30">
        <f t="shared" si="3"/>
        <v>0.83896103896103891</v>
      </c>
      <c r="AC9" s="31">
        <f t="shared" si="15"/>
        <v>10.995670995670991</v>
      </c>
      <c r="AD9" s="26"/>
      <c r="AE9" s="10">
        <f t="shared" si="4"/>
        <v>94.319477434679328</v>
      </c>
      <c r="AF9" s="10">
        <f t="shared" si="5"/>
        <v>84.280811232449295</v>
      </c>
      <c r="AG9" s="11">
        <f t="shared" si="16"/>
        <v>0.89356741072720336</v>
      </c>
      <c r="AH9" s="35">
        <f t="shared" si="17"/>
        <v>94.319477434679328</v>
      </c>
      <c r="AI9" s="10">
        <f t="shared" si="6"/>
        <v>86.716300309597528</v>
      </c>
      <c r="AJ9" s="11">
        <f t="shared" si="18"/>
        <v>0.91938910888954661</v>
      </c>
    </row>
    <row r="10" spans="2:36" x14ac:dyDescent="0.35">
      <c r="B10" s="13" t="s">
        <v>6</v>
      </c>
      <c r="C10" s="43">
        <v>173375</v>
      </c>
      <c r="D10" s="43">
        <v>200373</v>
      </c>
      <c r="E10" s="11">
        <f t="shared" si="7"/>
        <v>1.1557202595529921</v>
      </c>
      <c r="F10" s="10">
        <v>173375</v>
      </c>
      <c r="G10" s="10">
        <v>197727.79</v>
      </c>
      <c r="H10" s="11">
        <f t="shared" si="8"/>
        <v>1.1404631002162942</v>
      </c>
      <c r="I10" s="26"/>
      <c r="J10" s="44">
        <v>1900</v>
      </c>
      <c r="K10" s="44">
        <v>2071</v>
      </c>
      <c r="L10" s="11">
        <f t="shared" si="9"/>
        <v>1.0900000000000001</v>
      </c>
      <c r="M10" s="10">
        <v>1900</v>
      </c>
      <c r="N10" s="12">
        <v>2044</v>
      </c>
      <c r="O10" s="11">
        <f t="shared" si="10"/>
        <v>1.0757894736842106</v>
      </c>
      <c r="P10" s="26"/>
      <c r="Q10" s="8">
        <f t="shared" si="11"/>
        <v>2387</v>
      </c>
      <c r="R10" s="8">
        <f t="shared" si="19"/>
        <v>2387</v>
      </c>
      <c r="S10" s="11">
        <f t="shared" si="12"/>
        <v>1</v>
      </c>
      <c r="T10" s="8">
        <f>'[1]AGIR SPRINGS'!$R10</f>
        <v>2387</v>
      </c>
      <c r="U10" s="8">
        <f t="shared" si="20"/>
        <v>2387</v>
      </c>
      <c r="V10" s="11">
        <f t="shared" si="13"/>
        <v>1</v>
      </c>
      <c r="W10" s="26"/>
      <c r="X10" s="23">
        <f t="shared" si="0"/>
        <v>0.79597821533305402</v>
      </c>
      <c r="Y10" s="23">
        <f t="shared" si="1"/>
        <v>0.86761625471302894</v>
      </c>
      <c r="Z10" s="27">
        <f t="shared" si="14"/>
        <v>7.1638039379974927</v>
      </c>
      <c r="AA10" s="23">
        <f t="shared" si="2"/>
        <v>0.79597821533305402</v>
      </c>
      <c r="AB10" s="23">
        <f t="shared" si="3"/>
        <v>0.85630498533724342</v>
      </c>
      <c r="AC10" s="27">
        <f t="shared" si="15"/>
        <v>6.0326770004189401</v>
      </c>
      <c r="AD10" s="26"/>
      <c r="AE10" s="10">
        <f t="shared" si="4"/>
        <v>91.25</v>
      </c>
      <c r="AF10" s="10">
        <f t="shared" si="5"/>
        <v>96.751810719459201</v>
      </c>
      <c r="AG10" s="11">
        <f t="shared" si="16"/>
        <v>1.0602938161036626</v>
      </c>
      <c r="AH10" s="35">
        <f t="shared" si="17"/>
        <v>91.25</v>
      </c>
      <c r="AI10" s="10">
        <f t="shared" si="6"/>
        <v>96.735709393346383</v>
      </c>
      <c r="AJ10" s="11">
        <f t="shared" si="18"/>
        <v>1.0601173632147549</v>
      </c>
    </row>
    <row r="11" spans="2:36" x14ac:dyDescent="0.35">
      <c r="B11" s="14" t="s">
        <v>7</v>
      </c>
      <c r="C11" s="43">
        <v>228051</v>
      </c>
      <c r="D11" s="43">
        <v>246494</v>
      </c>
      <c r="E11" s="11">
        <f t="shared" si="7"/>
        <v>1.0808722610293311</v>
      </c>
      <c r="F11" s="10">
        <v>228051</v>
      </c>
      <c r="G11" s="10">
        <v>241299.3</v>
      </c>
      <c r="H11" s="11">
        <f t="shared" si="8"/>
        <v>1.0580935843298209</v>
      </c>
      <c r="I11" s="26"/>
      <c r="J11" s="44">
        <v>2065</v>
      </c>
      <c r="K11" s="44">
        <v>2114</v>
      </c>
      <c r="L11" s="11">
        <f t="shared" si="9"/>
        <v>1.0237288135593221</v>
      </c>
      <c r="M11" s="10">
        <v>2065</v>
      </c>
      <c r="N11" s="12">
        <v>2078</v>
      </c>
      <c r="O11" s="11">
        <f t="shared" si="10"/>
        <v>1.0062953995157384</v>
      </c>
      <c r="P11" s="26"/>
      <c r="Q11" s="8">
        <f t="shared" si="11"/>
        <v>2310</v>
      </c>
      <c r="R11" s="8">
        <f t="shared" si="19"/>
        <v>2310</v>
      </c>
      <c r="S11" s="11">
        <f t="shared" si="12"/>
        <v>1</v>
      </c>
      <c r="T11" s="8">
        <f>'[1]AGIR SPRINGS'!$R11</f>
        <v>2310</v>
      </c>
      <c r="U11" s="8">
        <f t="shared" si="20"/>
        <v>2310</v>
      </c>
      <c r="V11" s="11">
        <f t="shared" si="13"/>
        <v>1</v>
      </c>
      <c r="W11" s="26"/>
      <c r="X11" s="23">
        <f t="shared" si="0"/>
        <v>0.89393939393939392</v>
      </c>
      <c r="Y11" s="23">
        <f t="shared" si="1"/>
        <v>0.91515151515151516</v>
      </c>
      <c r="Z11" s="27">
        <f t="shared" si="14"/>
        <v>2.1212121212121238</v>
      </c>
      <c r="AA11" s="23">
        <f t="shared" si="2"/>
        <v>0.89393939393939392</v>
      </c>
      <c r="AB11" s="23">
        <f t="shared" si="3"/>
        <v>0.89956709956709957</v>
      </c>
      <c r="AC11" s="27">
        <f t="shared" si="15"/>
        <v>0.56277056277056481</v>
      </c>
      <c r="AD11" s="26"/>
      <c r="AE11" s="10">
        <f t="shared" si="4"/>
        <v>110.43631961259079</v>
      </c>
      <c r="AF11" s="10">
        <f t="shared" si="5"/>
        <v>116.600756859035</v>
      </c>
      <c r="AG11" s="11">
        <f t="shared" si="16"/>
        <v>1.0558189304756711</v>
      </c>
      <c r="AH11" s="35">
        <f t="shared" si="17"/>
        <v>110.43631961259079</v>
      </c>
      <c r="AI11" s="10">
        <f t="shared" si="6"/>
        <v>116.12093358999037</v>
      </c>
      <c r="AJ11" s="11">
        <f t="shared" si="18"/>
        <v>1.0514741345722234</v>
      </c>
    </row>
    <row r="12" spans="2:36" x14ac:dyDescent="0.35">
      <c r="B12" s="14" t="s">
        <v>8</v>
      </c>
      <c r="C12" s="43">
        <v>220312</v>
      </c>
      <c r="D12" s="43">
        <v>227100</v>
      </c>
      <c r="E12" s="11">
        <f t="shared" si="7"/>
        <v>1.0308108500671775</v>
      </c>
      <c r="F12" s="10">
        <v>272788</v>
      </c>
      <c r="G12" s="10">
        <v>300403.71999999997</v>
      </c>
      <c r="H12" s="11">
        <f t="shared" si="8"/>
        <v>1.1012350983181078</v>
      </c>
      <c r="I12" s="26"/>
      <c r="J12" s="44">
        <v>1710</v>
      </c>
      <c r="K12" s="44">
        <v>1725</v>
      </c>
      <c r="L12" s="11">
        <f t="shared" si="9"/>
        <v>1.0087719298245614</v>
      </c>
      <c r="M12" s="10">
        <v>2065</v>
      </c>
      <c r="N12" s="12">
        <v>2195</v>
      </c>
      <c r="O12" s="11">
        <f t="shared" si="10"/>
        <v>1.062953995157385</v>
      </c>
      <c r="P12" s="26"/>
      <c r="Q12" s="8">
        <f t="shared" si="11"/>
        <v>2387</v>
      </c>
      <c r="R12" s="8">
        <f t="shared" si="19"/>
        <v>2387</v>
      </c>
      <c r="S12" s="11">
        <f t="shared" si="12"/>
        <v>1</v>
      </c>
      <c r="T12" s="8">
        <f>'[1]AGIR SPRINGS'!$R12</f>
        <v>2387</v>
      </c>
      <c r="U12" s="8">
        <f t="shared" si="20"/>
        <v>2387</v>
      </c>
      <c r="V12" s="11">
        <f t="shared" si="13"/>
        <v>1</v>
      </c>
      <c r="W12" s="26"/>
      <c r="X12" s="23">
        <f t="shared" si="0"/>
        <v>0.7163803937997486</v>
      </c>
      <c r="Y12" s="23">
        <f t="shared" si="1"/>
        <v>0.72266443234185174</v>
      </c>
      <c r="Z12" s="27">
        <f t="shared" si="14"/>
        <v>0.6284038542103132</v>
      </c>
      <c r="AA12" s="23">
        <f t="shared" si="2"/>
        <v>0.86510263929618769</v>
      </c>
      <c r="AB12" s="23">
        <f t="shared" si="3"/>
        <v>0.9195643066610808</v>
      </c>
      <c r="AC12" s="27">
        <f t="shared" si="15"/>
        <v>5.4461667364893103</v>
      </c>
      <c r="AD12" s="26"/>
      <c r="AE12" s="10">
        <f t="shared" si="4"/>
        <v>128.8374269005848</v>
      </c>
      <c r="AF12" s="10">
        <f t="shared" si="5"/>
        <v>131.65217391304347</v>
      </c>
      <c r="AG12" s="11">
        <f t="shared" si="16"/>
        <v>1.0218472774578975</v>
      </c>
      <c r="AH12" s="35">
        <f t="shared" si="17"/>
        <v>132.10072639225183</v>
      </c>
      <c r="AI12" s="10">
        <f t="shared" si="6"/>
        <v>136.85818678815488</v>
      </c>
      <c r="AJ12" s="11">
        <f t="shared" si="18"/>
        <v>1.0360138852058733</v>
      </c>
    </row>
    <row r="13" spans="2:36" x14ac:dyDescent="0.35">
      <c r="B13" s="13" t="s">
        <v>9</v>
      </c>
      <c r="C13" s="43">
        <v>100814</v>
      </c>
      <c r="D13" s="43">
        <v>107097</v>
      </c>
      <c r="E13" s="11">
        <f t="shared" si="7"/>
        <v>1.0623226932767273</v>
      </c>
      <c r="F13" s="10">
        <v>323630</v>
      </c>
      <c r="G13" s="10">
        <v>347779.44</v>
      </c>
      <c r="H13" s="11">
        <f t="shared" si="8"/>
        <v>1.0746205234372586</v>
      </c>
      <c r="I13" s="26"/>
      <c r="J13" s="44">
        <v>682</v>
      </c>
      <c r="K13" s="44">
        <v>795</v>
      </c>
      <c r="L13" s="11">
        <f t="shared" si="9"/>
        <v>1.1656891495601174</v>
      </c>
      <c r="M13" s="10">
        <v>2220</v>
      </c>
      <c r="N13" s="12">
        <v>2245</v>
      </c>
      <c r="O13" s="11">
        <f t="shared" si="10"/>
        <v>1.0112612612612613</v>
      </c>
      <c r="P13" s="26"/>
      <c r="Q13" s="8">
        <f t="shared" si="11"/>
        <v>2387</v>
      </c>
      <c r="R13" s="8">
        <f t="shared" si="19"/>
        <v>2387</v>
      </c>
      <c r="S13" s="11">
        <f t="shared" si="12"/>
        <v>1</v>
      </c>
      <c r="T13" s="8">
        <f>'[1]AGIR SPRINGS'!$R13</f>
        <v>2387</v>
      </c>
      <c r="U13" s="8">
        <f t="shared" si="20"/>
        <v>2387</v>
      </c>
      <c r="V13" s="11">
        <f t="shared" si="13"/>
        <v>1</v>
      </c>
      <c r="W13" s="26"/>
      <c r="X13" s="23">
        <f t="shared" si="0"/>
        <v>0.2857142857142857</v>
      </c>
      <c r="Y13" s="23">
        <f t="shared" si="1"/>
        <v>0.33305404273146211</v>
      </c>
      <c r="Z13" s="27">
        <f t="shared" si="14"/>
        <v>4.7339757017176414</v>
      </c>
      <c r="AA13" s="23">
        <f t="shared" si="2"/>
        <v>0.93003770423125265</v>
      </c>
      <c r="AB13" s="23">
        <f t="shared" si="3"/>
        <v>0.94051110180142439</v>
      </c>
      <c r="AC13" s="27">
        <f t="shared" si="15"/>
        <v>1.0473397570171739</v>
      </c>
      <c r="AD13" s="26"/>
      <c r="AE13" s="10">
        <f t="shared" si="4"/>
        <v>147.82111436950146</v>
      </c>
      <c r="AF13" s="10">
        <f t="shared" si="5"/>
        <v>134.71320754716982</v>
      </c>
      <c r="AG13" s="11">
        <f t="shared" si="16"/>
        <v>0.91132588278582161</v>
      </c>
      <c r="AH13" s="35">
        <f t="shared" si="17"/>
        <v>145.77927927927928</v>
      </c>
      <c r="AI13" s="10">
        <f t="shared" si="6"/>
        <v>154.91289086859689</v>
      </c>
      <c r="AJ13" s="11">
        <f t="shared" si="18"/>
        <v>1.0626537024635698</v>
      </c>
    </row>
    <row r="14" spans="2:36" x14ac:dyDescent="0.35">
      <c r="B14" s="13" t="s">
        <v>10</v>
      </c>
      <c r="C14" s="43">
        <v>71915</v>
      </c>
      <c r="D14" s="43">
        <v>108793</v>
      </c>
      <c r="E14" s="11">
        <f t="shared" si="7"/>
        <v>1.5127998331363415</v>
      </c>
      <c r="F14" s="34">
        <v>276207</v>
      </c>
      <c r="G14" s="10">
        <v>269506.84000000003</v>
      </c>
      <c r="H14" s="11">
        <f t="shared" si="8"/>
        <v>0.97574225128255265</v>
      </c>
      <c r="I14" s="26"/>
      <c r="J14" s="44">
        <v>628</v>
      </c>
      <c r="K14" s="44">
        <v>948</v>
      </c>
      <c r="L14" s="11">
        <f t="shared" si="9"/>
        <v>1.5095541401273886</v>
      </c>
      <c r="M14" s="34">
        <v>2202</v>
      </c>
      <c r="N14" s="12">
        <v>2084</v>
      </c>
      <c r="O14" s="11">
        <f t="shared" si="10"/>
        <v>0.9464123524069028</v>
      </c>
      <c r="P14" s="26"/>
      <c r="Q14" s="8">
        <f t="shared" si="11"/>
        <v>2310</v>
      </c>
      <c r="R14" s="8">
        <f t="shared" si="19"/>
        <v>2310</v>
      </c>
      <c r="S14" s="11">
        <f t="shared" si="12"/>
        <v>1</v>
      </c>
      <c r="T14" s="8">
        <f>'[1]AGIR SPRINGS'!$R14</f>
        <v>2310</v>
      </c>
      <c r="U14" s="8">
        <f t="shared" si="20"/>
        <v>2310</v>
      </c>
      <c r="V14" s="11">
        <f t="shared" si="13"/>
        <v>1</v>
      </c>
      <c r="W14" s="26"/>
      <c r="X14" s="23">
        <f t="shared" si="0"/>
        <v>0.27186147186147186</v>
      </c>
      <c r="Y14" s="23">
        <f t="shared" si="1"/>
        <v>0.41038961038961042</v>
      </c>
      <c r="Z14" s="27">
        <f t="shared" si="14"/>
        <v>13.852813852813856</v>
      </c>
      <c r="AA14" s="23">
        <f t="shared" si="2"/>
        <v>0.95324675324675323</v>
      </c>
      <c r="AB14" s="23">
        <f t="shared" si="3"/>
        <v>0.90216450216450217</v>
      </c>
      <c r="AC14" s="27">
        <f t="shared" si="15"/>
        <v>-5.1082251082251062</v>
      </c>
      <c r="AD14" s="26"/>
      <c r="AE14" s="10">
        <f t="shared" si="4"/>
        <v>114.51433121019109</v>
      </c>
      <c r="AF14" s="10">
        <f t="shared" si="5"/>
        <v>114.76054852320675</v>
      </c>
      <c r="AG14" s="11">
        <f t="shared" si="16"/>
        <v>1.0021501004320912</v>
      </c>
      <c r="AH14" s="35">
        <f t="shared" si="17"/>
        <v>125.43460490463215</v>
      </c>
      <c r="AI14" s="10">
        <f t="shared" si="6"/>
        <v>129.3219001919386</v>
      </c>
      <c r="AJ14" s="11">
        <f t="shared" si="18"/>
        <v>1.0309906129194726</v>
      </c>
    </row>
    <row r="15" spans="2:36" x14ac:dyDescent="0.35">
      <c r="B15" s="14" t="s">
        <v>11</v>
      </c>
      <c r="C15" s="43">
        <v>62613</v>
      </c>
      <c r="D15" s="43">
        <v>59809</v>
      </c>
      <c r="E15" s="11">
        <f t="shared" si="7"/>
        <v>0.95521696772235798</v>
      </c>
      <c r="F15" s="10">
        <v>203504</v>
      </c>
      <c r="G15" s="10">
        <v>206281.18</v>
      </c>
      <c r="H15" s="11">
        <f t="shared" si="8"/>
        <v>1.0136468079251513</v>
      </c>
      <c r="I15" s="26"/>
      <c r="J15" s="44">
        <v>687</v>
      </c>
      <c r="K15" s="44">
        <v>624</v>
      </c>
      <c r="L15" s="11">
        <f t="shared" si="9"/>
        <v>0.90829694323144106</v>
      </c>
      <c r="M15" s="10">
        <v>2236</v>
      </c>
      <c r="N15" s="12">
        <v>1999</v>
      </c>
      <c r="O15" s="11">
        <f t="shared" si="10"/>
        <v>0.89400715563506261</v>
      </c>
      <c r="P15" s="26"/>
      <c r="Q15" s="8">
        <f t="shared" si="11"/>
        <v>2387</v>
      </c>
      <c r="R15" s="8">
        <f t="shared" si="19"/>
        <v>2387</v>
      </c>
      <c r="S15" s="11">
        <f t="shared" si="12"/>
        <v>1</v>
      </c>
      <c r="T15" s="8">
        <f>'[1]AGIR SPRINGS'!$R15</f>
        <v>2387</v>
      </c>
      <c r="U15" s="8">
        <f t="shared" si="20"/>
        <v>2387</v>
      </c>
      <c r="V15" s="11">
        <f t="shared" si="13"/>
        <v>1</v>
      </c>
      <c r="W15" s="26"/>
      <c r="X15" s="23">
        <f t="shared" si="0"/>
        <v>0.28780896522832006</v>
      </c>
      <c r="Y15" s="23">
        <f t="shared" si="1"/>
        <v>0.26141600335148724</v>
      </c>
      <c r="Z15" s="27">
        <f t="shared" si="14"/>
        <v>-2.6392961876832821</v>
      </c>
      <c r="AA15" s="23">
        <f t="shared" si="2"/>
        <v>0.93674067867616251</v>
      </c>
      <c r="AB15" s="23">
        <f t="shared" si="3"/>
        <v>0.83745286971093424</v>
      </c>
      <c r="AC15" s="27">
        <f t="shared" si="15"/>
        <v>-9.9287808965228272</v>
      </c>
      <c r="AD15" s="26"/>
      <c r="AE15" s="10">
        <f t="shared" si="4"/>
        <v>91.139737991266372</v>
      </c>
      <c r="AF15" s="10">
        <f t="shared" si="5"/>
        <v>95.847756410256409</v>
      </c>
      <c r="AG15" s="11">
        <f t="shared" si="16"/>
        <v>1.0516571423481731</v>
      </c>
      <c r="AH15" s="35">
        <f t="shared" si="17"/>
        <v>91.012522361359572</v>
      </c>
      <c r="AI15" s="10">
        <f t="shared" si="6"/>
        <v>103.19218609304652</v>
      </c>
      <c r="AJ15" s="11">
        <f t="shared" si="18"/>
        <v>1.1338240432819602</v>
      </c>
    </row>
    <row r="16" spans="2:36" x14ac:dyDescent="0.35">
      <c r="B16" s="14" t="s">
        <v>12</v>
      </c>
      <c r="C16" s="43">
        <v>11405</v>
      </c>
      <c r="D16" s="43">
        <v>35327</v>
      </c>
      <c r="E16" s="11">
        <f t="shared" si="7"/>
        <v>3.0975010960105216</v>
      </c>
      <c r="F16" s="10">
        <v>108075</v>
      </c>
      <c r="G16" s="10">
        <v>140440.16</v>
      </c>
      <c r="H16" s="11">
        <f t="shared" si="8"/>
        <v>1.2994694425167708</v>
      </c>
      <c r="I16" s="26"/>
      <c r="J16" s="44">
        <v>146</v>
      </c>
      <c r="K16" s="44">
        <v>480</v>
      </c>
      <c r="L16" s="11">
        <f t="shared" si="9"/>
        <v>3.2876712328767121</v>
      </c>
      <c r="M16" s="10">
        <v>1419</v>
      </c>
      <c r="N16" s="12">
        <v>1582</v>
      </c>
      <c r="O16" s="11">
        <f t="shared" si="10"/>
        <v>1.1148696264975335</v>
      </c>
      <c r="P16" s="26"/>
      <c r="Q16" s="8">
        <f t="shared" si="11"/>
        <v>2310</v>
      </c>
      <c r="R16" s="8">
        <f t="shared" si="19"/>
        <v>2310</v>
      </c>
      <c r="S16" s="11">
        <f t="shared" si="12"/>
        <v>1</v>
      </c>
      <c r="T16" s="8">
        <f>'[1]AGIR SPRINGS'!$R16</f>
        <v>2310</v>
      </c>
      <c r="U16" s="8">
        <f t="shared" si="20"/>
        <v>2310</v>
      </c>
      <c r="V16" s="11">
        <f t="shared" si="13"/>
        <v>1</v>
      </c>
      <c r="W16" s="26"/>
      <c r="X16" s="23">
        <f t="shared" si="0"/>
        <v>6.3203463203463206E-2</v>
      </c>
      <c r="Y16" s="23">
        <f t="shared" si="1"/>
        <v>0.20779220779220781</v>
      </c>
      <c r="Z16" s="27">
        <f t="shared" si="14"/>
        <v>14.45887445887446</v>
      </c>
      <c r="AA16" s="23">
        <f t="shared" si="2"/>
        <v>0.61428571428571432</v>
      </c>
      <c r="AB16" s="23">
        <f t="shared" si="3"/>
        <v>0.68484848484848482</v>
      </c>
      <c r="AC16" s="27">
        <f t="shared" si="15"/>
        <v>7.0562770562770494</v>
      </c>
      <c r="AD16" s="26"/>
      <c r="AE16" s="10">
        <f t="shared" si="4"/>
        <v>78.11643835616438</v>
      </c>
      <c r="AF16" s="10">
        <f t="shared" si="5"/>
        <v>73.597916666666663</v>
      </c>
      <c r="AG16" s="11">
        <f t="shared" si="16"/>
        <v>0.94215658336986696</v>
      </c>
      <c r="AH16" s="35">
        <f t="shared" si="17"/>
        <v>76.162790697674424</v>
      </c>
      <c r="AI16" s="10">
        <f t="shared" si="6"/>
        <v>88.773805309734513</v>
      </c>
      <c r="AJ16" s="11">
        <f t="shared" si="18"/>
        <v>1.1655797338377356</v>
      </c>
    </row>
    <row r="17" spans="2:36" x14ac:dyDescent="0.35">
      <c r="B17" s="16" t="s">
        <v>13</v>
      </c>
      <c r="C17" s="43">
        <v>7876</v>
      </c>
      <c r="D17" s="43">
        <v>21379</v>
      </c>
      <c r="E17" s="18">
        <f t="shared" si="7"/>
        <v>2.7144489588623668</v>
      </c>
      <c r="F17" s="17">
        <v>103327.5</v>
      </c>
      <c r="G17" s="17">
        <v>88084.05</v>
      </c>
      <c r="H17" s="18">
        <f t="shared" si="8"/>
        <v>0.85247441387820277</v>
      </c>
      <c r="I17" s="26"/>
      <c r="J17" s="44">
        <v>76</v>
      </c>
      <c r="K17" s="44">
        <v>228</v>
      </c>
      <c r="L17" s="18">
        <f t="shared" si="9"/>
        <v>3</v>
      </c>
      <c r="M17" s="17">
        <v>1184</v>
      </c>
      <c r="N17" s="19">
        <v>1157</v>
      </c>
      <c r="O17" s="18">
        <f t="shared" si="10"/>
        <v>0.97719594594594594</v>
      </c>
      <c r="P17" s="26"/>
      <c r="Q17" s="8">
        <f t="shared" si="11"/>
        <v>2387</v>
      </c>
      <c r="R17" s="8">
        <f t="shared" si="19"/>
        <v>2387</v>
      </c>
      <c r="S17" s="18">
        <f t="shared" si="12"/>
        <v>1</v>
      </c>
      <c r="T17" s="8">
        <f>'[1]AGIR SPRINGS'!$R17</f>
        <v>2387</v>
      </c>
      <c r="U17" s="8">
        <f t="shared" si="20"/>
        <v>2387</v>
      </c>
      <c r="V17" s="18">
        <f t="shared" si="13"/>
        <v>1</v>
      </c>
      <c r="W17" s="26"/>
      <c r="X17" s="23">
        <f t="shared" si="0"/>
        <v>3.1839128613322165E-2</v>
      </c>
      <c r="Y17" s="24">
        <f t="shared" si="1"/>
        <v>9.5517385839966482E-2</v>
      </c>
      <c r="Z17" s="28">
        <f t="shared" si="14"/>
        <v>6.3678257226644313</v>
      </c>
      <c r="AA17" s="24">
        <f t="shared" si="2"/>
        <v>0.49602010892333476</v>
      </c>
      <c r="AB17" s="24">
        <f t="shared" si="3"/>
        <v>0.48470883954754923</v>
      </c>
      <c r="AC17" s="28">
        <f t="shared" si="15"/>
        <v>-1.1311269375785526</v>
      </c>
      <c r="AD17" s="26"/>
      <c r="AE17" s="17">
        <f t="shared" si="4"/>
        <v>103.63157894736842</v>
      </c>
      <c r="AF17" s="17">
        <f t="shared" si="5"/>
        <v>93.767543859649123</v>
      </c>
      <c r="AG17" s="18">
        <f t="shared" si="16"/>
        <v>0.9048163196207889</v>
      </c>
      <c r="AH17" s="35">
        <f t="shared" si="17"/>
        <v>87.269847972972968</v>
      </c>
      <c r="AI17" s="10">
        <f t="shared" si="6"/>
        <v>76.131417458945549</v>
      </c>
      <c r="AJ17" s="18">
        <f t="shared" si="18"/>
        <v>0.87236793952618163</v>
      </c>
    </row>
    <row r="18" spans="2:36" x14ac:dyDescent="0.35">
      <c r="B18" s="20" t="s">
        <v>14</v>
      </c>
      <c r="C18" s="21">
        <f>+SUM(C6:C17)</f>
        <v>1267250</v>
      </c>
      <c r="D18" s="21">
        <f>+SUM(D6:D17)</f>
        <v>1469015</v>
      </c>
      <c r="E18" s="22">
        <f t="shared" si="7"/>
        <v>1.1592148352732294</v>
      </c>
      <c r="F18" s="21">
        <f>+SUM(F6:F17)</f>
        <v>2079846.5</v>
      </c>
      <c r="G18" s="21">
        <f>+SUM(G6:G17)</f>
        <v>2263237.9699999997</v>
      </c>
      <c r="H18" s="22">
        <f t="shared" si="8"/>
        <v>1.088175483142626</v>
      </c>
      <c r="I18" s="26"/>
      <c r="J18" s="21">
        <f>+SUM(J6:J17)</f>
        <v>12846</v>
      </c>
      <c r="K18" s="21">
        <f>+SUM(K6:K17)</f>
        <v>14850</v>
      </c>
      <c r="L18" s="22">
        <f t="shared" si="9"/>
        <v>1.1560018682858477</v>
      </c>
      <c r="M18" s="21">
        <f>+SUM(M6:M17)</f>
        <v>20243</v>
      </c>
      <c r="N18" s="21">
        <f>+SUM(N6:N17)</f>
        <v>21361</v>
      </c>
      <c r="O18" s="22">
        <f t="shared" si="10"/>
        <v>1.0552289680383342</v>
      </c>
      <c r="P18" s="26"/>
      <c r="Q18" s="21">
        <f>+SUM(Q6:Q17)</f>
        <v>28105</v>
      </c>
      <c r="R18" s="21">
        <f>+SUM(R6:R17)</f>
        <v>28182</v>
      </c>
      <c r="S18" s="22">
        <f t="shared" si="12"/>
        <v>1.0027397260273974</v>
      </c>
      <c r="T18" s="21">
        <f>+SUM(T6:T17)</f>
        <v>28105</v>
      </c>
      <c r="U18" s="21">
        <f>+SUM(U6:U17)</f>
        <v>28182</v>
      </c>
      <c r="V18" s="22">
        <f t="shared" si="13"/>
        <v>1.0027397260273974</v>
      </c>
      <c r="W18" s="26"/>
      <c r="X18" s="25">
        <f t="shared" si="0"/>
        <v>0.4570716954278598</v>
      </c>
      <c r="Y18" s="25">
        <f t="shared" si="1"/>
        <v>0.52693208430913352</v>
      </c>
      <c r="Z18" s="29">
        <f t="shared" si="14"/>
        <v>6.9860388881273714</v>
      </c>
      <c r="AA18" s="25">
        <f t="shared" si="2"/>
        <v>0.72026329834549008</v>
      </c>
      <c r="AB18" s="25">
        <f t="shared" si="3"/>
        <v>0.75796607763820878</v>
      </c>
      <c r="AC18" s="29">
        <f t="shared" si="15"/>
        <v>3.7702779292718702</v>
      </c>
      <c r="AD18" s="26"/>
      <c r="AE18" s="21">
        <f t="shared" si="4"/>
        <v>98.649385022575117</v>
      </c>
      <c r="AF18" s="21">
        <f t="shared" si="5"/>
        <v>98.92356902356903</v>
      </c>
      <c r="AG18" s="22">
        <f t="shared" si="16"/>
        <v>1.0027793787151453</v>
      </c>
      <c r="AH18" s="21">
        <f>+IFERROR(F18/M18*1,"-")</f>
        <v>102.74398557526058</v>
      </c>
      <c r="AI18" s="21">
        <f>+IFERROR(G18/N18*1,"-")</f>
        <v>105.95187350779457</v>
      </c>
      <c r="AJ18" s="22">
        <f t="shared" si="18"/>
        <v>1.031222148085585</v>
      </c>
    </row>
    <row r="19" spans="2:36" x14ac:dyDescent="0.35">
      <c r="I19" s="26"/>
      <c r="P19" s="26"/>
      <c r="W19" s="26"/>
      <c r="AD19" s="26"/>
    </row>
    <row r="20" spans="2:36" x14ac:dyDescent="0.35">
      <c r="B20" s="32"/>
    </row>
  </sheetData>
  <mergeCells count="5">
    <mergeCell ref="C2:H2"/>
    <mergeCell ref="J2:O2"/>
    <mergeCell ref="AE2:AJ2"/>
    <mergeCell ref="Q2:V2"/>
    <mergeCell ref="X2:AC2"/>
  </mergeCells>
  <pageMargins left="0.7" right="0.7" top="0.75" bottom="0.75" header="0.3" footer="0.3"/>
  <ignoredErrors>
    <ignoredError sqref="E18 L18 Z6:Z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AJ20"/>
  <sheetViews>
    <sheetView zoomScale="92" zoomScaleNormal="92" workbookViewId="0">
      <selection activeCell="D6" sqref="D6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.1796875" style="6" customWidth="1"/>
    <col min="3" max="3" width="9.54296875" style="6" customWidth="1"/>
    <col min="4" max="4" width="9.81640625" style="6" customWidth="1"/>
    <col min="5" max="5" width="7.81640625" style="6" customWidth="1"/>
    <col min="6" max="6" width="10.54296875" style="6" customWidth="1"/>
    <col min="7" max="7" width="10.90625" style="6" customWidth="1"/>
    <col min="8" max="8" width="7.453125" style="6" customWidth="1"/>
    <col min="9" max="9" width="1.453125" style="6" customWidth="1"/>
    <col min="10" max="11" width="8.81640625" style="6" bestFit="1" customWidth="1"/>
    <col min="12" max="12" width="8.1796875" style="6" customWidth="1"/>
    <col min="13" max="13" width="9" style="6" bestFit="1" customWidth="1"/>
    <col min="14" max="14" width="9.54296875" style="6" bestFit="1" customWidth="1"/>
    <col min="15" max="15" width="8.179687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8.81640625" style="6" customWidth="1" collapsed="1"/>
    <col min="25" max="25" width="8.81640625" style="6" bestFit="1" customWidth="1"/>
    <col min="26" max="26" width="7.54296875" style="6" customWidth="1"/>
    <col min="27" max="27" width="9" style="6" bestFit="1" customWidth="1"/>
    <col min="28" max="28" width="9.54296875" style="6" bestFit="1" customWidth="1"/>
    <col min="29" max="29" width="7.1796875" style="6" customWidth="1"/>
    <col min="30" max="30" width="1.453125" style="6" customWidth="1"/>
    <col min="31" max="33" width="7.81640625" style="6" customWidth="1"/>
    <col min="34" max="34" width="9" style="6" bestFit="1" customWidth="1"/>
    <col min="35" max="35" width="9.54296875" style="6" bestFit="1" customWidth="1"/>
    <col min="36" max="36" width="6.1796875" style="6" bestFit="1" customWidth="1"/>
    <col min="37" max="16384" width="10.81640625" style="6"/>
  </cols>
  <sheetData>
    <row r="1" spans="2:36" x14ac:dyDescent="0.35">
      <c r="I1" s="26"/>
      <c r="P1" s="26"/>
      <c r="W1" s="26"/>
      <c r="AD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s="3" customFormat="1" ht="21" customHeight="1" x14ac:dyDescent="0.35">
      <c r="B4" s="33">
        <f>REGENTE!B4</f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35">
      <c r="B6" s="13" t="s">
        <v>2</v>
      </c>
      <c r="C6" s="43">
        <v>342768</v>
      </c>
      <c r="D6" s="43">
        <v>417558</v>
      </c>
      <c r="E6" s="9">
        <f>+IFERROR(D6/C6,"-")</f>
        <v>1.21819423049993</v>
      </c>
      <c r="F6" s="8">
        <v>342768</v>
      </c>
      <c r="G6" s="8">
        <v>375187.27</v>
      </c>
      <c r="H6" s="9">
        <f>+IFERROR(G6/F6,"-")</f>
        <v>1.0945807951734119</v>
      </c>
      <c r="I6" s="2"/>
      <c r="J6" s="44">
        <v>3943</v>
      </c>
      <c r="K6" s="44">
        <v>4299</v>
      </c>
      <c r="L6" s="9">
        <f>+IFERROR(K6/J6,"-")</f>
        <v>1.0902865838194269</v>
      </c>
      <c r="M6" s="8">
        <v>3943</v>
      </c>
      <c r="N6" s="8">
        <v>4153</v>
      </c>
      <c r="O6" s="9">
        <f>+IFERROR(N6/M6,"-")</f>
        <v>1.0532589398934822</v>
      </c>
      <c r="P6" s="2"/>
      <c r="Q6" s="8">
        <f>T6</f>
        <v>7409</v>
      </c>
      <c r="R6" s="8">
        <f>T6</f>
        <v>7409</v>
      </c>
      <c r="S6" s="9">
        <f>+IFERROR(R6/Q6,"-")</f>
        <v>1</v>
      </c>
      <c r="T6" s="8">
        <f>'[1]PEZ ESPADA'!$R6</f>
        <v>7409</v>
      </c>
      <c r="U6" s="8">
        <f>T6</f>
        <v>7409</v>
      </c>
      <c r="V6" s="9">
        <f>+IFERROR(U6/T6,"-")</f>
        <v>1</v>
      </c>
      <c r="W6" s="2"/>
      <c r="X6" s="23">
        <f t="shared" ref="X6:X18" si="0">+IFERROR(J6/Q6,"-")</f>
        <v>0.53219057902550948</v>
      </c>
      <c r="Y6" s="23">
        <f t="shared" ref="Y6:Y18" si="1">+IFERROR(K6/R6,"-")</f>
        <v>0.58024024834660548</v>
      </c>
      <c r="Z6" s="27">
        <f>+IFERROR((Y6-X6)*100,"-")</f>
        <v>4.8049669321096005</v>
      </c>
      <c r="AA6" s="23">
        <f t="shared" ref="AA6:AA18" si="2">+IFERROR(M6/T6,"-")</f>
        <v>0.53219057902550948</v>
      </c>
      <c r="AB6" s="23">
        <f t="shared" ref="AB6:AB18" si="3">+IFERROR(N6/U6,"-")</f>
        <v>0.56053448508570658</v>
      </c>
      <c r="AC6" s="27">
        <f>+IFERROR((AB6-AA6)*100,"-")</f>
        <v>2.8343906060197099</v>
      </c>
      <c r="AD6" s="2"/>
      <c r="AE6" s="8">
        <f t="shared" ref="AE6:AE18" si="4">+IFERROR(C6/J6,"-")</f>
        <v>86.930763378138479</v>
      </c>
      <c r="AF6" s="8">
        <f t="shared" ref="AF6:AF18" si="5">+IFERROR(D6/K6,"-")</f>
        <v>97.129099790648993</v>
      </c>
      <c r="AG6" s="9">
        <f>+IFERROR(AF6/AE6,"-")</f>
        <v>1.1173156201119385</v>
      </c>
      <c r="AH6" s="35">
        <f>F6/M6</f>
        <v>86.930763378138479</v>
      </c>
      <c r="AI6" s="8">
        <f t="shared" ref="AI6:AI17" si="6">+IFERROR(G6/N6,"-")</f>
        <v>90.341264146400192</v>
      </c>
      <c r="AJ6" s="9">
        <f>+IFERROR(AI6/AH6,"-")</f>
        <v>1.0392323802958734</v>
      </c>
    </row>
    <row r="7" spans="2:36" x14ac:dyDescent="0.35">
      <c r="B7" s="14" t="s">
        <v>3</v>
      </c>
      <c r="C7" s="43">
        <v>441384</v>
      </c>
      <c r="D7" s="43">
        <v>560926</v>
      </c>
      <c r="E7" s="11">
        <f t="shared" ref="E7:E18" si="7">+IFERROR(D7/C7,"-")</f>
        <v>1.2708344661337974</v>
      </c>
      <c r="F7" s="10">
        <v>441384</v>
      </c>
      <c r="G7" s="10">
        <v>566459.73</v>
      </c>
      <c r="H7" s="11">
        <f t="shared" ref="H7:H18" si="8">+IFERROR(G7/F7,"-")</f>
        <v>1.2833716899570442</v>
      </c>
      <c r="I7" s="26"/>
      <c r="J7" s="44">
        <v>4882</v>
      </c>
      <c r="K7" s="44">
        <v>5644</v>
      </c>
      <c r="L7" s="11">
        <f t="shared" ref="L7:L18" si="9">+IFERROR(K7/J7,"-")</f>
        <v>1.1560835723064318</v>
      </c>
      <c r="M7" s="10">
        <v>4882</v>
      </c>
      <c r="N7" s="10">
        <v>5985</v>
      </c>
      <c r="O7" s="11">
        <f t="shared" ref="O7:O18" si="10">+IFERROR(N7/M7,"-")</f>
        <v>1.225931995083982</v>
      </c>
      <c r="P7" s="26"/>
      <c r="Q7" s="8">
        <f t="shared" ref="Q7:Q17" si="11">T7</f>
        <v>6692</v>
      </c>
      <c r="R7" s="8">
        <v>6931</v>
      </c>
      <c r="S7" s="11">
        <f t="shared" ref="S7:S18" si="12">+IFERROR(R7/Q7,"-")</f>
        <v>1.0357142857142858</v>
      </c>
      <c r="T7" s="8">
        <f>'[1]PEZ ESPADA'!$R7</f>
        <v>6692</v>
      </c>
      <c r="U7" s="8">
        <v>6931</v>
      </c>
      <c r="V7" s="11">
        <f t="shared" ref="V7:V18" si="13">+IFERROR(U7/T7,"-")</f>
        <v>1.0357142857142858</v>
      </c>
      <c r="W7" s="26"/>
      <c r="X7" s="23">
        <f t="shared" si="0"/>
        <v>0.72952779438135085</v>
      </c>
      <c r="Y7" s="23">
        <f t="shared" si="1"/>
        <v>0.81431250901745778</v>
      </c>
      <c r="Z7" s="27">
        <f t="shared" ref="Z7:Z18" si="14">+IFERROR((Y7-X7)*100,"-")</f>
        <v>8.4784714636106919</v>
      </c>
      <c r="AA7" s="23">
        <f t="shared" si="2"/>
        <v>0.72952779438135085</v>
      </c>
      <c r="AB7" s="23">
        <f t="shared" si="3"/>
        <v>0.863511758764969</v>
      </c>
      <c r="AC7" s="27">
        <f t="shared" ref="AC7:AC18" si="15">+IFERROR((AB7-AA7)*100,"-")</f>
        <v>13.398396438361814</v>
      </c>
      <c r="AD7" s="26"/>
      <c r="AE7" s="10">
        <f t="shared" si="4"/>
        <v>90.410487505120855</v>
      </c>
      <c r="AF7" s="10">
        <f t="shared" si="5"/>
        <v>99.384479092841957</v>
      </c>
      <c r="AG7" s="11">
        <f t="shared" ref="AG7:AG18" si="16">+IFERROR(AF7/AE7,"-")</f>
        <v>1.099258303271651</v>
      </c>
      <c r="AH7" s="35">
        <f t="shared" ref="AH7:AH17" si="17">F7/M7</f>
        <v>90.410487505120855</v>
      </c>
      <c r="AI7" s="10">
        <f t="shared" si="6"/>
        <v>94.64657142857142</v>
      </c>
      <c r="AJ7" s="11">
        <f t="shared" ref="AJ7:AJ18" si="18">+IFERROR(AI7/AH7,"-")</f>
        <v>1.0468538998112429</v>
      </c>
    </row>
    <row r="8" spans="2:36" x14ac:dyDescent="0.35">
      <c r="B8" s="14" t="s">
        <v>4</v>
      </c>
      <c r="C8" s="43">
        <v>563910</v>
      </c>
      <c r="D8" s="43">
        <v>685571</v>
      </c>
      <c r="E8" s="11">
        <f t="shared" si="7"/>
        <v>1.2157454203684985</v>
      </c>
      <c r="F8" s="10">
        <v>563910</v>
      </c>
      <c r="G8" s="10">
        <v>723666.62</v>
      </c>
      <c r="H8" s="11">
        <f t="shared" si="8"/>
        <v>1.2833016261460162</v>
      </c>
      <c r="I8" s="26"/>
      <c r="J8" s="44">
        <v>6087</v>
      </c>
      <c r="K8" s="44">
        <v>6164</v>
      </c>
      <c r="L8" s="11">
        <f t="shared" si="9"/>
        <v>1.0126499096435027</v>
      </c>
      <c r="M8" s="10">
        <v>6087</v>
      </c>
      <c r="N8" s="10">
        <v>6709</v>
      </c>
      <c r="O8" s="11">
        <f t="shared" si="10"/>
        <v>1.1021849843929685</v>
      </c>
      <c r="P8" s="26"/>
      <c r="Q8" s="8">
        <f t="shared" si="11"/>
        <v>7409</v>
      </c>
      <c r="R8" s="8">
        <f t="shared" ref="R8:R17" si="19">T8</f>
        <v>7409</v>
      </c>
      <c r="S8" s="11">
        <f t="shared" si="12"/>
        <v>1</v>
      </c>
      <c r="T8" s="8">
        <f>'[1]PEZ ESPADA'!$R8</f>
        <v>7409</v>
      </c>
      <c r="U8" s="8">
        <f t="shared" ref="U8:U17" si="20">T8</f>
        <v>7409</v>
      </c>
      <c r="V8" s="11">
        <f t="shared" si="13"/>
        <v>1</v>
      </c>
      <c r="W8" s="26"/>
      <c r="X8" s="23">
        <f t="shared" si="0"/>
        <v>0.82156836280199752</v>
      </c>
      <c r="Y8" s="23">
        <f t="shared" si="1"/>
        <v>0.83196112835740321</v>
      </c>
      <c r="Z8" s="27">
        <f t="shared" si="14"/>
        <v>1.0392765555405692</v>
      </c>
      <c r="AA8" s="23">
        <f t="shared" si="2"/>
        <v>0.82156836280199752</v>
      </c>
      <c r="AB8" s="23">
        <f t="shared" si="3"/>
        <v>0.90552031313267645</v>
      </c>
      <c r="AC8" s="27">
        <f t="shared" si="15"/>
        <v>8.3951950330678926</v>
      </c>
      <c r="AD8" s="26"/>
      <c r="AE8" s="10">
        <f t="shared" si="4"/>
        <v>92.641695416461317</v>
      </c>
      <c r="AF8" s="10">
        <f t="shared" si="5"/>
        <v>111.22177157689812</v>
      </c>
      <c r="AG8" s="11">
        <f t="shared" si="16"/>
        <v>1.2005584642736939</v>
      </c>
      <c r="AH8" s="35">
        <f t="shared" si="17"/>
        <v>92.641695416461317</v>
      </c>
      <c r="AI8" s="10">
        <f t="shared" si="6"/>
        <v>107.86504993292591</v>
      </c>
      <c r="AJ8" s="11">
        <f t="shared" si="18"/>
        <v>1.1643250854599492</v>
      </c>
    </row>
    <row r="9" spans="2:36" x14ac:dyDescent="0.35">
      <c r="B9" s="13" t="s">
        <v>5</v>
      </c>
      <c r="C9" s="43">
        <v>762573</v>
      </c>
      <c r="D9" s="43">
        <v>748540</v>
      </c>
      <c r="E9" s="11">
        <f t="shared" si="7"/>
        <v>0.98159782735554502</v>
      </c>
      <c r="F9" s="10">
        <v>762573</v>
      </c>
      <c r="G9" s="10">
        <v>760781.05</v>
      </c>
      <c r="H9" s="11">
        <f t="shared" si="8"/>
        <v>0.99765012661082941</v>
      </c>
      <c r="I9" s="26"/>
      <c r="J9" s="44">
        <v>6388</v>
      </c>
      <c r="K9" s="44">
        <v>6187</v>
      </c>
      <c r="L9" s="11">
        <f t="shared" si="9"/>
        <v>0.96853475266123978</v>
      </c>
      <c r="M9" s="10">
        <v>6388</v>
      </c>
      <c r="N9" s="12">
        <v>6389</v>
      </c>
      <c r="O9" s="11">
        <f t="shared" si="10"/>
        <v>1.0001565435190982</v>
      </c>
      <c r="P9" s="26"/>
      <c r="Q9" s="8">
        <f t="shared" si="11"/>
        <v>7170</v>
      </c>
      <c r="R9" s="8">
        <f t="shared" si="19"/>
        <v>7170</v>
      </c>
      <c r="S9" s="11">
        <f t="shared" si="12"/>
        <v>1</v>
      </c>
      <c r="T9" s="8">
        <f>'[1]PEZ ESPADA'!$R9</f>
        <v>7170</v>
      </c>
      <c r="U9" s="8">
        <f t="shared" si="20"/>
        <v>7170</v>
      </c>
      <c r="V9" s="11">
        <f t="shared" si="13"/>
        <v>1</v>
      </c>
      <c r="W9" s="26"/>
      <c r="X9" s="23">
        <f t="shared" si="0"/>
        <v>0.89093444909344488</v>
      </c>
      <c r="Y9" s="23">
        <f t="shared" si="1"/>
        <v>0.86290097629009765</v>
      </c>
      <c r="Z9" s="31">
        <f t="shared" si="14"/>
        <v>-2.8033472803347226</v>
      </c>
      <c r="AA9" s="30">
        <f t="shared" si="2"/>
        <v>0.89093444909344488</v>
      </c>
      <c r="AB9" s="30">
        <f t="shared" si="3"/>
        <v>0.89107391910739187</v>
      </c>
      <c r="AC9" s="31">
        <f t="shared" si="15"/>
        <v>1.3947001394698511E-2</v>
      </c>
      <c r="AD9" s="26"/>
      <c r="AE9" s="10">
        <f t="shared" si="4"/>
        <v>119.37586098935505</v>
      </c>
      <c r="AF9" s="10">
        <f t="shared" si="5"/>
        <v>120.98593825763697</v>
      </c>
      <c r="AG9" s="11">
        <f t="shared" si="16"/>
        <v>1.0134874609903379</v>
      </c>
      <c r="AH9" s="35">
        <f t="shared" si="17"/>
        <v>119.37586098935505</v>
      </c>
      <c r="AI9" s="10">
        <f t="shared" si="6"/>
        <v>119.07670214431054</v>
      </c>
      <c r="AJ9" s="11">
        <f t="shared" si="18"/>
        <v>0.99749397539364193</v>
      </c>
    </row>
    <row r="10" spans="2:36" x14ac:dyDescent="0.35">
      <c r="B10" s="45" t="s">
        <v>6</v>
      </c>
      <c r="C10" s="43">
        <v>891487</v>
      </c>
      <c r="D10" s="43">
        <v>979740</v>
      </c>
      <c r="E10" s="46">
        <f t="shared" si="7"/>
        <v>1.0989952741879578</v>
      </c>
      <c r="F10" s="10">
        <v>891487</v>
      </c>
      <c r="G10" s="10">
        <v>930984.82</v>
      </c>
      <c r="H10" s="11">
        <f t="shared" si="8"/>
        <v>1.0443055479216186</v>
      </c>
      <c r="I10" s="26"/>
      <c r="J10" s="44">
        <v>6641</v>
      </c>
      <c r="K10" s="44">
        <v>6585</v>
      </c>
      <c r="L10" s="46">
        <f t="shared" si="9"/>
        <v>0.99156753500978767</v>
      </c>
      <c r="M10" s="10">
        <v>6641</v>
      </c>
      <c r="N10" s="12">
        <v>6694</v>
      </c>
      <c r="O10" s="11">
        <f t="shared" si="10"/>
        <v>1.0079807257943081</v>
      </c>
      <c r="P10" s="26"/>
      <c r="Q10" s="8">
        <f t="shared" si="11"/>
        <v>7409</v>
      </c>
      <c r="R10" s="8">
        <f t="shared" si="19"/>
        <v>7409</v>
      </c>
      <c r="S10" s="11">
        <f t="shared" si="12"/>
        <v>1</v>
      </c>
      <c r="T10" s="8">
        <f>'[1]PEZ ESPADA'!$R10</f>
        <v>7409</v>
      </c>
      <c r="U10" s="8">
        <f t="shared" si="20"/>
        <v>7409</v>
      </c>
      <c r="V10" s="11">
        <f t="shared" si="13"/>
        <v>1</v>
      </c>
      <c r="W10" s="26"/>
      <c r="X10" s="23">
        <f t="shared" si="0"/>
        <v>0.89634228640842217</v>
      </c>
      <c r="Y10" s="23">
        <f t="shared" si="1"/>
        <v>0.88878391145903635</v>
      </c>
      <c r="Z10" s="27">
        <f t="shared" si="14"/>
        <v>-0.75583749493858265</v>
      </c>
      <c r="AA10" s="23">
        <f t="shared" si="2"/>
        <v>0.89634228640842217</v>
      </c>
      <c r="AB10" s="23">
        <f t="shared" si="3"/>
        <v>0.90349574841409097</v>
      </c>
      <c r="AC10" s="27">
        <f t="shared" si="15"/>
        <v>0.71534620056687981</v>
      </c>
      <c r="AD10" s="26"/>
      <c r="AE10" s="10">
        <f t="shared" si="4"/>
        <v>134.23987351302515</v>
      </c>
      <c r="AF10" s="34">
        <f t="shared" si="5"/>
        <v>148.78359908883826</v>
      </c>
      <c r="AG10" s="11">
        <f t="shared" si="16"/>
        <v>1.1083413235963899</v>
      </c>
      <c r="AH10" s="35">
        <f t="shared" si="17"/>
        <v>134.23987351302515</v>
      </c>
      <c r="AI10" s="10">
        <f t="shared" si="6"/>
        <v>139.07750522856287</v>
      </c>
      <c r="AJ10" s="11">
        <f t="shared" si="18"/>
        <v>1.0360372189643663</v>
      </c>
    </row>
    <row r="11" spans="2:36" x14ac:dyDescent="0.35">
      <c r="B11" s="14" t="s">
        <v>7</v>
      </c>
      <c r="C11" s="43">
        <v>1064159</v>
      </c>
      <c r="D11" s="43">
        <v>1120328</v>
      </c>
      <c r="E11" s="11">
        <f t="shared" si="7"/>
        <v>1.0527825259195289</v>
      </c>
      <c r="F11" s="10">
        <v>1064159</v>
      </c>
      <c r="G11" s="10">
        <v>1144385.51</v>
      </c>
      <c r="H11" s="11">
        <f t="shared" si="8"/>
        <v>1.0753895893376835</v>
      </c>
      <c r="I11" s="26"/>
      <c r="J11" s="44">
        <v>6623</v>
      </c>
      <c r="K11" s="44">
        <v>6576</v>
      </c>
      <c r="L11" s="11">
        <f t="shared" si="9"/>
        <v>0.99290351804318289</v>
      </c>
      <c r="M11" s="10">
        <v>6593</v>
      </c>
      <c r="N11" s="12">
        <v>6601</v>
      </c>
      <c r="O11" s="11">
        <f t="shared" si="10"/>
        <v>1.0012134081601698</v>
      </c>
      <c r="P11" s="26"/>
      <c r="Q11" s="8">
        <f t="shared" si="11"/>
        <v>7170</v>
      </c>
      <c r="R11" s="8">
        <f t="shared" si="19"/>
        <v>7170</v>
      </c>
      <c r="S11" s="11">
        <f t="shared" si="12"/>
        <v>1</v>
      </c>
      <c r="T11" s="8">
        <f>'[1]PEZ ESPADA'!$R11</f>
        <v>7170</v>
      </c>
      <c r="U11" s="8">
        <f t="shared" si="20"/>
        <v>7170</v>
      </c>
      <c r="V11" s="11">
        <f t="shared" si="13"/>
        <v>1</v>
      </c>
      <c r="W11" s="26"/>
      <c r="X11" s="23">
        <f t="shared" si="0"/>
        <v>0.92370990237099027</v>
      </c>
      <c r="Y11" s="23">
        <f t="shared" si="1"/>
        <v>0.91715481171548119</v>
      </c>
      <c r="Z11" s="27">
        <f t="shared" si="14"/>
        <v>-0.65550906555090771</v>
      </c>
      <c r="AA11" s="23">
        <f t="shared" si="2"/>
        <v>0.91952580195258016</v>
      </c>
      <c r="AB11" s="23">
        <f t="shared" si="3"/>
        <v>0.92064156206415626</v>
      </c>
      <c r="AC11" s="27">
        <f t="shared" si="15"/>
        <v>0.11157601115761029</v>
      </c>
      <c r="AD11" s="26"/>
      <c r="AE11" s="10">
        <f t="shared" si="4"/>
        <v>160.67627963158691</v>
      </c>
      <c r="AF11" s="10">
        <f t="shared" si="5"/>
        <v>170.36618004866179</v>
      </c>
      <c r="AG11" s="11">
        <f t="shared" si="16"/>
        <v>1.0603069752379926</v>
      </c>
      <c r="AH11" s="35">
        <f t="shared" si="17"/>
        <v>161.40740178977703</v>
      </c>
      <c r="AI11" s="10">
        <f t="shared" si="6"/>
        <v>173.3654764429632</v>
      </c>
      <c r="AJ11" s="11">
        <f t="shared" si="18"/>
        <v>1.0740862842756171</v>
      </c>
    </row>
    <row r="12" spans="2:36" x14ac:dyDescent="0.35">
      <c r="B12" s="14" t="s">
        <v>8</v>
      </c>
      <c r="C12" s="43">
        <v>1219935</v>
      </c>
      <c r="D12" s="43">
        <v>1184741</v>
      </c>
      <c r="E12" s="11">
        <f t="shared" si="7"/>
        <v>0.97115092197535113</v>
      </c>
      <c r="F12" s="10">
        <v>1383852</v>
      </c>
      <c r="G12" s="10">
        <v>1479456.45</v>
      </c>
      <c r="H12" s="11">
        <f t="shared" si="8"/>
        <v>1.0690857476088482</v>
      </c>
      <c r="I12" s="26"/>
      <c r="J12" s="44">
        <v>5880</v>
      </c>
      <c r="K12" s="44">
        <v>5552</v>
      </c>
      <c r="L12" s="11">
        <f t="shared" si="9"/>
        <v>0.94421768707482989</v>
      </c>
      <c r="M12" s="10">
        <v>6593</v>
      </c>
      <c r="N12" s="12">
        <v>6783</v>
      </c>
      <c r="O12" s="11">
        <f t="shared" si="10"/>
        <v>1.0288184438040346</v>
      </c>
      <c r="P12" s="26"/>
      <c r="Q12" s="8">
        <f t="shared" si="11"/>
        <v>7409</v>
      </c>
      <c r="R12" s="8">
        <f t="shared" si="19"/>
        <v>7409</v>
      </c>
      <c r="S12" s="11">
        <f t="shared" si="12"/>
        <v>1</v>
      </c>
      <c r="T12" s="8">
        <f>'[1]PEZ ESPADA'!$R12</f>
        <v>7409</v>
      </c>
      <c r="U12" s="8">
        <f t="shared" si="20"/>
        <v>7409</v>
      </c>
      <c r="V12" s="11">
        <f t="shared" si="13"/>
        <v>1</v>
      </c>
      <c r="W12" s="26"/>
      <c r="X12" s="23">
        <f t="shared" si="0"/>
        <v>0.79362936968551756</v>
      </c>
      <c r="Y12" s="23">
        <f t="shared" si="1"/>
        <v>0.74935888783911464</v>
      </c>
      <c r="Z12" s="27">
        <f t="shared" si="14"/>
        <v>-4.4270481846402916</v>
      </c>
      <c r="AA12" s="23">
        <f t="shared" si="2"/>
        <v>0.88986367930894861</v>
      </c>
      <c r="AB12" s="23">
        <f t="shared" si="3"/>
        <v>0.915508165744365</v>
      </c>
      <c r="AC12" s="27">
        <f t="shared" si="15"/>
        <v>2.5644486435416392</v>
      </c>
      <c r="AD12" s="26"/>
      <c r="AE12" s="10">
        <f t="shared" si="4"/>
        <v>207.47193877551021</v>
      </c>
      <c r="AF12" s="10">
        <f t="shared" si="5"/>
        <v>213.38994956772333</v>
      </c>
      <c r="AG12" s="11">
        <f t="shared" si="16"/>
        <v>1.0285243914292264</v>
      </c>
      <c r="AH12" s="35">
        <f t="shared" si="17"/>
        <v>209.8971636584256</v>
      </c>
      <c r="AI12" s="10">
        <f t="shared" si="6"/>
        <v>218.11240601503758</v>
      </c>
      <c r="AJ12" s="11">
        <f t="shared" si="18"/>
        <v>1.0391393681240066</v>
      </c>
    </row>
    <row r="13" spans="2:36" x14ac:dyDescent="0.35">
      <c r="B13" s="13" t="s">
        <v>9</v>
      </c>
      <c r="C13" s="43">
        <v>802315</v>
      </c>
      <c r="D13" s="43">
        <v>922655</v>
      </c>
      <c r="E13" s="11">
        <f t="shared" si="7"/>
        <v>1.1499909636489409</v>
      </c>
      <c r="F13" s="10">
        <v>1650097</v>
      </c>
      <c r="G13" s="10">
        <v>1754523.78</v>
      </c>
      <c r="H13" s="11">
        <f t="shared" si="8"/>
        <v>1.0632852371709056</v>
      </c>
      <c r="I13" s="26"/>
      <c r="J13" s="44">
        <v>3404</v>
      </c>
      <c r="K13" s="44">
        <v>3749</v>
      </c>
      <c r="L13" s="11">
        <f t="shared" si="9"/>
        <v>1.1013513513513513</v>
      </c>
      <c r="M13" s="10">
        <v>6847</v>
      </c>
      <c r="N13" s="12">
        <v>6982</v>
      </c>
      <c r="O13" s="11">
        <f t="shared" si="10"/>
        <v>1.0197166642325106</v>
      </c>
      <c r="P13" s="26"/>
      <c r="Q13" s="8">
        <f t="shared" si="11"/>
        <v>7409</v>
      </c>
      <c r="R13" s="8">
        <f t="shared" si="19"/>
        <v>7409</v>
      </c>
      <c r="S13" s="11">
        <f t="shared" si="12"/>
        <v>1</v>
      </c>
      <c r="T13" s="8">
        <f>'[1]PEZ ESPADA'!$R13</f>
        <v>7409</v>
      </c>
      <c r="U13" s="8">
        <f t="shared" si="20"/>
        <v>7409</v>
      </c>
      <c r="V13" s="11">
        <f t="shared" si="13"/>
        <v>1</v>
      </c>
      <c r="W13" s="26"/>
      <c r="X13" s="23">
        <f t="shared" si="0"/>
        <v>0.45944122013767041</v>
      </c>
      <c r="Y13" s="23">
        <f t="shared" si="1"/>
        <v>0.50600620866513701</v>
      </c>
      <c r="Z13" s="27">
        <f t="shared" si="14"/>
        <v>4.65649885274666</v>
      </c>
      <c r="AA13" s="23">
        <f t="shared" si="2"/>
        <v>0.92414630854366309</v>
      </c>
      <c r="AB13" s="23">
        <f t="shared" si="3"/>
        <v>0.9423673910109327</v>
      </c>
      <c r="AC13" s="27">
        <f t="shared" si="15"/>
        <v>1.8221082467269611</v>
      </c>
      <c r="AD13" s="26"/>
      <c r="AE13" s="10">
        <f t="shared" si="4"/>
        <v>235.69770857814336</v>
      </c>
      <c r="AF13" s="10">
        <f t="shared" si="5"/>
        <v>246.10696185649508</v>
      </c>
      <c r="AG13" s="11">
        <f t="shared" si="16"/>
        <v>1.0441635743560935</v>
      </c>
      <c r="AH13" s="35">
        <f t="shared" si="17"/>
        <v>240.99561851905943</v>
      </c>
      <c r="AI13" s="10">
        <f t="shared" si="6"/>
        <v>251.29243483242624</v>
      </c>
      <c r="AJ13" s="11">
        <f t="shared" si="18"/>
        <v>1.0427261556730438</v>
      </c>
    </row>
    <row r="14" spans="2:36" x14ac:dyDescent="0.35">
      <c r="B14" s="13" t="s">
        <v>10</v>
      </c>
      <c r="C14" s="43">
        <v>537586</v>
      </c>
      <c r="D14" s="43">
        <v>573685</v>
      </c>
      <c r="E14" s="11">
        <f t="shared" si="7"/>
        <v>1.0671501862027657</v>
      </c>
      <c r="F14" s="34">
        <v>1174011</v>
      </c>
      <c r="G14" s="10">
        <v>1227658</v>
      </c>
      <c r="H14" s="11">
        <f t="shared" si="8"/>
        <v>1.0456954832620819</v>
      </c>
      <c r="I14" s="26"/>
      <c r="J14" s="44">
        <v>3447</v>
      </c>
      <c r="K14" s="44">
        <v>3287</v>
      </c>
      <c r="L14" s="11">
        <f t="shared" si="9"/>
        <v>0.9535828256454888</v>
      </c>
      <c r="M14" s="34">
        <v>6495</v>
      </c>
      <c r="N14" s="12">
        <v>6481</v>
      </c>
      <c r="O14" s="11">
        <f t="shared" si="10"/>
        <v>0.99784449576597378</v>
      </c>
      <c r="P14" s="26"/>
      <c r="Q14" s="8">
        <f t="shared" si="11"/>
        <v>7170</v>
      </c>
      <c r="R14" s="8">
        <f t="shared" si="19"/>
        <v>7170</v>
      </c>
      <c r="S14" s="11">
        <f t="shared" si="12"/>
        <v>1</v>
      </c>
      <c r="T14" s="8">
        <f>'[1]PEZ ESPADA'!$R14</f>
        <v>7170</v>
      </c>
      <c r="U14" s="8">
        <f t="shared" si="20"/>
        <v>7170</v>
      </c>
      <c r="V14" s="11">
        <f t="shared" si="13"/>
        <v>1</v>
      </c>
      <c r="W14" s="26"/>
      <c r="X14" s="23">
        <f t="shared" si="0"/>
        <v>0.48075313807531384</v>
      </c>
      <c r="Y14" s="23">
        <f t="shared" si="1"/>
        <v>0.45843793584379361</v>
      </c>
      <c r="Z14" s="27">
        <f t="shared" si="14"/>
        <v>-2.2315202231520228</v>
      </c>
      <c r="AA14" s="23">
        <f t="shared" si="2"/>
        <v>0.90585774058577406</v>
      </c>
      <c r="AB14" s="23">
        <f t="shared" si="3"/>
        <v>0.90390516039051605</v>
      </c>
      <c r="AC14" s="27">
        <f t="shared" si="15"/>
        <v>-0.19525801952580135</v>
      </c>
      <c r="AD14" s="26"/>
      <c r="AE14" s="10">
        <f t="shared" si="4"/>
        <v>155.9576443284015</v>
      </c>
      <c r="AF14" s="10">
        <f t="shared" si="5"/>
        <v>174.53148767873441</v>
      </c>
      <c r="AG14" s="11">
        <f t="shared" si="16"/>
        <v>1.1190954340860766</v>
      </c>
      <c r="AH14" s="35">
        <f t="shared" si="17"/>
        <v>180.75612009237875</v>
      </c>
      <c r="AI14" s="10">
        <f t="shared" si="6"/>
        <v>189.42416293781824</v>
      </c>
      <c r="AJ14" s="11">
        <f t="shared" si="18"/>
        <v>1.0479543533077027</v>
      </c>
    </row>
    <row r="15" spans="2:36" x14ac:dyDescent="0.35">
      <c r="B15" s="14" t="s">
        <v>11</v>
      </c>
      <c r="C15" s="43">
        <v>484065</v>
      </c>
      <c r="D15" s="43">
        <v>509626</v>
      </c>
      <c r="E15" s="11">
        <f t="shared" si="7"/>
        <v>1.0528048919050128</v>
      </c>
      <c r="F15" s="10">
        <v>857512</v>
      </c>
      <c r="G15" s="10">
        <v>933123.67</v>
      </c>
      <c r="H15" s="11">
        <f t="shared" si="8"/>
        <v>1.0881756406907426</v>
      </c>
      <c r="I15" s="26"/>
      <c r="J15" s="44">
        <v>4084</v>
      </c>
      <c r="K15" s="44">
        <v>3845</v>
      </c>
      <c r="L15" s="11">
        <f t="shared" si="9"/>
        <v>0.94147894221351613</v>
      </c>
      <c r="M15" s="10">
        <v>6599</v>
      </c>
      <c r="N15" s="12">
        <v>6776</v>
      </c>
      <c r="O15" s="11">
        <f t="shared" si="10"/>
        <v>1.0268222457948173</v>
      </c>
      <c r="P15" s="26"/>
      <c r="Q15" s="8">
        <f t="shared" si="11"/>
        <v>7409</v>
      </c>
      <c r="R15" s="8">
        <f t="shared" si="19"/>
        <v>7409</v>
      </c>
      <c r="S15" s="11">
        <f t="shared" si="12"/>
        <v>1</v>
      </c>
      <c r="T15" s="8">
        <f>'[1]PEZ ESPADA'!$R15</f>
        <v>7409</v>
      </c>
      <c r="U15" s="8">
        <f t="shared" si="20"/>
        <v>7409</v>
      </c>
      <c r="V15" s="11">
        <f t="shared" si="13"/>
        <v>1</v>
      </c>
      <c r="W15" s="26"/>
      <c r="X15" s="23">
        <f t="shared" si="0"/>
        <v>0.55122148738021326</v>
      </c>
      <c r="Y15" s="23">
        <f t="shared" si="1"/>
        <v>0.51896342286408426</v>
      </c>
      <c r="Z15" s="27">
        <f t="shared" si="14"/>
        <v>-3.2258064516129004</v>
      </c>
      <c r="AA15" s="23">
        <f t="shared" si="2"/>
        <v>0.89067350519638278</v>
      </c>
      <c r="AB15" s="23">
        <f t="shared" si="3"/>
        <v>0.91456336887569167</v>
      </c>
      <c r="AC15" s="27">
        <f t="shared" si="15"/>
        <v>2.3889863679308898</v>
      </c>
      <c r="AD15" s="26"/>
      <c r="AE15" s="10">
        <f t="shared" si="4"/>
        <v>118.5271792360431</v>
      </c>
      <c r="AF15" s="10">
        <f t="shared" si="5"/>
        <v>132.54252275682705</v>
      </c>
      <c r="AG15" s="11">
        <f t="shared" si="16"/>
        <v>1.1182458201664687</v>
      </c>
      <c r="AH15" s="35">
        <f t="shared" si="17"/>
        <v>129.94574935596302</v>
      </c>
      <c r="AI15" s="10">
        <f t="shared" si="6"/>
        <v>137.71010478158206</v>
      </c>
      <c r="AJ15" s="11">
        <f t="shared" si="18"/>
        <v>1.0597507457081186</v>
      </c>
    </row>
    <row r="16" spans="2:36" x14ac:dyDescent="0.35">
      <c r="B16" s="14" t="s">
        <v>12</v>
      </c>
      <c r="C16" s="43">
        <v>136332</v>
      </c>
      <c r="D16" s="43">
        <v>245010</v>
      </c>
      <c r="E16" s="11">
        <f t="shared" si="7"/>
        <v>1.7971569404101753</v>
      </c>
      <c r="F16" s="10">
        <v>539740</v>
      </c>
      <c r="G16" s="10">
        <v>475674.75</v>
      </c>
      <c r="H16" s="11">
        <f t="shared" si="8"/>
        <v>0.88130349798050911</v>
      </c>
      <c r="I16" s="26"/>
      <c r="J16" s="44">
        <v>1547</v>
      </c>
      <c r="K16" s="44">
        <v>2478</v>
      </c>
      <c r="L16" s="11">
        <f t="shared" si="9"/>
        <v>1.6018099547511313</v>
      </c>
      <c r="M16" s="10">
        <v>5867</v>
      </c>
      <c r="N16" s="12">
        <v>5059</v>
      </c>
      <c r="O16" s="11">
        <f t="shared" si="10"/>
        <v>0.86228055224134992</v>
      </c>
      <c r="P16" s="26"/>
      <c r="Q16" s="8">
        <f t="shared" si="11"/>
        <v>7170</v>
      </c>
      <c r="R16" s="8">
        <f t="shared" si="19"/>
        <v>7170</v>
      </c>
      <c r="S16" s="11">
        <f t="shared" si="12"/>
        <v>1</v>
      </c>
      <c r="T16" s="8">
        <f>'[1]PEZ ESPADA'!$R16</f>
        <v>7170</v>
      </c>
      <c r="U16" s="8">
        <f t="shared" si="20"/>
        <v>7170</v>
      </c>
      <c r="V16" s="11">
        <f t="shared" si="13"/>
        <v>1</v>
      </c>
      <c r="W16" s="26"/>
      <c r="X16" s="23">
        <f t="shared" si="0"/>
        <v>0.21576011157601116</v>
      </c>
      <c r="Y16" s="23">
        <f t="shared" si="1"/>
        <v>0.34560669456066945</v>
      </c>
      <c r="Z16" s="27">
        <f t="shared" si="14"/>
        <v>12.984658298465829</v>
      </c>
      <c r="AA16" s="23">
        <f t="shared" si="2"/>
        <v>0.8182705718270572</v>
      </c>
      <c r="AB16" s="23">
        <f t="shared" si="3"/>
        <v>0.70557880055788003</v>
      </c>
      <c r="AC16" s="27">
        <f t="shared" si="15"/>
        <v>-11.269177126917718</v>
      </c>
      <c r="AD16" s="26"/>
      <c r="AE16" s="10">
        <f t="shared" si="4"/>
        <v>88.126696832579185</v>
      </c>
      <c r="AF16" s="10">
        <f t="shared" si="5"/>
        <v>98.874092009685228</v>
      </c>
      <c r="AG16" s="11">
        <f t="shared" si="16"/>
        <v>1.1219539091261264</v>
      </c>
      <c r="AH16" s="35">
        <f t="shared" si="17"/>
        <v>91.995909323333905</v>
      </c>
      <c r="AI16" s="10">
        <f t="shared" si="6"/>
        <v>94.025449693615343</v>
      </c>
      <c r="AJ16" s="11">
        <f t="shared" si="18"/>
        <v>1.0220612023426858</v>
      </c>
    </row>
    <row r="17" spans="2:36" x14ac:dyDescent="0.35">
      <c r="B17" s="16" t="s">
        <v>13</v>
      </c>
      <c r="C17" s="43">
        <v>90479</v>
      </c>
      <c r="D17" s="43">
        <v>137896</v>
      </c>
      <c r="E17" s="18">
        <f t="shared" si="7"/>
        <v>1.5240663579394114</v>
      </c>
      <c r="F17" s="17">
        <v>419961.5</v>
      </c>
      <c r="G17" s="17">
        <v>454589.95</v>
      </c>
      <c r="H17" s="18">
        <f t="shared" si="8"/>
        <v>1.082456248965679</v>
      </c>
      <c r="I17" s="26"/>
      <c r="J17" s="44">
        <v>928</v>
      </c>
      <c r="K17" s="44">
        <v>1071</v>
      </c>
      <c r="L17" s="18">
        <f t="shared" si="9"/>
        <v>1.1540948275862069</v>
      </c>
      <c r="M17" s="17">
        <v>3963</v>
      </c>
      <c r="N17" s="19">
        <v>4300</v>
      </c>
      <c r="O17" s="18">
        <f t="shared" si="10"/>
        <v>1.0850365884430986</v>
      </c>
      <c r="P17" s="26"/>
      <c r="Q17" s="8">
        <f t="shared" si="11"/>
        <v>7409</v>
      </c>
      <c r="R17" s="8">
        <f t="shared" si="19"/>
        <v>7409</v>
      </c>
      <c r="S17" s="18">
        <f t="shared" si="12"/>
        <v>1</v>
      </c>
      <c r="T17" s="8">
        <f>'[1]PEZ ESPADA'!$R17</f>
        <v>7409</v>
      </c>
      <c r="U17" s="8">
        <f t="shared" si="20"/>
        <v>7409</v>
      </c>
      <c r="V17" s="18">
        <f t="shared" si="13"/>
        <v>1</v>
      </c>
      <c r="W17" s="26"/>
      <c r="X17" s="23">
        <f t="shared" si="0"/>
        <v>0.12525307058982318</v>
      </c>
      <c r="Y17" s="24">
        <f t="shared" si="1"/>
        <v>0.144553920907005</v>
      </c>
      <c r="Z17" s="28">
        <f t="shared" si="14"/>
        <v>1.9300850317181817</v>
      </c>
      <c r="AA17" s="24">
        <f t="shared" si="2"/>
        <v>0.53488999865029019</v>
      </c>
      <c r="AB17" s="24">
        <f t="shared" si="3"/>
        <v>0.58037521932784453</v>
      </c>
      <c r="AC17" s="28">
        <f t="shared" si="15"/>
        <v>4.5485220677554334</v>
      </c>
      <c r="AD17" s="26"/>
      <c r="AE17" s="17">
        <f t="shared" si="4"/>
        <v>97.49892241379311</v>
      </c>
      <c r="AF17" s="17">
        <f t="shared" si="5"/>
        <v>128.75443510737628</v>
      </c>
      <c r="AG17" s="18">
        <f t="shared" si="16"/>
        <v>1.3205729039848493</v>
      </c>
      <c r="AH17" s="35">
        <f t="shared" si="17"/>
        <v>105.9706030784759</v>
      </c>
      <c r="AI17" s="10">
        <f t="shared" si="6"/>
        <v>105.71859302325582</v>
      </c>
      <c r="AJ17" s="18">
        <f t="shared" si="18"/>
        <v>0.99762188712813626</v>
      </c>
    </row>
    <row r="18" spans="2:36" x14ac:dyDescent="0.35">
      <c r="B18" s="20" t="s">
        <v>14</v>
      </c>
      <c r="C18" s="21">
        <f>+SUM(C6:C17)</f>
        <v>7336993</v>
      </c>
      <c r="D18" s="21">
        <f>+SUM(D6:D17)</f>
        <v>8086276</v>
      </c>
      <c r="E18" s="22">
        <f t="shared" si="7"/>
        <v>1.1021239900324289</v>
      </c>
      <c r="F18" s="21">
        <f>+SUM(F6:F17)</f>
        <v>10091454.5</v>
      </c>
      <c r="G18" s="21">
        <f>+SUM(G6:G17)</f>
        <v>10826491.6</v>
      </c>
      <c r="H18" s="22">
        <f t="shared" si="8"/>
        <v>1.0728375775761561</v>
      </c>
      <c r="I18" s="26"/>
      <c r="J18" s="21">
        <f>+SUM(J6:J17)</f>
        <v>53854</v>
      </c>
      <c r="K18" s="21">
        <f>+SUM(K6:K17)</f>
        <v>55437</v>
      </c>
      <c r="L18" s="22">
        <f t="shared" si="9"/>
        <v>1.0293942882608533</v>
      </c>
      <c r="M18" s="21">
        <f>+SUM(M6:M17)</f>
        <v>70898</v>
      </c>
      <c r="N18" s="21">
        <f>+SUM(N6:N17)</f>
        <v>72912</v>
      </c>
      <c r="O18" s="22">
        <f t="shared" si="10"/>
        <v>1.0284070072498519</v>
      </c>
      <c r="P18" s="26"/>
      <c r="Q18" s="21">
        <f>+SUM(Q6:Q17)</f>
        <v>87235</v>
      </c>
      <c r="R18" s="21">
        <f>+SUM(R6:R17)</f>
        <v>87474</v>
      </c>
      <c r="S18" s="22">
        <f t="shared" si="12"/>
        <v>1.0027397260273974</v>
      </c>
      <c r="T18" s="21">
        <f>+SUM(T6:T17)</f>
        <v>87235</v>
      </c>
      <c r="U18" s="21">
        <f>+SUM(U6:U17)</f>
        <v>87474</v>
      </c>
      <c r="V18" s="22">
        <f t="shared" si="13"/>
        <v>1.0027397260273974</v>
      </c>
      <c r="W18" s="26"/>
      <c r="X18" s="25">
        <f t="shared" si="0"/>
        <v>0.61734395598097092</v>
      </c>
      <c r="Y18" s="25">
        <f t="shared" si="1"/>
        <v>0.63375402976884565</v>
      </c>
      <c r="Z18" s="29">
        <f t="shared" si="14"/>
        <v>1.6410073787874735</v>
      </c>
      <c r="AA18" s="25">
        <f t="shared" si="2"/>
        <v>0.81272425058749354</v>
      </c>
      <c r="AB18" s="25">
        <f t="shared" si="3"/>
        <v>0.83352767679539064</v>
      </c>
      <c r="AC18" s="29">
        <f t="shared" si="15"/>
        <v>2.0803426207897102</v>
      </c>
      <c r="AD18" s="26"/>
      <c r="AE18" s="21">
        <f t="shared" si="4"/>
        <v>136.23858951981282</v>
      </c>
      <c r="AF18" s="21">
        <f t="shared" si="5"/>
        <v>145.86424229305337</v>
      </c>
      <c r="AG18" s="22">
        <f t="shared" si="16"/>
        <v>1.0706529097751758</v>
      </c>
      <c r="AH18" s="21">
        <f>+IFERROR(F18/M18*1,"-")</f>
        <v>142.33764704222969</v>
      </c>
      <c r="AI18" s="21">
        <f>+IFERROR(G18/N18*1,"-")</f>
        <v>148.48710226025895</v>
      </c>
      <c r="AJ18" s="22">
        <f t="shared" si="18"/>
        <v>1.0432032940393121</v>
      </c>
    </row>
    <row r="19" spans="2:36" x14ac:dyDescent="0.35">
      <c r="I19" s="26"/>
      <c r="P19" s="26"/>
      <c r="W19" s="26"/>
      <c r="AD19" s="26"/>
    </row>
    <row r="20" spans="2:36" x14ac:dyDescent="0.35">
      <c r="B20" s="32"/>
    </row>
  </sheetData>
  <mergeCells count="5">
    <mergeCell ref="C2:H2"/>
    <mergeCell ref="J2:O2"/>
    <mergeCell ref="AE2:AJ2"/>
    <mergeCell ref="Q2:V2"/>
    <mergeCell ref="X2:AC2"/>
  </mergeCells>
  <pageMargins left="0.7" right="0.7" top="0.75" bottom="0.75" header="0.3" footer="0.3"/>
  <ignoredErrors>
    <ignoredError sqref="Z6:Z18 E18 L18 S1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AJ20"/>
  <sheetViews>
    <sheetView tabSelected="1" zoomScale="92" zoomScaleNormal="92" workbookViewId="0">
      <selection activeCell="A10" activeCellId="4" sqref="A6:XFD6 A7:XFD7 A8:XFD8 A9:XFD9 A10:XFD10"/>
    </sheetView>
  </sheetViews>
  <sheetFormatPr baseColWidth="10" defaultColWidth="10.81640625" defaultRowHeight="14.5" outlineLevelCol="1" x14ac:dyDescent="0.35"/>
  <cols>
    <col min="1" max="1" width="2.1796875" style="6" customWidth="1"/>
    <col min="2" max="2" width="10.453125" style="6" customWidth="1"/>
    <col min="3" max="3" width="9.54296875" style="6" customWidth="1"/>
    <col min="4" max="4" width="9.81640625" style="6" customWidth="1"/>
    <col min="5" max="5" width="7.81640625" style="6" customWidth="1"/>
    <col min="6" max="6" width="10" style="6" customWidth="1"/>
    <col min="7" max="7" width="9.81640625" style="6" customWidth="1"/>
    <col min="8" max="8" width="7.453125" style="6" customWidth="1"/>
    <col min="9" max="9" width="1.453125" style="6" customWidth="1"/>
    <col min="10" max="11" width="7.81640625" style="6" customWidth="1"/>
    <col min="12" max="12" width="8.1796875" style="6" customWidth="1"/>
    <col min="13" max="13" width="9" style="6" bestFit="1" customWidth="1"/>
    <col min="14" max="14" width="9.54296875" style="6" bestFit="1" customWidth="1"/>
    <col min="15" max="15" width="8.1796875" style="6" customWidth="1"/>
    <col min="16" max="16" width="1.453125" style="6" customWidth="1"/>
    <col min="17" max="18" width="8.81640625" style="6" hidden="1" customWidth="1" outlineLevel="1"/>
    <col min="19" max="19" width="8.1796875" style="6" hidden="1" customWidth="1" outlineLevel="1"/>
    <col min="20" max="20" width="9" style="6" hidden="1" customWidth="1" outlineLevel="1"/>
    <col min="21" max="21" width="9.54296875" style="6" hidden="1" customWidth="1" outlineLevel="1"/>
    <col min="22" max="22" width="8.1796875" style="6" hidden="1" customWidth="1" outlineLevel="1"/>
    <col min="23" max="23" width="1.453125" style="6" hidden="1" customWidth="1" outlineLevel="1"/>
    <col min="24" max="24" width="8.81640625" style="6" customWidth="1" collapsed="1"/>
    <col min="25" max="25" width="8.81640625" style="6" bestFit="1" customWidth="1"/>
    <col min="26" max="26" width="7.54296875" style="6" customWidth="1"/>
    <col min="27" max="27" width="9" style="6" bestFit="1" customWidth="1"/>
    <col min="28" max="28" width="9.54296875" style="6" bestFit="1" customWidth="1"/>
    <col min="29" max="29" width="7.1796875" style="6" customWidth="1"/>
    <col min="30" max="30" width="1.453125" style="6" customWidth="1"/>
    <col min="31" max="32" width="7.54296875" style="6" customWidth="1"/>
    <col min="33" max="33" width="8.54296875" style="6" customWidth="1"/>
    <col min="34" max="34" width="9" style="6" bestFit="1" customWidth="1"/>
    <col min="35" max="35" width="9.54296875" style="6" bestFit="1" customWidth="1"/>
    <col min="36" max="36" width="6.1796875" style="6" bestFit="1" customWidth="1"/>
    <col min="37" max="16384" width="10.81640625" style="6"/>
  </cols>
  <sheetData>
    <row r="1" spans="2:36" x14ac:dyDescent="0.35">
      <c r="I1" s="26"/>
      <c r="P1" s="26"/>
      <c r="W1" s="26"/>
      <c r="AD1" s="26"/>
    </row>
    <row r="2" spans="2:36" s="3" customFormat="1" ht="21" customHeight="1" x14ac:dyDescent="0.35">
      <c r="B2" s="7"/>
      <c r="C2" s="48" t="s">
        <v>18</v>
      </c>
      <c r="D2" s="48"/>
      <c r="E2" s="48"/>
      <c r="F2" s="48"/>
      <c r="G2" s="48"/>
      <c r="H2" s="48"/>
      <c r="I2" s="36"/>
      <c r="J2" s="48" t="s">
        <v>19</v>
      </c>
      <c r="K2" s="48"/>
      <c r="L2" s="48"/>
      <c r="M2" s="48"/>
      <c r="N2" s="48"/>
      <c r="O2" s="48"/>
      <c r="P2" s="2"/>
      <c r="Q2" s="48" t="s">
        <v>21</v>
      </c>
      <c r="R2" s="48"/>
      <c r="S2" s="48"/>
      <c r="T2" s="48"/>
      <c r="U2" s="48"/>
      <c r="V2" s="48"/>
      <c r="W2" s="2"/>
      <c r="X2" s="48" t="s">
        <v>20</v>
      </c>
      <c r="Y2" s="48"/>
      <c r="Z2" s="48"/>
      <c r="AA2" s="48"/>
      <c r="AB2" s="48"/>
      <c r="AC2" s="48"/>
      <c r="AD2" s="2"/>
      <c r="AE2" s="48" t="s">
        <v>22</v>
      </c>
      <c r="AF2" s="48"/>
      <c r="AG2" s="48"/>
      <c r="AH2" s="48"/>
      <c r="AI2" s="48"/>
      <c r="AJ2" s="48"/>
    </row>
    <row r="3" spans="2:36" ht="3" customHeight="1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s="3" customFormat="1" ht="21" customHeight="1" x14ac:dyDescent="0.35">
      <c r="B4" s="33">
        <f>REGENTE!B4</f>
        <v>45481</v>
      </c>
      <c r="C4" s="4" t="s">
        <v>0</v>
      </c>
      <c r="D4" s="4" t="s">
        <v>15</v>
      </c>
      <c r="E4" s="15" t="s">
        <v>1</v>
      </c>
      <c r="F4" s="4" t="s">
        <v>16</v>
      </c>
      <c r="G4" s="4" t="s">
        <v>17</v>
      </c>
      <c r="H4" s="15" t="s">
        <v>1</v>
      </c>
      <c r="I4" s="5"/>
      <c r="J4" s="4" t="s">
        <v>0</v>
      </c>
      <c r="K4" s="4" t="s">
        <v>15</v>
      </c>
      <c r="L4" s="15" t="s">
        <v>1</v>
      </c>
      <c r="M4" s="4" t="s">
        <v>16</v>
      </c>
      <c r="N4" s="4" t="s">
        <v>17</v>
      </c>
      <c r="O4" s="15" t="s">
        <v>1</v>
      </c>
      <c r="P4" s="5"/>
      <c r="Q4" s="4" t="s">
        <v>0</v>
      </c>
      <c r="R4" s="4" t="s">
        <v>15</v>
      </c>
      <c r="S4" s="15" t="s">
        <v>1</v>
      </c>
      <c r="T4" s="4" t="s">
        <v>16</v>
      </c>
      <c r="U4" s="4" t="s">
        <v>17</v>
      </c>
      <c r="V4" s="15" t="s">
        <v>1</v>
      </c>
      <c r="W4" s="5"/>
      <c r="X4" s="4" t="s">
        <v>0</v>
      </c>
      <c r="Y4" s="4" t="s">
        <v>15</v>
      </c>
      <c r="Z4" s="15" t="s">
        <v>1</v>
      </c>
      <c r="AA4" s="4" t="s">
        <v>16</v>
      </c>
      <c r="AB4" s="4" t="s">
        <v>17</v>
      </c>
      <c r="AC4" s="15" t="s">
        <v>1</v>
      </c>
      <c r="AD4" s="5"/>
      <c r="AE4" s="4" t="s">
        <v>0</v>
      </c>
      <c r="AF4" s="4" t="s">
        <v>15</v>
      </c>
      <c r="AG4" s="15" t="s">
        <v>1</v>
      </c>
      <c r="AH4" s="4" t="s">
        <v>16</v>
      </c>
      <c r="AI4" s="4" t="s">
        <v>17</v>
      </c>
      <c r="AJ4" s="15" t="s">
        <v>1</v>
      </c>
    </row>
    <row r="5" spans="2:36" ht="3" customHeight="1" x14ac:dyDescent="0.3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35">
      <c r="B6" s="13" t="s">
        <v>2</v>
      </c>
      <c r="C6" s="43">
        <v>340187</v>
      </c>
      <c r="D6" s="43">
        <v>397276</v>
      </c>
      <c r="E6" s="9">
        <f>+IFERROR(D6/C6,"-")</f>
        <v>1.1678165244409693</v>
      </c>
      <c r="F6" s="8">
        <v>340291</v>
      </c>
      <c r="G6" s="8">
        <v>372971.63</v>
      </c>
      <c r="H6" s="9">
        <f>+IFERROR(G6/F6,"-")</f>
        <v>1.0960373033668243</v>
      </c>
      <c r="I6" s="2"/>
      <c r="J6" s="44">
        <v>4850</v>
      </c>
      <c r="K6" s="44">
        <v>5231</v>
      </c>
      <c r="L6" s="9">
        <f>+IFERROR(K6/J6,"-")</f>
        <v>1.0785567010309278</v>
      </c>
      <c r="M6" s="8">
        <v>4853</v>
      </c>
      <c r="N6" s="8">
        <v>4924</v>
      </c>
      <c r="O6" s="9">
        <f>+IFERROR(N6/M6,"-")</f>
        <v>1.0146301256954462</v>
      </c>
      <c r="P6" s="2"/>
      <c r="Q6" s="8">
        <f>T6</f>
        <v>5890</v>
      </c>
      <c r="R6" s="8">
        <f>T6</f>
        <v>5890</v>
      </c>
      <c r="S6" s="9">
        <f>+IFERROR(R6/Q6,"-")</f>
        <v>1</v>
      </c>
      <c r="T6" s="8">
        <f>[1]RIVIERA!$R6</f>
        <v>5890</v>
      </c>
      <c r="U6" s="8">
        <f>T6</f>
        <v>5890</v>
      </c>
      <c r="V6" s="9">
        <f>+IFERROR(U6/T6,"-")</f>
        <v>1</v>
      </c>
      <c r="W6" s="2"/>
      <c r="X6" s="23">
        <f t="shared" ref="X6:X18" si="0">+IFERROR(J6/Q6,"-")</f>
        <v>0.8234295415959253</v>
      </c>
      <c r="Y6" s="23">
        <f t="shared" ref="Y6:Y18" si="1">+IFERROR(K6/R6,"-")</f>
        <v>0.88811544991511038</v>
      </c>
      <c r="Z6" s="27">
        <f>+IFERROR((Y6-X6)*100,"-")</f>
        <v>6.4685908319185081</v>
      </c>
      <c r="AA6" s="23">
        <f t="shared" ref="AA6:AA18" si="2">+IFERROR(M6/T6,"-")</f>
        <v>0.8239388794567063</v>
      </c>
      <c r="AB6" s="23">
        <f t="shared" ref="AB6:AB18" si="3">+IFERROR(N6/U6,"-")</f>
        <v>0.8359932088285229</v>
      </c>
      <c r="AC6" s="27">
        <f>+IFERROR((AB6-AA6)*100,"-")</f>
        <v>1.2054329371816608</v>
      </c>
      <c r="AD6" s="2"/>
      <c r="AE6" s="8">
        <f t="shared" ref="AE6:AE18" si="4">+IFERROR(C6/J6,"-")</f>
        <v>70.141649484536089</v>
      </c>
      <c r="AF6" s="8">
        <f t="shared" ref="AF6:AF18" si="5">+IFERROR(D6/K6,"-")</f>
        <v>75.946472949722803</v>
      </c>
      <c r="AG6" s="9">
        <f>+IFERROR(AF6/AE6,"-")</f>
        <v>1.0827585822096539</v>
      </c>
      <c r="AH6" s="35">
        <f>F6/M6</f>
        <v>70.1197197609726</v>
      </c>
      <c r="AI6" s="8">
        <f t="shared" ref="AI6:AI17" si="6">+IFERROR(G6/N6,"-")</f>
        <v>75.745660032493902</v>
      </c>
      <c r="AJ6" s="9">
        <f>+IFERROR(AI6/AH6,"-")</f>
        <v>1.0802333536229076</v>
      </c>
    </row>
    <row r="7" spans="2:36" x14ac:dyDescent="0.35">
      <c r="B7" s="14" t="s">
        <v>3</v>
      </c>
      <c r="C7" s="43">
        <v>346994</v>
      </c>
      <c r="D7" s="43">
        <v>394494</v>
      </c>
      <c r="E7" s="11">
        <f t="shared" ref="E7:E18" si="7">+IFERROR(D7/C7,"-")</f>
        <v>1.1368899750427961</v>
      </c>
      <c r="F7" s="10">
        <v>347374</v>
      </c>
      <c r="G7" s="10">
        <v>380015.98</v>
      </c>
      <c r="H7" s="11">
        <f t="shared" ref="H7:H18" si="8">+IFERROR(G7/F7,"-")</f>
        <v>1.0939678271833815</v>
      </c>
      <c r="I7" s="26"/>
      <c r="J7" s="44">
        <v>5017</v>
      </c>
      <c r="K7" s="44">
        <v>5281</v>
      </c>
      <c r="L7" s="11">
        <f t="shared" ref="L7:L18" si="9">+IFERROR(K7/J7,"-")</f>
        <v>1.0526210882997808</v>
      </c>
      <c r="M7" s="10">
        <v>5028</v>
      </c>
      <c r="N7" s="10">
        <v>5153</v>
      </c>
      <c r="O7" s="11">
        <f t="shared" ref="O7:O18" si="10">+IFERROR(N7/M7,"-")</f>
        <v>1.0248607796340494</v>
      </c>
      <c r="P7" s="26"/>
      <c r="Q7" s="8">
        <f t="shared" ref="Q7:Q17" si="11">T7</f>
        <v>5320</v>
      </c>
      <c r="R7" s="8">
        <v>5510</v>
      </c>
      <c r="S7" s="11">
        <f t="shared" ref="S7:S18" si="12">+IFERROR(R7/Q7,"-")</f>
        <v>1.0357142857142858</v>
      </c>
      <c r="T7" s="8">
        <f>[1]RIVIERA!$R7</f>
        <v>5320</v>
      </c>
      <c r="U7" s="8">
        <v>5510</v>
      </c>
      <c r="V7" s="11">
        <f t="shared" ref="V7:V18" si="13">+IFERROR(U7/T7,"-")</f>
        <v>1.0357142857142858</v>
      </c>
      <c r="W7" s="26"/>
      <c r="X7" s="23">
        <f t="shared" si="0"/>
        <v>0.94304511278195491</v>
      </c>
      <c r="Y7" s="23">
        <f t="shared" si="1"/>
        <v>0.95843920145190564</v>
      </c>
      <c r="Z7" s="27">
        <f t="shared" ref="Z7:Z18" si="14">+IFERROR((Y7-X7)*100,"-")</f>
        <v>1.5394088669950734</v>
      </c>
      <c r="AA7" s="23">
        <f t="shared" si="2"/>
        <v>0.94511278195488724</v>
      </c>
      <c r="AB7" s="23">
        <f t="shared" si="3"/>
        <v>0.93520871143375683</v>
      </c>
      <c r="AC7" s="27">
        <f t="shared" ref="AC7:AC18" si="15">+IFERROR((AB7-AA7)*100,"-")</f>
        <v>-0.99040705211304036</v>
      </c>
      <c r="AD7" s="26"/>
      <c r="AE7" s="10">
        <f t="shared" si="4"/>
        <v>69.163643611720147</v>
      </c>
      <c r="AF7" s="10">
        <f t="shared" si="5"/>
        <v>74.700624881651208</v>
      </c>
      <c r="AG7" s="11">
        <f t="shared" ref="AG7:AG18" si="16">+IFERROR(AF7/AE7,"-")</f>
        <v>1.0800562402555782</v>
      </c>
      <c r="AH7" s="35">
        <f t="shared" ref="AH7:AH17" si="17">F7/M7</f>
        <v>69.087907716785992</v>
      </c>
      <c r="AI7" s="10">
        <f t="shared" si="6"/>
        <v>73.746551523384426</v>
      </c>
      <c r="AJ7" s="11">
        <f t="shared" ref="AJ7:AJ18" si="18">+IFERROR(AI7/AH7,"-")</f>
        <v>1.0674306685577415</v>
      </c>
    </row>
    <row r="8" spans="2:36" x14ac:dyDescent="0.35">
      <c r="B8" s="14" t="s">
        <v>4</v>
      </c>
      <c r="C8" s="43">
        <v>412851</v>
      </c>
      <c r="D8" s="43">
        <v>476205</v>
      </c>
      <c r="E8" s="11">
        <f t="shared" si="7"/>
        <v>1.1534548783943843</v>
      </c>
      <c r="F8" s="10">
        <v>413405</v>
      </c>
      <c r="G8" s="10">
        <v>458693.66</v>
      </c>
      <c r="H8" s="11">
        <f t="shared" si="8"/>
        <v>1.1095503440935643</v>
      </c>
      <c r="I8" s="26"/>
      <c r="J8" s="44">
        <v>5214</v>
      </c>
      <c r="K8" s="44">
        <v>5466</v>
      </c>
      <c r="L8" s="11">
        <f t="shared" si="9"/>
        <v>1.0483314154200229</v>
      </c>
      <c r="M8" s="10">
        <v>5228</v>
      </c>
      <c r="N8" s="10">
        <v>5199</v>
      </c>
      <c r="O8" s="11">
        <f t="shared" si="10"/>
        <v>0.99445294567712317</v>
      </c>
      <c r="P8" s="26"/>
      <c r="Q8" s="8">
        <f t="shared" si="11"/>
        <v>5890</v>
      </c>
      <c r="R8" s="8">
        <f t="shared" ref="R8:R17" si="19">T8</f>
        <v>5890</v>
      </c>
      <c r="S8" s="11">
        <f t="shared" si="12"/>
        <v>1</v>
      </c>
      <c r="T8" s="8">
        <f>[1]RIVIERA!$R8</f>
        <v>5890</v>
      </c>
      <c r="U8" s="8">
        <f t="shared" ref="U8:U17" si="20">T8</f>
        <v>5890</v>
      </c>
      <c r="V8" s="11">
        <f t="shared" si="13"/>
        <v>1</v>
      </c>
      <c r="W8" s="26"/>
      <c r="X8" s="23">
        <f t="shared" si="0"/>
        <v>0.88522920203735145</v>
      </c>
      <c r="Y8" s="23">
        <f t="shared" si="1"/>
        <v>0.92801358234295417</v>
      </c>
      <c r="Z8" s="27">
        <f t="shared" si="14"/>
        <v>4.2784380305602721</v>
      </c>
      <c r="AA8" s="23">
        <f t="shared" si="2"/>
        <v>0.88760611205432938</v>
      </c>
      <c r="AB8" s="23">
        <f t="shared" si="3"/>
        <v>0.88268251273344656</v>
      </c>
      <c r="AC8" s="27">
        <f t="shared" si="15"/>
        <v>-0.4923599320882821</v>
      </c>
      <c r="AD8" s="26"/>
      <c r="AE8" s="10">
        <f t="shared" si="4"/>
        <v>79.181242807825086</v>
      </c>
      <c r="AF8" s="10">
        <f t="shared" si="5"/>
        <v>87.121295279912189</v>
      </c>
      <c r="AG8" s="11">
        <f t="shared" si="16"/>
        <v>1.1002769366901428</v>
      </c>
      <c r="AH8" s="35">
        <f t="shared" si="17"/>
        <v>79.075172149961745</v>
      </c>
      <c r="AI8" s="10">
        <f t="shared" si="6"/>
        <v>88.22728601654164</v>
      </c>
      <c r="AJ8" s="11">
        <f t="shared" si="18"/>
        <v>1.1157394112177639</v>
      </c>
    </row>
    <row r="9" spans="2:36" x14ac:dyDescent="0.35">
      <c r="B9" s="13" t="s">
        <v>5</v>
      </c>
      <c r="C9" s="43">
        <v>446330</v>
      </c>
      <c r="D9" s="43">
        <v>458236</v>
      </c>
      <c r="E9" s="11">
        <f t="shared" si="7"/>
        <v>1.0266753299128448</v>
      </c>
      <c r="F9" s="10">
        <v>446941</v>
      </c>
      <c r="G9" s="10">
        <v>461915.49</v>
      </c>
      <c r="H9" s="11">
        <f t="shared" si="8"/>
        <v>1.0335043999096076</v>
      </c>
      <c r="I9" s="26"/>
      <c r="J9" s="44">
        <v>5538</v>
      </c>
      <c r="K9" s="44">
        <v>5378</v>
      </c>
      <c r="L9" s="11">
        <f t="shared" si="9"/>
        <v>0.97110870350306966</v>
      </c>
      <c r="M9" s="10">
        <v>5546</v>
      </c>
      <c r="N9" s="12">
        <v>5461</v>
      </c>
      <c r="O9" s="11">
        <f t="shared" si="10"/>
        <v>0.98467363865849256</v>
      </c>
      <c r="P9" s="26"/>
      <c r="Q9" s="8">
        <f t="shared" si="11"/>
        <v>5700</v>
      </c>
      <c r="R9" s="8">
        <f t="shared" si="19"/>
        <v>5700</v>
      </c>
      <c r="S9" s="11">
        <f t="shared" si="12"/>
        <v>1</v>
      </c>
      <c r="T9" s="8">
        <f>[1]RIVIERA!$R9</f>
        <v>5700</v>
      </c>
      <c r="U9" s="8">
        <f t="shared" si="20"/>
        <v>5700</v>
      </c>
      <c r="V9" s="11">
        <f t="shared" si="13"/>
        <v>1</v>
      </c>
      <c r="W9" s="26"/>
      <c r="X9" s="23">
        <f t="shared" si="0"/>
        <v>0.9715789473684211</v>
      </c>
      <c r="Y9" s="23">
        <f t="shared" si="1"/>
        <v>0.94350877192982452</v>
      </c>
      <c r="Z9" s="31">
        <f t="shared" si="14"/>
        <v>-2.8070175438596578</v>
      </c>
      <c r="AA9" s="30">
        <f t="shared" si="2"/>
        <v>0.97298245614035084</v>
      </c>
      <c r="AB9" s="30">
        <f t="shared" si="3"/>
        <v>0.95807017543859652</v>
      </c>
      <c r="AC9" s="31">
        <f t="shared" si="15"/>
        <v>-1.4912280701754321</v>
      </c>
      <c r="AD9" s="26"/>
      <c r="AE9" s="10">
        <f t="shared" si="4"/>
        <v>80.59407728421813</v>
      </c>
      <c r="AF9" s="10">
        <f t="shared" si="5"/>
        <v>85.205652658981037</v>
      </c>
      <c r="AG9" s="11">
        <f t="shared" si="16"/>
        <v>1.0572197800404117</v>
      </c>
      <c r="AH9" s="35">
        <f t="shared" si="17"/>
        <v>80.587991345113593</v>
      </c>
      <c r="AI9" s="10">
        <f t="shared" si="6"/>
        <v>84.584414942318261</v>
      </c>
      <c r="AJ9" s="11">
        <f t="shared" si="18"/>
        <v>1.0495908078920866</v>
      </c>
    </row>
    <row r="10" spans="2:36" x14ac:dyDescent="0.35">
      <c r="B10" s="13" t="s">
        <v>6</v>
      </c>
      <c r="C10" s="43">
        <v>478223</v>
      </c>
      <c r="D10" s="43">
        <v>543861</v>
      </c>
      <c r="E10" s="11">
        <f t="shared" si="7"/>
        <v>1.1372539589271113</v>
      </c>
      <c r="F10" s="10">
        <v>478223</v>
      </c>
      <c r="G10" s="10">
        <v>539401.03</v>
      </c>
      <c r="H10" s="11">
        <f t="shared" si="8"/>
        <v>1.1279278286489776</v>
      </c>
      <c r="I10" s="26"/>
      <c r="J10" s="44">
        <v>5643</v>
      </c>
      <c r="K10" s="44">
        <v>5756</v>
      </c>
      <c r="L10" s="11">
        <f t="shared" si="9"/>
        <v>1.0200248094984936</v>
      </c>
      <c r="M10" s="10">
        <v>5643</v>
      </c>
      <c r="N10" s="12">
        <v>5670</v>
      </c>
      <c r="O10" s="11">
        <f t="shared" si="10"/>
        <v>1.0047846889952152</v>
      </c>
      <c r="P10" s="26"/>
      <c r="Q10" s="8">
        <f t="shared" si="11"/>
        <v>5890</v>
      </c>
      <c r="R10" s="8">
        <f t="shared" si="19"/>
        <v>5890</v>
      </c>
      <c r="S10" s="11">
        <f t="shared" si="12"/>
        <v>1</v>
      </c>
      <c r="T10" s="8">
        <f>[1]RIVIERA!$R10</f>
        <v>5890</v>
      </c>
      <c r="U10" s="8">
        <f t="shared" si="20"/>
        <v>5890</v>
      </c>
      <c r="V10" s="11">
        <f t="shared" si="13"/>
        <v>1</v>
      </c>
      <c r="W10" s="26"/>
      <c r="X10" s="23">
        <f t="shared" si="0"/>
        <v>0.95806451612903221</v>
      </c>
      <c r="Y10" s="23">
        <f t="shared" si="1"/>
        <v>0.97724957555178271</v>
      </c>
      <c r="Z10" s="27">
        <f t="shared" si="14"/>
        <v>1.9185059422750506</v>
      </c>
      <c r="AA10" s="23">
        <f t="shared" si="2"/>
        <v>0.95806451612903221</v>
      </c>
      <c r="AB10" s="23">
        <f t="shared" si="3"/>
        <v>0.9626485568760611</v>
      </c>
      <c r="AC10" s="27">
        <f t="shared" si="15"/>
        <v>0.45840407470288946</v>
      </c>
      <c r="AD10" s="26"/>
      <c r="AE10" s="10">
        <f t="shared" si="4"/>
        <v>84.746234272550069</v>
      </c>
      <c r="AF10" s="10">
        <f t="shared" si="5"/>
        <v>94.485927727588603</v>
      </c>
      <c r="AG10" s="11">
        <f t="shared" si="16"/>
        <v>1.1149277432636708</v>
      </c>
      <c r="AH10" s="35">
        <f t="shared" si="17"/>
        <v>84.746234272550069</v>
      </c>
      <c r="AI10" s="10">
        <f t="shared" si="6"/>
        <v>95.132456790123456</v>
      </c>
      <c r="AJ10" s="11">
        <f t="shared" si="18"/>
        <v>1.122556743750649</v>
      </c>
    </row>
    <row r="11" spans="2:36" x14ac:dyDescent="0.35">
      <c r="B11" s="14" t="s">
        <v>7</v>
      </c>
      <c r="C11" s="43">
        <v>571414</v>
      </c>
      <c r="D11" s="43">
        <v>645321</v>
      </c>
      <c r="E11" s="11">
        <f t="shared" si="7"/>
        <v>1.1293405481839787</v>
      </c>
      <c r="F11" s="10">
        <v>571414</v>
      </c>
      <c r="G11" s="10">
        <v>642692.96</v>
      </c>
      <c r="H11" s="11">
        <f t="shared" si="8"/>
        <v>1.124741360904703</v>
      </c>
      <c r="I11" s="26"/>
      <c r="J11" s="44">
        <v>5486</v>
      </c>
      <c r="K11" s="44">
        <v>5564</v>
      </c>
      <c r="L11" s="11">
        <f t="shared" si="9"/>
        <v>1.014218009478673</v>
      </c>
      <c r="M11" s="10">
        <v>5486</v>
      </c>
      <c r="N11" s="12">
        <v>5547</v>
      </c>
      <c r="O11" s="11">
        <f t="shared" si="10"/>
        <v>1.0111192125410136</v>
      </c>
      <c r="P11" s="26"/>
      <c r="Q11" s="8">
        <f t="shared" si="11"/>
        <v>5700</v>
      </c>
      <c r="R11" s="8">
        <f t="shared" si="19"/>
        <v>5700</v>
      </c>
      <c r="S11" s="11">
        <f t="shared" si="12"/>
        <v>1</v>
      </c>
      <c r="T11" s="8">
        <f>[1]RIVIERA!$R11</f>
        <v>5700</v>
      </c>
      <c r="U11" s="8">
        <f t="shared" si="20"/>
        <v>5700</v>
      </c>
      <c r="V11" s="11">
        <f t="shared" si="13"/>
        <v>1</v>
      </c>
      <c r="W11" s="26"/>
      <c r="X11" s="23">
        <f t="shared" si="0"/>
        <v>0.96245614035087723</v>
      </c>
      <c r="Y11" s="23">
        <f t="shared" si="1"/>
        <v>0.97614035087719297</v>
      </c>
      <c r="Z11" s="27">
        <f t="shared" si="14"/>
        <v>1.3684210526315743</v>
      </c>
      <c r="AA11" s="23">
        <f t="shared" si="2"/>
        <v>0.96245614035087723</v>
      </c>
      <c r="AB11" s="23">
        <f t="shared" si="3"/>
        <v>0.97315789473684211</v>
      </c>
      <c r="AC11" s="27">
        <f t="shared" si="15"/>
        <v>1.0701754385964879</v>
      </c>
      <c r="AD11" s="26"/>
      <c r="AE11" s="10">
        <f t="shared" si="4"/>
        <v>104.15858549033905</v>
      </c>
      <c r="AF11" s="10">
        <f t="shared" si="5"/>
        <v>115.9814881380302</v>
      </c>
      <c r="AG11" s="11">
        <f t="shared" si="16"/>
        <v>1.113508671340278</v>
      </c>
      <c r="AH11" s="35">
        <f t="shared" si="17"/>
        <v>104.15858549033905</v>
      </c>
      <c r="AI11" s="10">
        <f t="shared" si="6"/>
        <v>115.86316206958716</v>
      </c>
      <c r="AJ11" s="11">
        <f t="shared" si="18"/>
        <v>1.1123726529517217</v>
      </c>
    </row>
    <row r="12" spans="2:36" x14ac:dyDescent="0.35">
      <c r="B12" s="14" t="s">
        <v>8</v>
      </c>
      <c r="C12" s="43">
        <v>687870</v>
      </c>
      <c r="D12" s="43">
        <v>728875</v>
      </c>
      <c r="E12" s="11">
        <f t="shared" si="7"/>
        <v>1.0596115545088463</v>
      </c>
      <c r="F12" s="10">
        <v>743132</v>
      </c>
      <c r="G12" s="10">
        <v>830760.8</v>
      </c>
      <c r="H12" s="11">
        <f t="shared" si="8"/>
        <v>1.1179182164137731</v>
      </c>
      <c r="I12" s="26"/>
      <c r="J12" s="44">
        <v>5417</v>
      </c>
      <c r="K12" s="44">
        <v>5253</v>
      </c>
      <c r="L12" s="11">
        <f t="shared" si="9"/>
        <v>0.96972494000369203</v>
      </c>
      <c r="M12" s="10">
        <v>5721</v>
      </c>
      <c r="N12" s="12">
        <v>5731</v>
      </c>
      <c r="O12" s="11">
        <f t="shared" si="10"/>
        <v>1.0017479461632581</v>
      </c>
      <c r="P12" s="26"/>
      <c r="Q12" s="8">
        <f t="shared" si="11"/>
        <v>5890</v>
      </c>
      <c r="R12" s="8">
        <f t="shared" si="19"/>
        <v>5890</v>
      </c>
      <c r="S12" s="11">
        <f t="shared" si="12"/>
        <v>1</v>
      </c>
      <c r="T12" s="8">
        <f>[1]RIVIERA!$R12</f>
        <v>5890</v>
      </c>
      <c r="U12" s="8">
        <f t="shared" si="20"/>
        <v>5890</v>
      </c>
      <c r="V12" s="11">
        <f t="shared" si="13"/>
        <v>1</v>
      </c>
      <c r="W12" s="26"/>
      <c r="X12" s="23">
        <f t="shared" si="0"/>
        <v>0.91969439728353142</v>
      </c>
      <c r="Y12" s="23">
        <f t="shared" si="1"/>
        <v>0.89185059422750423</v>
      </c>
      <c r="Z12" s="27">
        <f t="shared" si="14"/>
        <v>-2.7843803056027183</v>
      </c>
      <c r="AA12" s="23">
        <f t="shared" si="2"/>
        <v>0.97130730050933789</v>
      </c>
      <c r="AB12" s="23">
        <f t="shared" si="3"/>
        <v>0.97300509337860785</v>
      </c>
      <c r="AC12" s="27">
        <f t="shared" si="15"/>
        <v>0.16977928692699651</v>
      </c>
      <c r="AD12" s="26"/>
      <c r="AE12" s="10">
        <f t="shared" si="4"/>
        <v>126.98357024183127</v>
      </c>
      <c r="AF12" s="10">
        <f t="shared" si="5"/>
        <v>138.75404530744336</v>
      </c>
      <c r="AG12" s="11">
        <f t="shared" si="16"/>
        <v>1.0926928975393908</v>
      </c>
      <c r="AH12" s="35">
        <f t="shared" si="17"/>
        <v>129.89547281943717</v>
      </c>
      <c r="AI12" s="10">
        <f t="shared" si="6"/>
        <v>144.95913453149538</v>
      </c>
      <c r="AJ12" s="11">
        <f t="shared" si="18"/>
        <v>1.1159675651898788</v>
      </c>
    </row>
    <row r="13" spans="2:36" x14ac:dyDescent="0.35">
      <c r="B13" s="13" t="s">
        <v>9</v>
      </c>
      <c r="C13" s="43">
        <v>549889</v>
      </c>
      <c r="D13" s="43">
        <v>557966</v>
      </c>
      <c r="E13" s="11">
        <f t="shared" si="7"/>
        <v>1.0146884189354579</v>
      </c>
      <c r="F13" s="10">
        <v>845892</v>
      </c>
      <c r="G13" s="10">
        <v>921845.07</v>
      </c>
      <c r="H13" s="11">
        <f t="shared" si="8"/>
        <v>1.0897905051708727</v>
      </c>
      <c r="I13" s="26"/>
      <c r="J13" s="44">
        <v>3960</v>
      </c>
      <c r="K13" s="44">
        <v>3646</v>
      </c>
      <c r="L13" s="11">
        <f t="shared" si="9"/>
        <v>0.9207070707070707</v>
      </c>
      <c r="M13" s="10">
        <v>5737</v>
      </c>
      <c r="N13" s="12">
        <v>5731</v>
      </c>
      <c r="O13" s="11">
        <f t="shared" si="10"/>
        <v>0.99895415722503056</v>
      </c>
      <c r="P13" s="26"/>
      <c r="Q13" s="8">
        <f t="shared" si="11"/>
        <v>5890</v>
      </c>
      <c r="R13" s="8">
        <f t="shared" si="19"/>
        <v>5890</v>
      </c>
      <c r="S13" s="11">
        <f t="shared" si="12"/>
        <v>1</v>
      </c>
      <c r="T13" s="8">
        <f>[1]RIVIERA!$R13</f>
        <v>5890</v>
      </c>
      <c r="U13" s="8">
        <f t="shared" si="20"/>
        <v>5890</v>
      </c>
      <c r="V13" s="11">
        <f t="shared" si="13"/>
        <v>1</v>
      </c>
      <c r="W13" s="26"/>
      <c r="X13" s="23">
        <f t="shared" si="0"/>
        <v>0.67232597623089985</v>
      </c>
      <c r="Y13" s="23">
        <f t="shared" si="1"/>
        <v>0.61901528013582341</v>
      </c>
      <c r="Z13" s="27">
        <f t="shared" si="14"/>
        <v>-5.3310696095076437</v>
      </c>
      <c r="AA13" s="23">
        <f t="shared" si="2"/>
        <v>0.97402376910016975</v>
      </c>
      <c r="AB13" s="23">
        <f t="shared" si="3"/>
        <v>0.97300509337860785</v>
      </c>
      <c r="AC13" s="27">
        <f t="shared" si="15"/>
        <v>-0.10186757215618902</v>
      </c>
      <c r="AD13" s="26"/>
      <c r="AE13" s="10">
        <f t="shared" si="4"/>
        <v>138.86085858585858</v>
      </c>
      <c r="AF13" s="10">
        <f t="shared" si="5"/>
        <v>153.03510696653868</v>
      </c>
      <c r="AG13" s="11">
        <f t="shared" si="16"/>
        <v>1.1020751889699434</v>
      </c>
      <c r="AH13" s="35">
        <f t="shared" si="17"/>
        <v>147.44500610074951</v>
      </c>
      <c r="AI13" s="10">
        <f t="shared" si="6"/>
        <v>160.85239399755713</v>
      </c>
      <c r="AJ13" s="11">
        <f t="shared" si="18"/>
        <v>1.0909314479436918</v>
      </c>
    </row>
    <row r="14" spans="2:36" x14ac:dyDescent="0.35">
      <c r="B14" s="13" t="s">
        <v>10</v>
      </c>
      <c r="C14" s="43">
        <v>535969</v>
      </c>
      <c r="D14" s="43">
        <v>632988</v>
      </c>
      <c r="E14" s="11">
        <f t="shared" si="7"/>
        <v>1.1810160662277109</v>
      </c>
      <c r="F14" s="34">
        <v>606367</v>
      </c>
      <c r="G14" s="10">
        <v>662190.85</v>
      </c>
      <c r="H14" s="11">
        <f t="shared" si="8"/>
        <v>1.0920628101463306</v>
      </c>
      <c r="I14" s="26"/>
      <c r="J14" s="44">
        <v>5037</v>
      </c>
      <c r="K14" s="44">
        <v>5305</v>
      </c>
      <c r="L14" s="11">
        <f t="shared" si="9"/>
        <v>1.053206273575541</v>
      </c>
      <c r="M14" s="34">
        <v>5630</v>
      </c>
      <c r="N14" s="12">
        <v>5525</v>
      </c>
      <c r="O14" s="11">
        <f t="shared" si="10"/>
        <v>0.98134991119005333</v>
      </c>
      <c r="P14" s="26"/>
      <c r="Q14" s="8">
        <f t="shared" si="11"/>
        <v>5700</v>
      </c>
      <c r="R14" s="8">
        <f t="shared" si="19"/>
        <v>5700</v>
      </c>
      <c r="S14" s="11">
        <f t="shared" si="12"/>
        <v>1</v>
      </c>
      <c r="T14" s="8">
        <f>[1]RIVIERA!$R14</f>
        <v>5700</v>
      </c>
      <c r="U14" s="8">
        <f t="shared" si="20"/>
        <v>5700</v>
      </c>
      <c r="V14" s="11">
        <f t="shared" si="13"/>
        <v>1</v>
      </c>
      <c r="W14" s="26"/>
      <c r="X14" s="23">
        <f t="shared" si="0"/>
        <v>0.88368421052631574</v>
      </c>
      <c r="Y14" s="23">
        <f t="shared" si="1"/>
        <v>0.93070175438596492</v>
      </c>
      <c r="Z14" s="27">
        <f t="shared" si="14"/>
        <v>4.701754385964918</v>
      </c>
      <c r="AA14" s="23">
        <f t="shared" si="2"/>
        <v>0.987719298245614</v>
      </c>
      <c r="AB14" s="23">
        <f t="shared" si="3"/>
        <v>0.9692982456140351</v>
      </c>
      <c r="AC14" s="27">
        <f t="shared" si="15"/>
        <v>-1.8421052631578894</v>
      </c>
      <c r="AD14" s="26"/>
      <c r="AE14" s="10">
        <f t="shared" si="4"/>
        <v>106.40639269406392</v>
      </c>
      <c r="AF14" s="10">
        <f t="shared" si="5"/>
        <v>119.3191328934967</v>
      </c>
      <c r="AG14" s="11">
        <f t="shared" si="16"/>
        <v>1.1213530491213912</v>
      </c>
      <c r="AH14" s="35">
        <f t="shared" si="17"/>
        <v>107.70284191829485</v>
      </c>
      <c r="AI14" s="10">
        <f t="shared" si="6"/>
        <v>119.85354751131221</v>
      </c>
      <c r="AJ14" s="11">
        <f t="shared" si="18"/>
        <v>1.1128169449997902</v>
      </c>
    </row>
    <row r="15" spans="2:36" x14ac:dyDescent="0.35">
      <c r="B15" s="14" t="s">
        <v>11</v>
      </c>
      <c r="C15" s="43">
        <v>312369</v>
      </c>
      <c r="D15" s="43">
        <v>382164</v>
      </c>
      <c r="E15" s="11">
        <f t="shared" si="7"/>
        <v>1.2234376650691969</v>
      </c>
      <c r="F15" s="10">
        <v>479330</v>
      </c>
      <c r="G15" s="10">
        <v>511692.37</v>
      </c>
      <c r="H15" s="11">
        <f t="shared" si="8"/>
        <v>1.0675158450336928</v>
      </c>
      <c r="I15" s="26"/>
      <c r="J15" s="44">
        <v>3846</v>
      </c>
      <c r="K15" s="44">
        <v>4206</v>
      </c>
      <c r="L15" s="11">
        <f t="shared" si="9"/>
        <v>1.0936037441497659</v>
      </c>
      <c r="M15" s="10">
        <v>5721</v>
      </c>
      <c r="N15" s="12">
        <v>5530</v>
      </c>
      <c r="O15" s="11">
        <f t="shared" si="10"/>
        <v>0.96661422828176891</v>
      </c>
      <c r="P15" s="26"/>
      <c r="Q15" s="8">
        <f t="shared" si="11"/>
        <v>5890</v>
      </c>
      <c r="R15" s="8">
        <f t="shared" si="19"/>
        <v>5890</v>
      </c>
      <c r="S15" s="11">
        <f t="shared" si="12"/>
        <v>1</v>
      </c>
      <c r="T15" s="8">
        <f>[1]RIVIERA!$R15</f>
        <v>5890</v>
      </c>
      <c r="U15" s="8">
        <f t="shared" si="20"/>
        <v>5890</v>
      </c>
      <c r="V15" s="11">
        <f t="shared" si="13"/>
        <v>1</v>
      </c>
      <c r="W15" s="26"/>
      <c r="X15" s="23">
        <f t="shared" si="0"/>
        <v>0.65297113752122238</v>
      </c>
      <c r="Y15" s="23">
        <f t="shared" si="1"/>
        <v>0.71409168081494057</v>
      </c>
      <c r="Z15" s="27">
        <f t="shared" si="14"/>
        <v>6.1120543293718193</v>
      </c>
      <c r="AA15" s="23">
        <f t="shared" si="2"/>
        <v>0.97130730050933789</v>
      </c>
      <c r="AB15" s="23">
        <f t="shared" si="3"/>
        <v>0.93887945670628181</v>
      </c>
      <c r="AC15" s="27">
        <f t="shared" si="15"/>
        <v>-3.2427843803056078</v>
      </c>
      <c r="AD15" s="26"/>
      <c r="AE15" s="10">
        <f t="shared" si="4"/>
        <v>81.219188767550705</v>
      </c>
      <c r="AF15" s="10">
        <f t="shared" si="5"/>
        <v>90.861626248216837</v>
      </c>
      <c r="AG15" s="11">
        <f t="shared" si="16"/>
        <v>1.1187211744783956</v>
      </c>
      <c r="AH15" s="35">
        <f t="shared" si="17"/>
        <v>83.784303443453936</v>
      </c>
      <c r="AI15" s="10">
        <f t="shared" si="6"/>
        <v>92.530265822784813</v>
      </c>
      <c r="AJ15" s="11">
        <f t="shared" si="18"/>
        <v>1.104386645467949</v>
      </c>
    </row>
    <row r="16" spans="2:36" x14ac:dyDescent="0.35">
      <c r="B16" s="14" t="s">
        <v>12</v>
      </c>
      <c r="C16" s="43">
        <v>117467</v>
      </c>
      <c r="D16" s="43">
        <v>145462</v>
      </c>
      <c r="E16" s="11">
        <f t="shared" si="7"/>
        <v>1.2383222522070028</v>
      </c>
      <c r="F16" s="10">
        <v>420584</v>
      </c>
      <c r="G16" s="10">
        <v>440882.35</v>
      </c>
      <c r="H16" s="11">
        <f t="shared" si="8"/>
        <v>1.0482622971867688</v>
      </c>
      <c r="I16" s="26"/>
      <c r="J16" s="44">
        <v>1532</v>
      </c>
      <c r="K16" s="44">
        <v>1807</v>
      </c>
      <c r="L16" s="11">
        <f t="shared" si="9"/>
        <v>1.1795039164490861</v>
      </c>
      <c r="M16" s="10">
        <v>5321</v>
      </c>
      <c r="N16" s="12">
        <v>5250</v>
      </c>
      <c r="O16" s="11">
        <f t="shared" si="10"/>
        <v>0.98665664348806614</v>
      </c>
      <c r="P16" s="26"/>
      <c r="Q16" s="8">
        <f t="shared" si="11"/>
        <v>5700</v>
      </c>
      <c r="R16" s="8">
        <f t="shared" si="19"/>
        <v>5700</v>
      </c>
      <c r="S16" s="11">
        <f t="shared" si="12"/>
        <v>1</v>
      </c>
      <c r="T16" s="8">
        <f>[1]RIVIERA!$R16</f>
        <v>5700</v>
      </c>
      <c r="U16" s="8">
        <f t="shared" si="20"/>
        <v>5700</v>
      </c>
      <c r="V16" s="11">
        <f t="shared" si="13"/>
        <v>1</v>
      </c>
      <c r="W16" s="26"/>
      <c r="X16" s="23">
        <f t="shared" si="0"/>
        <v>0.26877192982456138</v>
      </c>
      <c r="Y16" s="23">
        <f t="shared" si="1"/>
        <v>0.31701754385964914</v>
      </c>
      <c r="Z16" s="27">
        <f t="shared" si="14"/>
        <v>4.8245614035087758</v>
      </c>
      <c r="AA16" s="23">
        <f t="shared" si="2"/>
        <v>0.93350877192982451</v>
      </c>
      <c r="AB16" s="23">
        <f t="shared" si="3"/>
        <v>0.92105263157894735</v>
      </c>
      <c r="AC16" s="27">
        <f t="shared" si="15"/>
        <v>-1.2456140350877165</v>
      </c>
      <c r="AD16" s="26"/>
      <c r="AE16" s="10">
        <f t="shared" si="4"/>
        <v>76.675587467362931</v>
      </c>
      <c r="AF16" s="10">
        <f t="shared" si="5"/>
        <v>80.499169894853353</v>
      </c>
      <c r="AG16" s="11">
        <f t="shared" si="16"/>
        <v>1.0498670118323898</v>
      </c>
      <c r="AH16" s="35">
        <f t="shared" si="17"/>
        <v>79.042285284720919</v>
      </c>
      <c r="AI16" s="10">
        <f t="shared" si="6"/>
        <v>83.977590476190471</v>
      </c>
      <c r="AJ16" s="11">
        <f t="shared" si="18"/>
        <v>1.0624387968249136</v>
      </c>
    </row>
    <row r="17" spans="2:36" x14ac:dyDescent="0.35">
      <c r="B17" s="16" t="s">
        <v>13</v>
      </c>
      <c r="C17" s="43">
        <v>73427</v>
      </c>
      <c r="D17" s="43">
        <v>109568</v>
      </c>
      <c r="E17" s="18">
        <f t="shared" si="7"/>
        <v>1.4922031405341361</v>
      </c>
      <c r="F17" s="17">
        <v>368523.94</v>
      </c>
      <c r="G17" s="17">
        <v>400737.87</v>
      </c>
      <c r="H17" s="18">
        <f t="shared" si="8"/>
        <v>1.087413398434848</v>
      </c>
      <c r="I17" s="26"/>
      <c r="J17" s="44">
        <v>905</v>
      </c>
      <c r="K17" s="44">
        <v>1267</v>
      </c>
      <c r="L17" s="18">
        <f t="shared" si="9"/>
        <v>1.4</v>
      </c>
      <c r="M17" s="17">
        <v>4331</v>
      </c>
      <c r="N17" s="19">
        <v>4470</v>
      </c>
      <c r="O17" s="18">
        <f t="shared" si="10"/>
        <v>1.0320942045716925</v>
      </c>
      <c r="P17" s="26"/>
      <c r="Q17" s="8">
        <f t="shared" si="11"/>
        <v>5890</v>
      </c>
      <c r="R17" s="8">
        <f t="shared" si="19"/>
        <v>5890</v>
      </c>
      <c r="S17" s="18">
        <f t="shared" si="12"/>
        <v>1</v>
      </c>
      <c r="T17" s="8">
        <f>[1]RIVIERA!$R17</f>
        <v>5890</v>
      </c>
      <c r="U17" s="8">
        <f t="shared" si="20"/>
        <v>5890</v>
      </c>
      <c r="V17" s="18">
        <f t="shared" si="13"/>
        <v>1</v>
      </c>
      <c r="W17" s="26"/>
      <c r="X17" s="23">
        <f t="shared" si="0"/>
        <v>0.1536502546689304</v>
      </c>
      <c r="Y17" s="24">
        <f t="shared" si="1"/>
        <v>0.21511035653650254</v>
      </c>
      <c r="Z17" s="28">
        <f t="shared" si="14"/>
        <v>6.1460101867572146</v>
      </c>
      <c r="AA17" s="24">
        <f t="shared" si="2"/>
        <v>0.73531409168081496</v>
      </c>
      <c r="AB17" s="24">
        <f t="shared" si="3"/>
        <v>0.75891341256366718</v>
      </c>
      <c r="AC17" s="28">
        <f t="shared" si="15"/>
        <v>2.3599320882852215</v>
      </c>
      <c r="AD17" s="26"/>
      <c r="AE17" s="17">
        <f t="shared" si="4"/>
        <v>81.134806629834259</v>
      </c>
      <c r="AF17" s="17">
        <f t="shared" si="5"/>
        <v>86.478295185477506</v>
      </c>
      <c r="AG17" s="18">
        <f t="shared" si="16"/>
        <v>1.0658593860958114</v>
      </c>
      <c r="AH17" s="35">
        <f t="shared" si="17"/>
        <v>85.089803740475645</v>
      </c>
      <c r="AI17" s="10">
        <f t="shared" si="6"/>
        <v>89.650530201342278</v>
      </c>
      <c r="AJ17" s="18">
        <f t="shared" si="18"/>
        <v>1.0535989773202072</v>
      </c>
    </row>
    <row r="18" spans="2:36" x14ac:dyDescent="0.35">
      <c r="B18" s="20" t="s">
        <v>14</v>
      </c>
      <c r="C18" s="21">
        <f>+SUM(C6:C17)</f>
        <v>4872990</v>
      </c>
      <c r="D18" s="21">
        <f>+SUM(D6:D17)</f>
        <v>5472416</v>
      </c>
      <c r="E18" s="22">
        <f t="shared" si="7"/>
        <v>1.1230098974141134</v>
      </c>
      <c r="F18" s="21">
        <f>+SUM(F6:F17)</f>
        <v>6061476.9400000004</v>
      </c>
      <c r="G18" s="21">
        <f>+SUM(G6:G17)</f>
        <v>6623800.0599999996</v>
      </c>
      <c r="H18" s="22">
        <f t="shared" si="8"/>
        <v>1.0927699842078422</v>
      </c>
      <c r="I18" s="26"/>
      <c r="J18" s="21">
        <f>+SUM(J6:J17)</f>
        <v>52445</v>
      </c>
      <c r="K18" s="21">
        <f>+SUM(K6:K17)</f>
        <v>54160</v>
      </c>
      <c r="L18" s="22">
        <f t="shared" si="9"/>
        <v>1.0327009247783392</v>
      </c>
      <c r="M18" s="21">
        <f>+SUM(M6:M17)</f>
        <v>64245</v>
      </c>
      <c r="N18" s="21">
        <f>+SUM(N6:N17)</f>
        <v>64191</v>
      </c>
      <c r="O18" s="22">
        <f t="shared" si="10"/>
        <v>0.99915946766285313</v>
      </c>
      <c r="P18" s="26"/>
      <c r="Q18" s="21">
        <f>+SUM(Q6:Q17)</f>
        <v>69350</v>
      </c>
      <c r="R18" s="21">
        <f>+SUM(R6:R17)</f>
        <v>69540</v>
      </c>
      <c r="S18" s="22">
        <f t="shared" si="12"/>
        <v>1.0027397260273974</v>
      </c>
      <c r="T18" s="21">
        <f>+SUM(T6:T17)</f>
        <v>69350</v>
      </c>
      <c r="U18" s="21">
        <f>+SUM(U6:U17)</f>
        <v>69540</v>
      </c>
      <c r="V18" s="22">
        <f t="shared" si="13"/>
        <v>1.0027397260273974</v>
      </c>
      <c r="W18" s="26"/>
      <c r="X18" s="25">
        <f t="shared" si="0"/>
        <v>0.75623648161499635</v>
      </c>
      <c r="Y18" s="25">
        <f t="shared" si="1"/>
        <v>0.77883232671843539</v>
      </c>
      <c r="Z18" s="29">
        <f t="shared" si="14"/>
        <v>2.2595845103439038</v>
      </c>
      <c r="AA18" s="25">
        <f t="shared" si="2"/>
        <v>0.92638788752703682</v>
      </c>
      <c r="AB18" s="25">
        <f t="shared" si="3"/>
        <v>0.92308024158757551</v>
      </c>
      <c r="AC18" s="29">
        <f t="shared" si="15"/>
        <v>-0.33076459394613122</v>
      </c>
      <c r="AD18" s="26"/>
      <c r="AE18" s="21">
        <f t="shared" si="4"/>
        <v>92.91619792163219</v>
      </c>
      <c r="AF18" s="21">
        <f t="shared" si="5"/>
        <v>101.04165435745938</v>
      </c>
      <c r="AG18" s="22">
        <f t="shared" si="16"/>
        <v>1.0874492996654943</v>
      </c>
      <c r="AH18" s="21">
        <f>+IFERROR(F18/M18*1,"-")</f>
        <v>94.349395906296223</v>
      </c>
      <c r="AI18" s="21">
        <f>+IFERROR(G18/N18*1,"-")</f>
        <v>103.18892149989874</v>
      </c>
      <c r="AJ18" s="22">
        <f t="shared" si="18"/>
        <v>1.093689265402203</v>
      </c>
    </row>
    <row r="19" spans="2:36" x14ac:dyDescent="0.35">
      <c r="I19" s="26"/>
      <c r="P19" s="26"/>
      <c r="W19" s="26"/>
      <c r="AD19" s="26"/>
    </row>
    <row r="20" spans="2:36" x14ac:dyDescent="0.35">
      <c r="B20" s="32"/>
    </row>
  </sheetData>
  <mergeCells count="5">
    <mergeCell ref="C2:H2"/>
    <mergeCell ref="J2:O2"/>
    <mergeCell ref="AE2:AJ2"/>
    <mergeCell ref="Q2:V2"/>
    <mergeCell ref="X2:AC2"/>
  </mergeCells>
  <pageMargins left="0.7" right="0.7" top="0.75" bottom="0.75" header="0.3" footer="0.3"/>
  <ignoredErrors>
    <ignoredError sqref="Z6:Z18 E18 L17:L18 S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F87B42A5F4D44CB46279C950020872" ma:contentTypeVersion="18" ma:contentTypeDescription="Crear nuevo documento." ma:contentTypeScope="" ma:versionID="2c01af938571c650b34f8774aaf40495">
  <xsd:schema xmlns:xsd="http://www.w3.org/2001/XMLSchema" xmlns:xs="http://www.w3.org/2001/XMLSchema" xmlns:p="http://schemas.microsoft.com/office/2006/metadata/properties" xmlns:ns2="128529e6-dd77-4b93-bada-a0c274117e89" xmlns:ns3="5b03c83d-770e-4991-b9d9-f331297aa7f5" targetNamespace="http://schemas.microsoft.com/office/2006/metadata/properties" ma:root="true" ma:fieldsID="f4e6f133143eabd41b7bf711dd4d148d" ns2:_="" ns3:_="">
    <xsd:import namespace="128529e6-dd77-4b93-bada-a0c274117e89"/>
    <xsd:import namespace="5b03c83d-770e-4991-b9d9-f331297aa7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529e6-dd77-4b93-bada-a0c274117e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db941660-78ae-42d7-b86e-1428ee354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3c83d-770e-4991-b9d9-f331297aa7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f8cc5b0-ec95-4a59-a4b8-2682cb385438}" ma:internalName="TaxCatchAll" ma:showField="CatchAllData" ma:web="5b03c83d-770e-4991-b9d9-f331297aa7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E63CE5-1590-453C-8056-59785055CD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869C0-03AA-4210-8488-5B9D2CBAC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529e6-dd77-4b93-bada-a0c274117e89"/>
    <ds:schemaRef ds:uri="5b03c83d-770e-4991-b9d9-f331297aa7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REGENTE</vt:lpstr>
      <vt:lpstr>RIO PARK</vt:lpstr>
      <vt:lpstr>RIUDOR</vt:lpstr>
      <vt:lpstr>FLAMINGO</vt:lpstr>
      <vt:lpstr>AGIR SPRINGS</vt:lpstr>
      <vt:lpstr>PEZ ESPADA</vt:lpstr>
      <vt:lpstr>RIVIERA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Martinez</dc:creator>
  <cp:keywords/>
  <dc:description/>
  <cp:lastModifiedBy>Paloma Martinez Aspe</cp:lastModifiedBy>
  <cp:revision/>
  <dcterms:created xsi:type="dcterms:W3CDTF">2018-11-07T10:53:40Z</dcterms:created>
  <dcterms:modified xsi:type="dcterms:W3CDTF">2024-07-08T17:48:11Z</dcterms:modified>
  <cp:category/>
  <cp:contentStatus/>
</cp:coreProperties>
</file>