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Maddaluno\OneDrive - BDO Austria\Dokumente\lmaddaluno\Uni\Master Thesis\"/>
    </mc:Choice>
  </mc:AlternateContent>
  <xr:revisionPtr revIDLastSave="0" documentId="8_{212A0C0E-69D1-4D26-A103-3C27DEF23A4E}" xr6:coauthVersionLast="47" xr6:coauthVersionMax="47" xr10:uidLastSave="{00000000-0000-0000-0000-000000000000}"/>
  <bookViews>
    <workbookView xWindow="-110" yWindow="-110" windowWidth="19420" windowHeight="11860" xr2:uid="{00000000-000D-0000-FFFF-FFFF00000000}"/>
  </bookViews>
  <sheets>
    <sheet name="Scenarios_Assumptions" sheetId="1" r:id="rId1"/>
    <sheet name="Overview" sheetId="4" r:id="rId2"/>
    <sheet name="Additive Result" sheetId="17" r:id="rId3"/>
    <sheet name="AI" sheetId="10" r:id="rId4"/>
    <sheet name="IoT" sheetId="12" r:id="rId5"/>
    <sheet name="Digital Twins" sheetId="14" r:id="rId6"/>
    <sheet name="Automation&amp;Robotics" sheetId="16" r:id="rId7"/>
    <sheet name="Digitalization Impact" sheetId="6" r:id="rId8"/>
    <sheet name="S1-BAU" sheetId="2" r:id="rId9"/>
    <sheet name="S2-EDCE" sheetId="3" r:id="rId10"/>
    <sheet name="S3-TTT" sheetId="5" r:id="rId11"/>
    <sheet name="NGFS" sheetId="11"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17" l="1"/>
  <c r="D5" i="17"/>
  <c r="E3" i="10"/>
  <c r="E4" i="10"/>
  <c r="F4" i="10" s="1"/>
  <c r="E5" i="10"/>
  <c r="F5" i="10" s="1"/>
  <c r="E6" i="10"/>
  <c r="F6" i="10" s="1"/>
  <c r="E7" i="10"/>
  <c r="F7" i="10" s="1"/>
  <c r="E8" i="10"/>
  <c r="F8" i="10" s="1"/>
  <c r="E9" i="10"/>
  <c r="F9" i="10" s="1"/>
  <c r="E10" i="10"/>
  <c r="F10" i="10" s="1"/>
  <c r="E11" i="10"/>
  <c r="F11" i="10" s="1"/>
  <c r="E12" i="10"/>
  <c r="F12" i="10" s="1"/>
  <c r="E13" i="10"/>
  <c r="F13" i="10" s="1"/>
  <c r="E14" i="10"/>
  <c r="F14" i="10" s="1"/>
  <c r="E15" i="10"/>
  <c r="E16" i="10"/>
  <c r="F16" i="10" s="1"/>
  <c r="E17" i="10"/>
  <c r="F17" i="10" s="1"/>
  <c r="E18" i="10"/>
  <c r="F18" i="10" s="1"/>
  <c r="E19" i="10"/>
  <c r="F19" i="10" s="1"/>
  <c r="E20" i="10"/>
  <c r="F20" i="10" s="1"/>
  <c r="E21" i="10"/>
  <c r="F21" i="10" s="1"/>
  <c r="E22" i="10"/>
  <c r="F22" i="10" s="1"/>
  <c r="E23" i="10"/>
  <c r="F23" i="10" s="1"/>
  <c r="E24" i="10"/>
  <c r="E25" i="10"/>
  <c r="F25" i="10" s="1"/>
  <c r="E26" i="10"/>
  <c r="F26" i="10" s="1"/>
  <c r="E27" i="10"/>
  <c r="E28" i="10"/>
  <c r="F28" i="10" s="1"/>
  <c r="E29" i="10"/>
  <c r="F29" i="10" s="1"/>
  <c r="E30" i="10"/>
  <c r="H30" i="10" s="1"/>
  <c r="E31" i="10"/>
  <c r="F31" i="10" s="1"/>
  <c r="E32" i="10"/>
  <c r="F32" i="10" s="1"/>
  <c r="E33" i="10"/>
  <c r="F33" i="10" s="1"/>
  <c r="E34" i="10"/>
  <c r="F34" i="10" s="1"/>
  <c r="E35" i="10"/>
  <c r="F35" i="10" s="1"/>
  <c r="E36" i="10"/>
  <c r="E37" i="10"/>
  <c r="F37" i="10" s="1"/>
  <c r="E38" i="10"/>
  <c r="F38" i="10" s="1"/>
  <c r="E39" i="10"/>
  <c r="E40" i="10"/>
  <c r="F40" i="10" s="1"/>
  <c r="E41" i="10"/>
  <c r="F41" i="10" s="1"/>
  <c r="E42" i="10"/>
  <c r="F42" i="10" s="1"/>
  <c r="E43" i="10"/>
  <c r="F43" i="10" s="1"/>
  <c r="E44" i="10"/>
  <c r="F44" i="10" s="1"/>
  <c r="E45" i="10"/>
  <c r="F45" i="10" s="1"/>
  <c r="E46" i="10"/>
  <c r="F46" i="10" s="1"/>
  <c r="E47" i="10"/>
  <c r="F47" i="10" s="1"/>
  <c r="E48" i="10"/>
  <c r="E49" i="10"/>
  <c r="F49" i="10" s="1"/>
  <c r="E50" i="10"/>
  <c r="F50" i="10" s="1"/>
  <c r="E51" i="10"/>
  <c r="E52" i="10"/>
  <c r="H52" i="10" s="1"/>
  <c r="E3" i="17" s="1"/>
  <c r="E2" i="10"/>
  <c r="F7" i="12"/>
  <c r="F8" i="12"/>
  <c r="F20" i="12"/>
  <c r="F36" i="12"/>
  <c r="H36" i="12" s="1"/>
  <c r="D4" i="17" s="1"/>
  <c r="F43" i="12"/>
  <c r="H43" i="12" s="1"/>
  <c r="F44" i="12"/>
  <c r="E5" i="12"/>
  <c r="F5" i="12" s="1"/>
  <c r="E6" i="12"/>
  <c r="F6" i="12" s="1"/>
  <c r="E7" i="12"/>
  <c r="E8" i="12"/>
  <c r="E9" i="12"/>
  <c r="F9" i="12" s="1"/>
  <c r="H9" i="12" s="1"/>
  <c r="E10" i="12"/>
  <c r="F10" i="12" s="1"/>
  <c r="E11" i="12"/>
  <c r="F11" i="12" s="1"/>
  <c r="E12" i="12"/>
  <c r="F12" i="12" s="1"/>
  <c r="E13" i="12"/>
  <c r="F13" i="12" s="1"/>
  <c r="E14" i="12"/>
  <c r="F14" i="12" s="1"/>
  <c r="H14" i="12" s="1"/>
  <c r="E15" i="12"/>
  <c r="F15" i="12" s="1"/>
  <c r="E16" i="12"/>
  <c r="F16" i="12" s="1"/>
  <c r="E17" i="12"/>
  <c r="F17" i="12" s="1"/>
  <c r="E18" i="12"/>
  <c r="F18" i="12" s="1"/>
  <c r="E19" i="12"/>
  <c r="F19" i="12" s="1"/>
  <c r="H19" i="12" s="1"/>
  <c r="C4" i="17" s="1"/>
  <c r="E20" i="12"/>
  <c r="E21" i="12"/>
  <c r="F21" i="12" s="1"/>
  <c r="H21" i="12" s="1"/>
  <c r="E22" i="12"/>
  <c r="F22" i="12" s="1"/>
  <c r="E23" i="12"/>
  <c r="F23" i="12" s="1"/>
  <c r="E24" i="12"/>
  <c r="F24" i="12" s="1"/>
  <c r="E25" i="12"/>
  <c r="F25" i="12" s="1"/>
  <c r="E26" i="12"/>
  <c r="F26" i="12" s="1"/>
  <c r="H26" i="12" s="1"/>
  <c r="E27" i="12"/>
  <c r="F27" i="12" s="1"/>
  <c r="E28" i="12"/>
  <c r="F28" i="12" s="1"/>
  <c r="E29" i="12"/>
  <c r="F29" i="12" s="1"/>
  <c r="E30" i="12"/>
  <c r="F30" i="12" s="1"/>
  <c r="E31" i="12"/>
  <c r="F31" i="12" s="1"/>
  <c r="H31" i="12" s="1"/>
  <c r="E32" i="12"/>
  <c r="F32" i="12" s="1"/>
  <c r="E33" i="12"/>
  <c r="F33" i="12" s="1"/>
  <c r="E34" i="12"/>
  <c r="F34" i="12" s="1"/>
  <c r="E35" i="12"/>
  <c r="F35" i="12" s="1"/>
  <c r="E36" i="12"/>
  <c r="E37" i="12"/>
  <c r="F37" i="12" s="1"/>
  <c r="E38" i="12"/>
  <c r="F38" i="12" s="1"/>
  <c r="H38" i="12" s="1"/>
  <c r="E39" i="12"/>
  <c r="F39" i="12" s="1"/>
  <c r="E40" i="12"/>
  <c r="F40" i="12" s="1"/>
  <c r="E41" i="12"/>
  <c r="F41" i="12" s="1"/>
  <c r="E42" i="12"/>
  <c r="F42" i="12" s="1"/>
  <c r="E43" i="12"/>
  <c r="E44" i="12"/>
  <c r="E45" i="12"/>
  <c r="F45" i="12" s="1"/>
  <c r="E46" i="12"/>
  <c r="F46" i="12" s="1"/>
  <c r="E47" i="12"/>
  <c r="F47" i="12" s="1"/>
  <c r="E48" i="12"/>
  <c r="F48" i="12" s="1"/>
  <c r="H48" i="12" s="1"/>
  <c r="E49" i="12"/>
  <c r="F49" i="12" s="1"/>
  <c r="E50" i="12"/>
  <c r="F50" i="12" s="1"/>
  <c r="E51" i="12"/>
  <c r="F51" i="12" s="1"/>
  <c r="E52" i="12"/>
  <c r="F52" i="12" s="1"/>
  <c r="E53" i="12"/>
  <c r="F53" i="12" s="1"/>
  <c r="H53" i="12" s="1"/>
  <c r="E4" i="17" s="1"/>
  <c r="E4" i="12"/>
  <c r="F4" i="12" s="1"/>
  <c r="H4" i="12" s="1"/>
  <c r="E3" i="12"/>
  <c r="F3" i="12" s="1"/>
  <c r="F12" i="14"/>
  <c r="F13" i="14"/>
  <c r="F14" i="14"/>
  <c r="F24" i="14"/>
  <c r="F25" i="14"/>
  <c r="F36" i="14"/>
  <c r="F37" i="14"/>
  <c r="F38" i="14"/>
  <c r="F48" i="14"/>
  <c r="F49" i="14"/>
  <c r="E4" i="14"/>
  <c r="F4" i="14" s="1"/>
  <c r="E5" i="14"/>
  <c r="F5" i="14" s="1"/>
  <c r="E6" i="14"/>
  <c r="F6" i="14" s="1"/>
  <c r="E7" i="14"/>
  <c r="F7" i="14" s="1"/>
  <c r="E8" i="14"/>
  <c r="F8" i="14" s="1"/>
  <c r="E9" i="14"/>
  <c r="F9" i="14" s="1"/>
  <c r="E10" i="14"/>
  <c r="F10" i="14" s="1"/>
  <c r="E11" i="14"/>
  <c r="F11" i="14" s="1"/>
  <c r="E12" i="14"/>
  <c r="E13" i="14"/>
  <c r="E14" i="14"/>
  <c r="H14" i="14" s="1"/>
  <c r="E15" i="14"/>
  <c r="F15" i="14" s="1"/>
  <c r="E16" i="14"/>
  <c r="F16" i="14" s="1"/>
  <c r="E17" i="14"/>
  <c r="F17" i="14" s="1"/>
  <c r="E18" i="14"/>
  <c r="F18" i="14" s="1"/>
  <c r="E19" i="14"/>
  <c r="F19" i="14" s="1"/>
  <c r="E20" i="14"/>
  <c r="F20" i="14" s="1"/>
  <c r="E21" i="14"/>
  <c r="H21" i="14" s="1"/>
  <c r="E22" i="14"/>
  <c r="F22" i="14" s="1"/>
  <c r="E23" i="14"/>
  <c r="F23" i="14" s="1"/>
  <c r="E24" i="14"/>
  <c r="E25" i="14"/>
  <c r="E26" i="14"/>
  <c r="H26" i="14" s="1"/>
  <c r="E27" i="14"/>
  <c r="F27" i="14" s="1"/>
  <c r="E28" i="14"/>
  <c r="F28" i="14" s="1"/>
  <c r="E29" i="14"/>
  <c r="F29" i="14" s="1"/>
  <c r="E30" i="14"/>
  <c r="F30" i="14" s="1"/>
  <c r="E31" i="14"/>
  <c r="F31" i="14" s="1"/>
  <c r="E32" i="14"/>
  <c r="F32" i="14" s="1"/>
  <c r="E33" i="14"/>
  <c r="F33" i="14" s="1"/>
  <c r="E34" i="14"/>
  <c r="F34" i="14" s="1"/>
  <c r="E35" i="14"/>
  <c r="F35" i="14" s="1"/>
  <c r="E36" i="14"/>
  <c r="H36" i="14" s="1"/>
  <c r="E37" i="14"/>
  <c r="E38" i="14"/>
  <c r="H38" i="14" s="1"/>
  <c r="E39" i="14"/>
  <c r="F39" i="14" s="1"/>
  <c r="E40" i="14"/>
  <c r="F40" i="14" s="1"/>
  <c r="E41" i="14"/>
  <c r="F41" i="14" s="1"/>
  <c r="E42" i="14"/>
  <c r="F42" i="14" s="1"/>
  <c r="E43" i="14"/>
  <c r="F43" i="14" s="1"/>
  <c r="E44" i="14"/>
  <c r="F44" i="14" s="1"/>
  <c r="E45" i="14"/>
  <c r="F45" i="14" s="1"/>
  <c r="E46" i="14"/>
  <c r="F46" i="14" s="1"/>
  <c r="E47" i="14"/>
  <c r="F47" i="14" s="1"/>
  <c r="E48" i="14"/>
  <c r="E49" i="14"/>
  <c r="E50" i="14"/>
  <c r="F50" i="14" s="1"/>
  <c r="E51" i="14"/>
  <c r="F51" i="14" s="1"/>
  <c r="E52" i="14"/>
  <c r="F52" i="14" s="1"/>
  <c r="E53" i="14"/>
  <c r="F53" i="14" s="1"/>
  <c r="E3" i="14"/>
  <c r="F3" i="14" s="1"/>
  <c r="F10" i="16"/>
  <c r="F11" i="16"/>
  <c r="F20" i="16"/>
  <c r="F22" i="16"/>
  <c r="F23" i="16"/>
  <c r="F24" i="16"/>
  <c r="F34" i="16"/>
  <c r="F35" i="16"/>
  <c r="F44" i="16"/>
  <c r="F46" i="16"/>
  <c r="F47" i="16"/>
  <c r="F48" i="16"/>
  <c r="I48" i="16" s="1"/>
  <c r="E4" i="16"/>
  <c r="H4" i="16" s="1"/>
  <c r="E5" i="16"/>
  <c r="F5" i="16" s="1"/>
  <c r="E6" i="16"/>
  <c r="F6" i="16" s="1"/>
  <c r="E7" i="16"/>
  <c r="F7" i="16" s="1"/>
  <c r="E8" i="16"/>
  <c r="F8" i="16" s="1"/>
  <c r="E9" i="16"/>
  <c r="H9" i="16" s="1"/>
  <c r="E10" i="16"/>
  <c r="E11" i="16"/>
  <c r="E12" i="16"/>
  <c r="F12" i="16" s="1"/>
  <c r="E13" i="16"/>
  <c r="F13" i="16" s="1"/>
  <c r="E14" i="16"/>
  <c r="H14" i="16" s="1"/>
  <c r="E15" i="16"/>
  <c r="F15" i="16" s="1"/>
  <c r="E16" i="16"/>
  <c r="F16" i="16" s="1"/>
  <c r="E17" i="16"/>
  <c r="F17" i="16" s="1"/>
  <c r="E18" i="16"/>
  <c r="F18" i="16" s="1"/>
  <c r="E19" i="16"/>
  <c r="H19" i="16" s="1"/>
  <c r="E20" i="16"/>
  <c r="E21" i="16"/>
  <c r="H21" i="16" s="1"/>
  <c r="E22" i="16"/>
  <c r="E23" i="16"/>
  <c r="E24" i="16"/>
  <c r="E25" i="16"/>
  <c r="F25" i="16" s="1"/>
  <c r="E26" i="16"/>
  <c r="H26" i="16" s="1"/>
  <c r="E27" i="16"/>
  <c r="F27" i="16" s="1"/>
  <c r="E28" i="16"/>
  <c r="F28" i="16" s="1"/>
  <c r="E29" i="16"/>
  <c r="F29" i="16" s="1"/>
  <c r="E30" i="16"/>
  <c r="F30" i="16" s="1"/>
  <c r="E31" i="16"/>
  <c r="F31" i="16" s="1"/>
  <c r="I31" i="16" s="1"/>
  <c r="E32" i="16"/>
  <c r="F32" i="16" s="1"/>
  <c r="E33" i="16"/>
  <c r="F33" i="16" s="1"/>
  <c r="E34" i="16"/>
  <c r="E35" i="16"/>
  <c r="E36" i="16"/>
  <c r="H36" i="16" s="1"/>
  <c r="D6" i="17" s="1"/>
  <c r="E37" i="16"/>
  <c r="F37" i="16" s="1"/>
  <c r="E38" i="16"/>
  <c r="H38" i="16" s="1"/>
  <c r="E39" i="16"/>
  <c r="F39" i="16" s="1"/>
  <c r="E40" i="16"/>
  <c r="F40" i="16" s="1"/>
  <c r="E41" i="16"/>
  <c r="F41" i="16" s="1"/>
  <c r="E42" i="16"/>
  <c r="F42" i="16" s="1"/>
  <c r="E43" i="16"/>
  <c r="F43" i="16" s="1"/>
  <c r="I43" i="16" s="1"/>
  <c r="E44" i="16"/>
  <c r="E45" i="16"/>
  <c r="F45" i="16" s="1"/>
  <c r="E46" i="16"/>
  <c r="E47" i="16"/>
  <c r="E48" i="16"/>
  <c r="H48" i="16" s="1"/>
  <c r="E49" i="16"/>
  <c r="F49" i="16" s="1"/>
  <c r="E50" i="16"/>
  <c r="F50" i="16" s="1"/>
  <c r="E51" i="16"/>
  <c r="F51" i="16" s="1"/>
  <c r="E52" i="16"/>
  <c r="F52" i="16" s="1"/>
  <c r="E53" i="16"/>
  <c r="H53" i="16" s="1"/>
  <c r="E6" i="17" s="1"/>
  <c r="E3" i="16"/>
  <c r="F3" i="16" s="1"/>
  <c r="I2" i="16"/>
  <c r="F3" i="10"/>
  <c r="F15" i="10"/>
  <c r="F24" i="10"/>
  <c r="F27" i="10"/>
  <c r="F30" i="10"/>
  <c r="F36" i="10"/>
  <c r="F39" i="10"/>
  <c r="F48" i="10"/>
  <c r="F51" i="10"/>
  <c r="F2" i="10"/>
  <c r="M21" i="10"/>
  <c r="N21" i="10" s="1"/>
  <c r="O21" i="10" s="1"/>
  <c r="M4" i="10"/>
  <c r="N4" i="10" s="1"/>
  <c r="O4" i="10" s="1"/>
  <c r="G12" i="11"/>
  <c r="H12" i="11"/>
  <c r="I12" i="11"/>
  <c r="J12" i="11"/>
  <c r="K12" i="11"/>
  <c r="G13" i="11"/>
  <c r="H13" i="11"/>
  <c r="I13" i="11"/>
  <c r="J13" i="11"/>
  <c r="K13" i="11"/>
  <c r="H11" i="11"/>
  <c r="I11" i="11"/>
  <c r="J11" i="11"/>
  <c r="K11" i="11"/>
  <c r="G11" i="11"/>
  <c r="H31" i="16"/>
  <c r="H43" i="16"/>
  <c r="H4" i="14"/>
  <c r="H9" i="14"/>
  <c r="H19" i="14"/>
  <c r="C5" i="17" s="1"/>
  <c r="H43" i="14"/>
  <c r="H48" i="14"/>
  <c r="H8" i="10"/>
  <c r="H20" i="10"/>
  <c r="H42" i="10"/>
  <c r="H47" i="10"/>
  <c r="H3" i="10"/>
  <c r="K25" i="4"/>
  <c r="L25" i="4"/>
  <c r="M25" i="4"/>
  <c r="N25" i="4"/>
  <c r="K26" i="4"/>
  <c r="L26" i="4"/>
  <c r="M26" i="4"/>
  <c r="N26" i="4"/>
  <c r="K27" i="4"/>
  <c r="L27" i="4"/>
  <c r="M27" i="4"/>
  <c r="N27" i="4"/>
  <c r="K28" i="4"/>
  <c r="L28" i="4"/>
  <c r="M28" i="4"/>
  <c r="N28" i="4"/>
  <c r="L24" i="4"/>
  <c r="M24" i="4"/>
  <c r="N24" i="4"/>
  <c r="K24" i="4"/>
  <c r="K17" i="4" a="1"/>
  <c r="K18" i="4" a="1"/>
  <c r="L19" i="4" a="1"/>
  <c r="M21" i="4" a="1"/>
  <c r="K20" i="4" a="1"/>
  <c r="K21" i="4" a="1"/>
  <c r="L18" i="4" a="1"/>
  <c r="M20" i="4" a="1"/>
  <c r="M18" i="4" a="1"/>
  <c r="L21" i="4" a="1"/>
  <c r="L17" i="4" a="1"/>
  <c r="M19" i="4" a="1"/>
  <c r="M17" i="4" a="1"/>
  <c r="K19" i="4" a="1"/>
  <c r="P18" i="4" a="1"/>
  <c r="L20" i="4" a="1"/>
  <c r="F36" i="16" l="1"/>
  <c r="I36" i="16" s="1"/>
  <c r="F26" i="14"/>
  <c r="H53" i="14"/>
  <c r="E5" i="17" s="1"/>
  <c r="E7" i="17" s="1"/>
  <c r="H18" i="10"/>
  <c r="C3" i="17" s="1"/>
  <c r="C7" i="17" s="1"/>
  <c r="F19" i="16"/>
  <c r="I19" i="16" s="1"/>
  <c r="H31" i="14"/>
  <c r="M19" i="10"/>
  <c r="N19" i="10" s="1"/>
  <c r="O19" i="10" s="1"/>
  <c r="F21" i="16"/>
  <c r="I21" i="16" s="1"/>
  <c r="F9" i="16"/>
  <c r="I9" i="16" s="1"/>
  <c r="F4" i="16"/>
  <c r="I4" i="16" s="1"/>
  <c r="H37" i="10"/>
  <c r="F21" i="14"/>
  <c r="H35" i="10"/>
  <c r="D3" i="17" s="1"/>
  <c r="D7" i="17" s="1"/>
  <c r="F38" i="16"/>
  <c r="I38" i="16" s="1"/>
  <c r="F26" i="16"/>
  <c r="I26" i="16" s="1"/>
  <c r="F14" i="16"/>
  <c r="I14" i="16" s="1"/>
  <c r="F53" i="16"/>
  <c r="I53" i="16" s="1"/>
  <c r="H25" i="10"/>
  <c r="F52" i="10"/>
  <c r="H13" i="10"/>
  <c r="K17" i="4"/>
  <c r="P18" i="4"/>
  <c r="K21" i="4"/>
  <c r="M21" i="4"/>
  <c r="L19" i="4"/>
  <c r="L18" i="4"/>
  <c r="L20" i="4"/>
  <c r="M19" i="4"/>
  <c r="L21" i="4"/>
  <c r="K19" i="4"/>
  <c r="M20" i="4"/>
  <c r="M18" i="4"/>
  <c r="K20" i="4"/>
  <c r="K18" i="4"/>
  <c r="M17" i="4"/>
  <c r="L17" i="4"/>
  <c r="F4" i="4"/>
  <c r="F5" i="4"/>
  <c r="F6" i="4"/>
  <c r="F7" i="4"/>
  <c r="F3" i="4"/>
  <c r="E3" i="4"/>
  <c r="E4" i="4"/>
  <c r="E5" i="4"/>
  <c r="E6" i="4"/>
  <c r="E7" i="4"/>
  <c r="D4" i="4"/>
  <c r="D5" i="4"/>
  <c r="D6" i="4"/>
  <c r="D7" i="4"/>
  <c r="D3" i="4"/>
  <c r="F5" i="2"/>
  <c r="F6" i="2"/>
  <c r="F7" i="2"/>
  <c r="F8" i="2"/>
  <c r="F4" i="2"/>
  <c r="F4" i="3"/>
  <c r="F5" i="3"/>
  <c r="F6" i="3"/>
  <c r="F7" i="3"/>
  <c r="F3" i="3"/>
  <c r="F4" i="5"/>
  <c r="F5" i="5"/>
  <c r="F6" i="5"/>
  <c r="F7" i="5"/>
  <c r="F3"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<sst xmlns="http://schemas.openxmlformats.org/spreadsheetml/2006/main" count="500" uniqueCount="148">
  <si>
    <t>Narrative</t>
  </si>
  <si>
    <t>Policy and Regulatory</t>
  </si>
  <si>
    <t>Societal</t>
  </si>
  <si>
    <t>Digitalization Role</t>
  </si>
  <si>
    <t>BAU</t>
  </si>
  <si>
    <t>Technology</t>
  </si>
  <si>
    <t>Adoption 2023</t>
  </si>
  <si>
    <t>Adoption 2040 (BAU)</t>
  </si>
  <si>
    <t>Artificial Intelligence</t>
  </si>
  <si>
    <t>~50% of firms (moderate)</t>
  </si>
  <si>
    <t>Internet of Things</t>
  </si>
  <si>
    <t>~60–70% of firms (wide)</t>
  </si>
  <si>
    <t>Digital Twins</t>
  </si>
  <si>
    <t>~30% of firms (selective)</t>
  </si>
  <si>
    <t>Big Data &amp; Cloud</t>
  </si>
  <si>
    <t>~75–80% of firms (broad)</t>
  </si>
  <si>
    <t>Automation &amp; Robotics</t>
  </si>
  <si>
    <t>~50% of firms (uneven across sectors)</t>
  </si>
  <si>
    <t>~75% of firms (most medium-large companies) integrating AI into operations. AI considered part of BAT for complex processes.</t>
  </si>
  <si>
    <t>~90%+ of enterprises. Pervasive sensing in factories, plants, and supply chains. Real-time data on energy, equipment, and products is standard (supporting circularity via tracking).</t>
  </si>
  <si>
    <t>~60–80% of large industrial firms use digital twins for key equipment, lines, or entire facilities. Widely used for scenario planning and operational tuning.</t>
  </si>
  <si>
    <t>~90% of firms on cloud platforms; extensive big data analytics in use. Industrial data spaces common. Data-driven decision-making is routine (supported by policy and cost incentives).</t>
  </si>
  <si>
    <t>Current</t>
  </si>
  <si>
    <t>AI-Based Process Optimization</t>
  </si>
  <si>
    <t>Industrial IoT Deployment</t>
  </si>
  <si>
    <t>Big Data &amp; Cloud Computing</t>
  </si>
  <si>
    <t>BAU 2040</t>
  </si>
  <si>
    <t>ECD 2040</t>
  </si>
  <si>
    <t>Current Adoption (2020s)</t>
  </si>
  <si>
    <t>Sources</t>
  </si>
  <si>
    <t>13–15% of EU enterprises use AI</t>
  </si>
  <si>
    <t>Eurostat AI</t>
  </si>
  <si>
    <t>29% of EU enterprises use IoT</t>
  </si>
  <si>
    <t>Eurostat IOT</t>
  </si>
  <si>
    <t>5–10% of industries have digital twins</t>
  </si>
  <si>
    <t>Harksys-DT</t>
  </si>
  <si>
    <t>42% of firms use cloud; ~20% use big data</t>
  </si>
  <si>
    <t>Eurostat cloud</t>
  </si>
  <si>
    <t>6–7% of EU enterprises use robots</t>
  </si>
  <si>
    <t>~95% adoption – near-ubiquitous smart sensors and connectivity (billions of devices; ~40 billion IoT devices globally by 2030)</t>
  </si>
  <si>
    <t>~95% adoption – cloud-based data analytics as standard in industry (large-scale cloud platforms link firms in industrial clusters)</t>
  </si>
  <si>
    <t>Number of comapnies</t>
  </si>
  <si>
    <t>Number of companies</t>
  </si>
  <si>
    <t>TTT 2040</t>
  </si>
  <si>
    <t>~60% of firms (nearly all large) use some robotics/automation. Robots common beyond automotive – used in material handling, maintenance, assembly across sectors. Extensive AI integration for self-optimization.</t>
  </si>
  <si>
    <t>~85% of feasible operations are automated or assisted by robots (robot density dramatically increased from 219 per 10k employees in 2023)</t>
  </si>
  <si>
    <t>CAGR</t>
  </si>
  <si>
    <t>ECD</t>
  </si>
  <si>
    <t>TTT</t>
  </si>
  <si>
    <t>#Firms</t>
  </si>
  <si>
    <t>Impact Energy Consumption reduction</t>
  </si>
  <si>
    <t>Impact CO2 reduction</t>
  </si>
  <si>
    <t>Reference</t>
  </si>
  <si>
    <t>Reference2</t>
  </si>
  <si>
    <t>Explanation</t>
  </si>
  <si>
    <t>Reduction in energy use on average via AI-driven optimization of industrial processes. AI algorithms can fine-tune operations (e.g. adjusting equipment settings, optimizing supply flows) to eliminate inefficiencies and waste energy, as seen in AI-enhanced manufacturing pilots.</t>
  </si>
  <si>
    <t>Reduction of GHG emissions, aligning with energy savings. By improving process efficiency and predictive maintenance, AI minimizes fuel and electricity waste, directly cutting CO₂ output in production and logistics.</t>
  </si>
  <si>
    <t>https://www.bcg.com/publications/2021/ai-to-reduce-carbon-emissions</t>
  </si>
  <si>
    <t xml:space="preserve">5–10% </t>
  </si>
  <si>
    <t>5–10%</t>
  </si>
  <si>
    <t>10–20%</t>
  </si>
  <si>
    <t>https://www.isa.org/intech-home/2018/march-april/features/combining-iot-industry-4-0-and-energy-management</t>
  </si>
  <si>
    <t>Improvement in energy efficiency potential with widespread IoT adoption (isa.org).
Real-time IoT sensor data allows industries to monitor equipment and environmental conditions continuously, enabling quick adjustments (e.g. turning off idle machines, fixing leaks) that save energy. Examples show IoT-based systems yielding double-digit energy savings (Daimler saw ~30% efficiency gains in robot systems with IoT/Industry 4.0 integration - isa.org).</t>
  </si>
  <si>
    <t>https://www.davra.com/how-iot-can-slow-climate-change/</t>
  </si>
  <si>
    <t>Explanation 2</t>
  </si>
  <si>
    <t xml:space="preserve">Up to 15% </t>
  </si>
  <si>
    <t>Reduction in CO₂ emissions by 2030 with full IoT deployment. IoT networks cut emissions by optimizing operations and reducing losses (for instance, detecting and preventing energy losses or emissions leaks in real time). Ericsson’s analysis finds aggressive IoT use across industries could abate about 15% of today’s emissions by 2030.</t>
  </si>
  <si>
    <t>Reduction in energy consumption in industrial settings (estimated by IEA) through use of digital twin simulations (numberanalytics.com). 
A digital twin (virtual replica of a facility or process) allows engineers to test and implement optimal settings, maintenance schedules, and process tweaks that minimize energy use. In practice, case studies report energy use drops of ~10% after implementing digital twin optimizations on production lines (ieeexplore.ieee.org). 
In certain applications (e.g. building management), energy savings can reach up to ~30% with digital twins (mdpi.com), highlighting their high potential when fully leveraged.</t>
  </si>
  <si>
    <t>https://www.numberanalytics.com/blog/benefits-digital-twin-manufacturing
https://ieeexplore.ieee.org/document/10216885
https://www.mdpi.com/2071-1050/17/8/3560</t>
  </si>
  <si>
    <t>Around 10%</t>
  </si>
  <si>
    <t xml:space="preserve">Around 10% </t>
  </si>
  <si>
    <t>Reduction in CO₂ emissions (comparable to the energy savings) from cutting fuel and power usage (numberanalytics.com).
 By running scenarios in a digital twin, companies can reduce overproduction, downtime, and suboptimal operating conditions, thereby burning less fuel and electricity for the same output. This directly translates to lower carbon emissions. For instance, digital twin deployments in manufacturing and buildings have shown significant emissions cuts proportional to energy saved (mdpi.com).</t>
  </si>
  <si>
    <t xml:space="preserve">5–15% </t>
  </si>
  <si>
    <t>Reduction in energy consumption achievable through big-data-driven energy management and cloud optimization (reuters.com). Advanced data analytics (often hosted on cloud platforms) can identify inefficiencies across plants and supply chains – for example, Energy Management Information Systems have cut industrial site energy use by 5–15% by pinpointing wasteful equipment and processes (reuters.com). Shifting on-premises IT systems into efficient cloud data centers also lowers energy use (one firm saw an 86% drop in IT energy after cloud migration) (cegal.com), contributing to overall efficiency gains.</t>
  </si>
  <si>
    <t>https://www.reuters.com/plus/roadmap-to-industrial-sustainability/industrial-energy-efficiency-comes-of-age-through-digital-transformation
https://www.cegal.com/en/resources/the-cloud-saves-tonnes-of-co2-emissions</t>
  </si>
  <si>
    <t xml:space="preserve"> 4–15% </t>
  </si>
  <si>
    <t>Reduction in CO₂ emissions broadly attributed to data-driven digitalization (weforum.com &amp; orgericsson.com). 
Analytics in the cloud improve process efficiency and enable smarter decision-making (e.g. optimizing production schedules to avoid peak fossil-based power use), thus cutting emissions. Moreover, consolidating computing in cloud centers (often powered by renewables and optimized cooling) significantly shrinks the carbon footprint of IT operations – global cloud adoption is estimated to eliminate on the order of 1 billion tons of CO₂ over several years (cegal.com).</t>
  </si>
  <si>
    <t>https://www.cegal.com/en/resources/the-cloud-saves-tonnes-of-co2-emissions
https://www.weforum.org/stories/2022/05/how-digital-solutions-can-reduce-global-emissions/
https://www.ericsson.com/en/reports-and-papers/research-papers/exploring-the-effects-of-ict-solutions-on-ghg-emissions-in-2030</t>
  </si>
  <si>
    <t>Reduction in energy usage in highly automated operations (automate.org). Automation and robotics streamline production, reducing idle running and human variability. Robots can be programmed to minimize energy-intensive motions and operate only when needed – for example, ABB reports its robotic optimizations can cut robot energy consumption by 30%. Automation also tends to lower scrap and rework rates, meaning less energy spent on wasted product.</t>
  </si>
  <si>
    <t>15–30%</t>
  </si>
  <si>
    <t>Reduction in CO₂ emissions with full-scale industrial automation, mirroring the energy savings. By curbing energy waste and improving throughput, automation directly lowers fuel and electricity-related emissions. Advanced robotics and AI combined have been projected to eliminate hundreds of millions of tons of CO₂ by 2030 (cyngn.com). Furthermore, the World Economic Forum notes that fully exploiting digital automation could deliver substantial carbon cuts – potentially around 40% when digital and automation technologies are maximally deployed (weforum.org) (though this figure includes synergy with other digital tools).</t>
  </si>
  <si>
    <t>https://www.automate.org/robotics/news/abb-robotics-launches-energy-efficiency-service-to-help-customers-save-costs-and-enhance-sustainability</t>
  </si>
  <si>
    <t>https://www.cyngn.com/blog/how-automation-supports-industrial-sustainability
https://www.weforum.org/stories/2023/01/innovation-thinking-systems-approach-davos23</t>
  </si>
  <si>
    <t>Impact Energy Reduction</t>
  </si>
  <si>
    <t>https://www.davra.com/how-iot-can-slow-climate-change</t>
  </si>
  <si>
    <t>10-20% --&gt; 15%</t>
  </si>
  <si>
    <t>5-10% --&gt; 7,5%</t>
  </si>
  <si>
    <t>https://www.numberanalytics.com/blog/benefits-digital-twin-manufacturing</t>
  </si>
  <si>
    <t>Up to 30% 
5% in Henkel Example energy efficiency</t>
  </si>
  <si>
    <t>https://www.automate.org/robotics/news/abb-robotics-launches-energy-efficiency-service-to-help-customers-save-costs-and-enhance-sustainability
https://impact.economist.com/sustainability/net-zero-and-energy/industrial-automation-is-the-key-to-addressing-the-energy-and-climate-crises</t>
  </si>
  <si>
    <t>20-30%</t>
  </si>
  <si>
    <t>Scenario</t>
  </si>
  <si>
    <t>Year</t>
  </si>
  <si>
    <t>Adoption Rate</t>
  </si>
  <si>
    <t>Energy Impact</t>
  </si>
  <si>
    <t>CO2 Impact</t>
  </si>
  <si>
    <t>EDCE</t>
  </si>
  <si>
    <t>Model</t>
  </si>
  <si>
    <t>Region</t>
  </si>
  <si>
    <t>Variable</t>
  </si>
  <si>
    <t>Unit</t>
  </si>
  <si>
    <t>Downscaling[GCAM 6.0 NGFS]</t>
  </si>
  <si>
    <t>Below 2?C</t>
  </si>
  <si>
    <t>EU27</t>
  </si>
  <si>
    <t>Emissions|CO2|Industrial Processes</t>
  </si>
  <si>
    <t>Mt CO2/yr</t>
  </si>
  <si>
    <t>Final Energy|Industry</t>
  </si>
  <si>
    <t>EJ/yr</t>
  </si>
  <si>
    <t>Current Policies</t>
  </si>
  <si>
    <t>Net Zero 2050</t>
  </si>
  <si>
    <t>~85% of operations utilize AI-driven optimization (vs 13-15% in 2023)</t>
  </si>
  <si>
    <t>~75% adoption – virtual twins for most major assets/processes ()</t>
  </si>
  <si>
    <t>https://www.bitkom.org/Bitkom/Publikationen/Studie-Klimaeffekte-der-Digitalisierung</t>
  </si>
  <si>
    <t>Impact</t>
  </si>
  <si>
    <t>Showcase, that % reduction in energy consumption = % reduction in CO2</t>
  </si>
  <si>
    <t>AI</t>
  </si>
  <si>
    <t>IoT</t>
  </si>
  <si>
    <t>DT</t>
  </si>
  <si>
    <t>A&amp;R</t>
  </si>
  <si>
    <t>Sum</t>
  </si>
  <si>
    <t>Dimension</t>
  </si>
  <si>
    <t>BAU (Business-as-Usual)</t>
  </si>
  <si>
    <t>EDCE (Efficiency-Driven Circular Economy)</t>
  </si>
  <si>
    <t>TTT (Transformative Twin Transition)</t>
  </si>
  <si>
    <t>Fragmented policy, slow and reactive industrial change; isolated innovation; climate ambition undermined by economic and political disruptions.</t>
  </si>
  <si>
    <t>Strategically coordinated efficiency and circular economy measures; moderate transformation using existing technologies.</t>
  </si>
  <si>
    <t>Visionary, systemic industrial transformation driven by digital-green synergy; all key pathways activated in parallel.</t>
  </si>
  <si>
    <t>Partial implementation of Green Deal and Fit for 55; stronger EU ETS and CBAM enforcement; focus on BATs and emission benchmarks.</t>
  </si>
  <si>
    <t>Minimal public support; low demand for low-carbon products; SMEs face major adoption barriers.</t>
  </si>
  <si>
    <t>Moderate climate concern; low willingness to pay for green products; regulation drives change more than market forces.</t>
  </si>
  <si>
    <t>Climate responsibility is mainstream; consumers favor low-carbon goods; strong workforce retraining and cultural support for innovation.</t>
  </si>
  <si>
    <t>Fragmented adoption driven by cost efficiency, not emissions; large firms lead, SMEs lag.</t>
  </si>
  <si>
    <t>Enabler of energy and material efficiency; applied in line with cost and productivity goals; digital readiness improving with policy support.</t>
  </si>
  <si>
    <t>Strategic infrastructure for transformation; full integration across sectors; enables real-time optimization, emissions tracking, and coordination.</t>
  </si>
  <si>
    <t>NGFS Scenario</t>
  </si>
  <si>
    <t>Current Policies (CP)</t>
  </si>
  <si>
    <t>Delayed Transition (DT)</t>
  </si>
  <si>
    <t>Net Zero 2050 (NZE)</t>
  </si>
  <si>
    <t>Weak EU ETS enforcement; volatile carbon pricing; inconsistent implementation of Green Deal and CBAM.</t>
  </si>
  <si>
    <t>Full implementation of Green Deal, Fit for 55, and near-zero ETS cap by 2040; high carbon price; major public investment.</t>
  </si>
  <si>
    <t>Initial Thoughts/Calculations - Showcasing</t>
  </si>
  <si>
    <t>21% in Germany according to Bitkom --&gt; projection for whole EU</t>
  </si>
  <si>
    <t>Not relevant anymore, but maybe interesting sources for further research</t>
  </si>
  <si>
    <t>2020</t>
  </si>
  <si>
    <t>2025</t>
  </si>
  <si>
    <t>2030</t>
  </si>
  <si>
    <t>2035</t>
  </si>
  <si>
    <t>2040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</si>
</sst>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0.000%"/>
    <numFmt numFmtId="166" formatCode="_-* #,##0.000_-;\-* #,##0.000_-;_-* &quot;-&quot;??_-;_-@_-"/>
  </numFmts>
  <fonts count="9"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Calibri"/>
      <family val="2"/>
      <scheme val="minor"/>
    </font>
    <font>
      <b/>
      <sz val="11"/>
      <color theme="0"/>
      <name val="Calibri"/>
      <family val="2"/>
      <scheme val="minor"/>
    </font>
    <font>
      <sz val="12"/>
      <color theme="1"/>
      <name val="Aptos"/>
      <family val="2"/>
    </font>
    <font>
      <sz val="10"/>
      <color theme="1"/>
      <name val="Calibri"/>
      <family val="2"/>
      <scheme val="minor"/>
    </font>
    <font>
      <sz val="11"/>
      <color theme="0" tint="-0.34998626667073579"/>
      <name val="Calibri"/>
      <family val="2"/>
      <scheme val="minor"/>
    </font>
    <font>
      <sz val="10"/>
      <color theme="0" tint="-0.34998626667073579"/>
      <name val="Calibri"/>
      <family val="2"/>
      <scheme val="minor"/>
    </font>
  </fonts>
  <fills count="7">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theme="4" tint="0.59999389629810485"/>
        <bgColor theme="4" tint="0.59999389629810485"/>
      </patternFill>
    </fill>
    <fill>
      <patternFill patternType="solid">
        <fgColor theme="0" tint="-0.14999847407452621"/>
        <bgColor theme="4" tint="0.79998168889431442"/>
      </patternFill>
    </fill>
    <fill>
      <patternFill patternType="solid">
        <fgColor theme="0" tint="-0.14999847407452621"/>
        <bgColor indexed="64"/>
      </patternFill>
    </fill>
  </fills>
  <borders count="18">
    <border>
      <left/>
      <right/>
      <top/>
      <bottom/>
      <diagonal/>
    </border>
    <border>
      <left/>
      <right style="thin">
        <color indexed="64"/>
      </right>
      <top/>
      <bottom/>
      <diagonal/>
    </border>
    <border>
      <left/>
      <right style="thin">
        <color theme="0"/>
      </right>
      <top/>
      <bottom style="thick">
        <color theme="0"/>
      </bottom>
      <diagonal/>
    </border>
    <border>
      <left style="thin">
        <color theme="0"/>
      </left>
      <right style="thin">
        <color theme="0"/>
      </right>
      <top/>
      <bottom style="thick">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right style="thin">
        <color indexed="64"/>
      </right>
      <top/>
      <bottom style="thin">
        <color indexed="64"/>
      </bottom>
      <diagonal/>
    </border>
  </borders>
  <cellStyleXfs count="4">
    <xf numFmtId="0" fontId="0" fillId="0" borderId="0"/>
    <xf numFmtId="0" fontId="2" fillId="0" borderId="0" applyNumberFormat="0" applyFill="0" applyBorder="0" applyAlignment="0" applyProtection="0"/>
    <xf numFmtId="9" fontId="3" fillId="0" borderId="0" applyFont="0" applyFill="0" applyBorder="0" applyAlignment="0" applyProtection="0"/>
    <xf numFmtId="43" fontId="3" fillId="0" borderId="0" applyFont="0" applyFill="0" applyBorder="0" applyAlignment="0" applyProtection="0"/>
  </cellStyleXfs>
  <cellXfs count="58">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Alignment="1">
      <alignment horizontal="center" vertical="center" wrapText="1"/>
    </xf>
    <xf numFmtId="0" fontId="1" fillId="0" borderId="0" xfId="0" applyFont="1" applyAlignment="1">
      <alignment vertical="center" wrapText="1"/>
    </xf>
    <xf numFmtId="0" fontId="0" fillId="0" borderId="0" xfId="0" applyAlignment="1">
      <alignment vertical="center"/>
    </xf>
    <xf numFmtId="0" fontId="2" fillId="0" borderId="0" xfId="1" applyAlignment="1">
      <alignment vertical="center" wrapText="1"/>
    </xf>
    <xf numFmtId="9" fontId="0" fillId="0" borderId="0" xfId="2" applyFont="1"/>
    <xf numFmtId="0" fontId="2" fillId="0" borderId="0" xfId="1"/>
    <xf numFmtId="9" fontId="0" fillId="0" borderId="0" xfId="0" applyNumberFormat="1" applyAlignment="1">
      <alignment horizontal="right"/>
    </xf>
    <xf numFmtId="9" fontId="0" fillId="0" borderId="0" xfId="0" applyNumberFormat="1" applyAlignment="1">
      <alignment vertical="center" wrapText="1"/>
    </xf>
    <xf numFmtId="1" fontId="0" fillId="0" borderId="0" xfId="0" applyNumberFormat="1" applyAlignment="1">
      <alignment vertical="center" wrapText="1"/>
    </xf>
    <xf numFmtId="0" fontId="0" fillId="0" borderId="0" xfId="0" applyFill="1" applyAlignment="1">
      <alignment vertical="center"/>
    </xf>
    <xf numFmtId="0" fontId="0" fillId="0" borderId="0" xfId="0" applyFill="1" applyAlignment="1">
      <alignment vertical="center" wrapText="1"/>
    </xf>
    <xf numFmtId="9" fontId="0" fillId="0" borderId="0" xfId="0" applyNumberFormat="1"/>
    <xf numFmtId="10" fontId="0" fillId="0" borderId="0" xfId="2" applyNumberFormat="1" applyFont="1"/>
    <xf numFmtId="0" fontId="5" fillId="0" borderId="0" xfId="0" applyFont="1" applyAlignment="1">
      <alignment vertical="center" wrapText="1"/>
    </xf>
    <xf numFmtId="9" fontId="5" fillId="0" borderId="0" xfId="0" applyNumberFormat="1" applyFont="1" applyAlignment="1">
      <alignment vertical="center" wrapText="1"/>
    </xf>
    <xf numFmtId="0" fontId="4" fillId="2" borderId="2" xfId="0" applyFont="1" applyFill="1" applyBorder="1"/>
    <xf numFmtId="0" fontId="4" fillId="2" borderId="3" xfId="0" applyFont="1" applyFill="1" applyBorder="1"/>
    <xf numFmtId="0" fontId="0" fillId="4" borderId="4" xfId="0" applyFont="1" applyFill="1" applyBorder="1"/>
    <xf numFmtId="0" fontId="0" fillId="3" borderId="4" xfId="0" applyFont="1" applyFill="1" applyBorder="1"/>
    <xf numFmtId="0" fontId="0" fillId="4" borderId="6" xfId="0" applyFont="1" applyFill="1" applyBorder="1"/>
    <xf numFmtId="164" fontId="6" fillId="4" borderId="5" xfId="2" applyNumberFormat="1" applyFont="1" applyFill="1" applyBorder="1"/>
    <xf numFmtId="164" fontId="6" fillId="3" borderId="5" xfId="2" applyNumberFormat="1" applyFont="1" applyFill="1" applyBorder="1"/>
    <xf numFmtId="164" fontId="6" fillId="4" borderId="7" xfId="2" applyNumberFormat="1" applyFont="1" applyFill="1" applyBorder="1"/>
    <xf numFmtId="0" fontId="2" fillId="0" borderId="0" xfId="1" applyAlignment="1">
      <alignment wrapText="1"/>
    </xf>
    <xf numFmtId="164" fontId="6" fillId="3" borderId="5" xfId="2" applyNumberFormat="1" applyFont="1" applyFill="1" applyBorder="1" applyAlignment="1">
      <alignment horizontal="right"/>
    </xf>
    <xf numFmtId="164" fontId="6" fillId="4" borderId="5" xfId="2" applyNumberFormat="1" applyFont="1" applyFill="1" applyBorder="1" applyAlignment="1">
      <alignment horizontal="right"/>
    </xf>
    <xf numFmtId="0" fontId="7" fillId="5" borderId="4" xfId="0" applyFont="1" applyFill="1" applyBorder="1"/>
    <xf numFmtId="164" fontId="8" fillId="5" borderId="5" xfId="2" applyNumberFormat="1" applyFont="1" applyFill="1" applyBorder="1"/>
    <xf numFmtId="0" fontId="7" fillId="6" borderId="0" xfId="0" applyFont="1" applyFill="1" applyAlignment="1">
      <alignment wrapText="1"/>
    </xf>
    <xf numFmtId="164" fontId="0" fillId="0" borderId="0" xfId="2" applyNumberFormat="1" applyFont="1"/>
    <xf numFmtId="164" fontId="7" fillId="6" borderId="0" xfId="2" applyNumberFormat="1" applyFont="1" applyFill="1"/>
    <xf numFmtId="0" fontId="0" fillId="0" borderId="0" xfId="0" applyNumberFormat="1"/>
    <xf numFmtId="165" fontId="0" fillId="0" borderId="0" xfId="2" applyNumberFormat="1" applyFont="1"/>
    <xf numFmtId="10" fontId="0" fillId="0" borderId="0" xfId="0" applyNumberFormat="1"/>
    <xf numFmtId="166" fontId="0" fillId="0" borderId="0" xfId="3" applyNumberFormat="1" applyFont="1"/>
    <xf numFmtId="165" fontId="0" fillId="0" borderId="0" xfId="0" applyNumberFormat="1"/>
    <xf numFmtId="9" fontId="0" fillId="0" borderId="0" xfId="0" applyNumberFormat="1" applyAlignment="1">
      <alignment wrapText="1"/>
    </xf>
    <xf numFmtId="0" fontId="0" fillId="0" borderId="8" xfId="0" applyBorder="1"/>
    <xf numFmtId="0" fontId="0" fillId="0" borderId="9" xfId="0" applyBorder="1"/>
    <xf numFmtId="0" fontId="0" fillId="0" borderId="10" xfId="0" applyBorder="1"/>
    <xf numFmtId="10" fontId="0" fillId="0" borderId="11" xfId="0" applyNumberFormat="1" applyBorder="1"/>
    <xf numFmtId="0" fontId="0" fillId="0" borderId="0" xfId="0" applyBorder="1"/>
    <xf numFmtId="0" fontId="0" fillId="0" borderId="12" xfId="0" applyBorder="1"/>
    <xf numFmtId="0" fontId="0" fillId="0" borderId="11" xfId="0" applyBorder="1"/>
    <xf numFmtId="10" fontId="0" fillId="0" borderId="12" xfId="2" applyNumberFormat="1" applyFont="1" applyBorder="1"/>
    <xf numFmtId="0" fontId="0" fillId="0" borderId="13" xfId="0" applyBorder="1"/>
    <xf numFmtId="0" fontId="0" fillId="0" borderId="14" xfId="0" applyBorder="1"/>
    <xf numFmtId="10" fontId="0" fillId="0" borderId="15" xfId="2" applyNumberFormat="1" applyFont="1" applyBorder="1"/>
    <xf numFmtId="0" fontId="1" fillId="0" borderId="0" xfId="0" applyFont="1"/>
    <xf numFmtId="164" fontId="1" fillId="0" borderId="0" xfId="0" applyNumberFormat="1" applyFont="1"/>
    <xf numFmtId="0" fontId="1" fillId="0" borderId="1" xfId="0" applyFont="1" applyBorder="1" applyAlignment="1">
      <alignment vertical="center" wrapText="1"/>
    </xf>
    <xf numFmtId="0" fontId="1" fillId="0" borderId="17" xfId="0" applyFont="1" applyBorder="1" applyAlignment="1">
      <alignment vertical="center" wrapText="1"/>
    </xf>
    <xf numFmtId="0" fontId="1" fillId="0" borderId="16" xfId="0" applyFont="1" applyBorder="1" applyAlignment="1">
      <alignment vertical="center" wrapText="1"/>
    </xf>
    <xf numFmtId="0" fontId="0" fillId="0" borderId="14" xfId="0" applyBorder="1" applyAlignment="1">
      <alignment horizontal="center"/>
    </xf>
    <xf numFmtId="0" fontId="0" fillId="0" borderId="0" xfId="0" applyAlignment="1">
      <alignment horizontal="center" vertical="center" wrapText="1"/>
    </xf>
  </cellXfs>
  <cellStyles count="4">
    <cellStyle name="Komma" xfId="3" builtinId="3"/>
    <cellStyle name="Link" xfId="1" builtinId="8"/>
    <cellStyle name="Prozent" xfId="2" builtinId="5"/>
    <cellStyle name="Standard" xfId="0" builtinId="0"/>
  </cellStyles>
  <dxfs count="39">
    <dxf>
      <alignment horizontal="general" vertical="center" textRotation="0" wrapText="1" indent="0" justifyLastLine="0" shrinkToFit="0" readingOrder="0"/>
    </dxf>
    <dxf>
      <font>
        <b val="0"/>
        <i val="0"/>
        <strike val="0"/>
        <condense val="0"/>
        <extend val="0"/>
        <outline val="0"/>
        <shadow val="0"/>
        <u val="none"/>
        <vertAlign val="baseline"/>
        <sz val="12"/>
        <color theme="1"/>
        <name val="Aptos"/>
        <family val="2"/>
        <scheme val="none"/>
      </font>
      <alignment horizontal="general" vertical="center" textRotation="0" wrapText="1" indent="0" justifyLastLine="0" shrinkToFit="0" readingOrder="0"/>
    </dxf>
    <dxf>
      <font>
        <sz val="12"/>
        <name val="Aptos"/>
        <family val="2"/>
        <scheme val="none"/>
      </font>
      <alignment horizontal="general" vertical="center" textRotation="0" wrapText="1" indent="0" justifyLastLine="0" shrinkToFit="0" readingOrder="0"/>
    </dxf>
    <dxf>
      <alignment horizontal="general" vertical="center" textRotation="0" wrapText="1" indent="0" justifyLastLine="0" shrinkToFit="0" readingOrder="0"/>
    </dxf>
    <dxf>
      <font>
        <b val="0"/>
        <i val="0"/>
        <strike val="0"/>
        <condense val="0"/>
        <extend val="0"/>
        <outline val="0"/>
        <shadow val="0"/>
        <u val="none"/>
        <vertAlign val="baseline"/>
        <sz val="12"/>
        <color theme="1"/>
        <name val="Aptos"/>
        <family val="2"/>
        <scheme val="none"/>
      </font>
      <alignment horizontal="general" vertical="center" textRotation="0" wrapText="1"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numFmt numFmtId="165" formatCode="0.000%"/>
    </dxf>
    <dxf>
      <numFmt numFmtId="165" formatCode="0.000%"/>
    </dxf>
    <dxf>
      <numFmt numFmtId="165" formatCode="0.000%"/>
    </dxf>
    <dxf>
      <numFmt numFmtId="14" formatCode="0.00%"/>
    </dxf>
    <dxf>
      <numFmt numFmtId="14" formatCode="0.00%"/>
    </dxf>
    <dxf>
      <numFmt numFmtId="14" formatCode="0.00%"/>
    </dxf>
    <dxf>
      <numFmt numFmtId="165" formatCode="0.000%"/>
    </dxf>
    <dxf>
      <numFmt numFmtId="165" formatCode="0.000%"/>
    </dxf>
    <dxf>
      <numFmt numFmtId="165" formatCode="0.000%"/>
    </dxf>
    <dxf>
      <font>
        <b val="0"/>
        <i val="0"/>
        <strike val="0"/>
        <condense val="0"/>
        <extend val="0"/>
        <outline val="0"/>
        <shadow val="0"/>
        <u val="none"/>
        <vertAlign val="baseline"/>
        <sz val="11"/>
        <color theme="1"/>
        <name val="Calibri"/>
        <family val="2"/>
        <scheme val="minor"/>
      </font>
      <numFmt numFmtId="165" formatCode="0.000%"/>
    </dxf>
    <dxf>
      <font>
        <b val="0"/>
        <i val="0"/>
        <strike val="0"/>
        <condense val="0"/>
        <extend val="0"/>
        <outline val="0"/>
        <shadow val="0"/>
        <u val="none"/>
        <vertAlign val="baseline"/>
        <sz val="11"/>
        <color theme="1"/>
        <name val="Calibri"/>
        <family val="2"/>
        <scheme val="minor"/>
      </font>
      <numFmt numFmtId="165" formatCode="0.000%"/>
    </dxf>
    <dxf>
      <font>
        <b val="0"/>
        <i val="0"/>
        <strike val="0"/>
        <condense val="0"/>
        <extend val="0"/>
        <outline val="0"/>
        <shadow val="0"/>
        <u val="none"/>
        <vertAlign val="baseline"/>
        <sz val="11"/>
        <color theme="1"/>
        <name val="Calibri"/>
        <family val="2"/>
        <scheme val="minor"/>
      </font>
      <numFmt numFmtId="165" formatCode="0.000%"/>
    </dxf>
    <dxf>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164" formatCode="0.0%"/>
    </dxf>
    <dxf>
      <font>
        <b val="0"/>
        <i val="0"/>
        <strike val="0"/>
        <condense val="0"/>
        <extend val="0"/>
        <outline val="0"/>
        <shadow val="0"/>
        <u val="none"/>
        <vertAlign val="baseline"/>
        <sz val="11"/>
        <color theme="1"/>
        <name val="Calibri"/>
        <family val="2"/>
        <scheme val="minor"/>
      </font>
      <numFmt numFmtId="164" formatCode="0.0%"/>
    </dxf>
    <dxf>
      <font>
        <b val="0"/>
        <i val="0"/>
        <strike val="0"/>
        <condense val="0"/>
        <extend val="0"/>
        <outline val="0"/>
        <shadow val="0"/>
        <u val="none"/>
        <vertAlign val="baseline"/>
        <sz val="11"/>
        <color theme="1"/>
        <name val="Calibri"/>
        <family val="2"/>
        <scheme val="minor"/>
      </font>
      <numFmt numFmtId="164" formatCode="0.0%"/>
    </dxf>
    <dxf>
      <font>
        <b val="0"/>
        <i val="0"/>
        <strike val="0"/>
        <condense val="0"/>
        <extend val="0"/>
        <outline val="0"/>
        <shadow val="0"/>
        <u val="none"/>
        <vertAlign val="baseline"/>
        <sz val="11"/>
        <color theme="1"/>
        <name val="Calibri"/>
        <family val="2"/>
        <scheme val="minor"/>
      </font>
    </dxf>
    <dxf>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164" formatCode="0.0%"/>
      <fill>
        <patternFill patternType="solid">
          <fgColor theme="4" tint="0.59999389629810485"/>
          <bgColor theme="4" tint="0.59999389629810485"/>
        </patternFill>
      </fill>
      <border diagonalUp="0" diagonalDown="0" outline="0">
        <left style="thin">
          <color theme="0"/>
        </left>
        <right/>
        <top style="thin">
          <color theme="0"/>
        </top>
        <bottom style="thin">
          <color theme="0"/>
        </bottom>
      </border>
    </dxf>
    <dxf>
      <font>
        <b val="0"/>
        <i val="0"/>
        <strike val="0"/>
        <condense val="0"/>
        <extend val="0"/>
        <outline val="0"/>
        <shadow val="0"/>
        <u val="none"/>
        <vertAlign val="baseline"/>
        <sz val="11"/>
        <color theme="1"/>
        <name val="Calibri"/>
        <family val="2"/>
        <scheme val="minor"/>
      </font>
      <fill>
        <patternFill patternType="solid">
          <fgColor theme="4" tint="0.59999389629810485"/>
          <bgColor theme="4" tint="0.59999389629810485"/>
        </patternFill>
      </fill>
      <border diagonalUp="0" diagonalDown="0">
        <left/>
        <right style="thin">
          <color theme="0"/>
        </right>
        <top style="thin">
          <color theme="0"/>
        </top>
        <bottom style="thin">
          <color theme="0"/>
        </bottom>
        <vertical/>
        <horizontal/>
      </border>
    </dxf>
    <dxf>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164" formatCode="0.0%"/>
      <fill>
        <patternFill patternType="solid">
          <fgColor theme="4" tint="0.59999389629810485"/>
          <bgColor theme="4" tint="0.59999389629810485"/>
        </patternFill>
      </fill>
      <border diagonalUp="0" diagonalDown="0" outline="0">
        <left style="thin">
          <color theme="0"/>
        </left>
        <right/>
        <top style="thin">
          <color theme="0"/>
        </top>
        <bottom style="thin">
          <color theme="0"/>
        </bottom>
      </border>
    </dxf>
    <dxf>
      <font>
        <b val="0"/>
        <i val="0"/>
        <strike val="0"/>
        <condense val="0"/>
        <extend val="0"/>
        <outline val="0"/>
        <shadow val="0"/>
        <u val="none"/>
        <vertAlign val="baseline"/>
        <sz val="11"/>
        <color theme="1"/>
        <name val="Calibri"/>
        <family val="2"/>
        <scheme val="minor"/>
      </font>
      <fill>
        <patternFill patternType="solid">
          <fgColor theme="4" tint="0.59999389629810485"/>
          <bgColor theme="4" tint="0.59999389629810485"/>
        </patternFill>
      </fill>
      <border diagonalUp="0" diagonalDown="0">
        <left/>
        <right style="thin">
          <color theme="0"/>
        </right>
        <top style="thin">
          <color theme="0"/>
        </top>
        <bottom style="thin">
          <color theme="0"/>
        </bottom>
        <vertical/>
        <horizontal/>
      </border>
    </dxf>
    <dxf>
      <numFmt numFmtId="164" formatCode="0.0%"/>
    </dxf>
    <dxf>
      <font>
        <b val="0"/>
        <i val="0"/>
        <strike val="0"/>
        <condense val="0"/>
        <extend val="0"/>
        <outline val="0"/>
        <shadow val="0"/>
        <u val="none"/>
        <vertAlign val="baseline"/>
        <sz val="10"/>
        <color theme="1"/>
        <name val="Calibri"/>
        <family val="2"/>
        <scheme val="minor"/>
      </font>
      <numFmt numFmtId="164" formatCode="0.0%"/>
      <fill>
        <patternFill patternType="solid">
          <fgColor theme="4" tint="0.59999389629810485"/>
          <bgColor theme="4" tint="0.59999389629810485"/>
        </patternFill>
      </fill>
      <border diagonalUp="0" diagonalDown="0" outline="0">
        <left style="thin">
          <color theme="0"/>
        </left>
        <right/>
        <top style="thin">
          <color theme="0"/>
        </top>
        <bottom style="thin">
          <color theme="0"/>
        </bottom>
      </border>
    </dxf>
    <dxf>
      <font>
        <b val="0"/>
        <i val="0"/>
        <strike val="0"/>
        <condense val="0"/>
        <extend val="0"/>
        <outline val="0"/>
        <shadow val="0"/>
        <u val="none"/>
        <vertAlign val="baseline"/>
        <sz val="11"/>
        <color theme="1"/>
        <name val="Calibri"/>
        <family val="2"/>
        <scheme val="minor"/>
      </font>
      <fill>
        <patternFill patternType="solid">
          <fgColor theme="4" tint="0.59999389629810485"/>
          <bgColor theme="4" tint="0.59999389629810485"/>
        </patternFill>
      </fill>
      <border diagonalUp="0" diagonalDown="0">
        <left/>
        <right style="thin">
          <color theme="0"/>
        </right>
        <top style="thin">
          <color theme="0"/>
        </top>
        <bottom style="thin">
          <color theme="0"/>
        </bottom>
        <vertical/>
        <horizontal/>
      </border>
    </dxf>
    <dxf>
      <numFmt numFmtId="13" formatCode="0%"/>
    </dxf>
    <dxf>
      <numFmt numFmtId="13" formatCode="0%"/>
    </dxf>
    <dxf>
      <numFmt numFmtId="13" formatCode="0%"/>
      <alignment horizontal="right"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9F688DB-0DC2-4C0D-A999-8B75356E5702}" name="Tabelle1" displayName="Tabelle1" ref="B2:F7" totalsRowShown="0">
  <autoFilter ref="B2:F7" xr:uid="{19F688DB-0DC2-4C0D-A999-8B75356E5702}"/>
  <tableColumns count="5">
    <tableColumn id="1" xr3:uid="{79623EE7-DB22-4BDF-8DAF-D1F69C0B3DB6}" name="Technology"/>
    <tableColumn id="2" xr3:uid="{143E4F95-A77B-457A-877F-E5C888D6D41E}" name="Current" dataCellStyle="Prozent"/>
    <tableColumn id="3" xr3:uid="{2F1B69CE-042D-4066-8C84-18DFFA81C92F}" name="BAU 2040" dataDxfId="38">
      <calculatedColumnFormula>'S1-BAU'!$E4</calculatedColumnFormula>
    </tableColumn>
    <tableColumn id="4" xr3:uid="{604B00DF-1CAA-4121-B19F-A71915FFECDE}" name="ECD 2040" dataDxfId="37">
      <calculatedColumnFormula>'S2-EDCE'!$E3</calculatedColumnFormula>
    </tableColumn>
    <tableColumn id="5" xr3:uid="{1BC5373F-E387-437B-B8DE-855D9E67435A}" name="TTT 2040" dataDxfId="36">
      <calculatedColumnFormula>'S3-TTT'!$E3</calculatedColumnFormula>
    </tableColumn>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D93849B-9462-4E4F-9ABE-28EC01BADDD1}" name="Tabelle13" displayName="Tabelle13" ref="B17:D22" totalsRowShown="0">
  <autoFilter ref="B17:D22" xr:uid="{6D93849B-9462-4E4F-9ABE-28EC01BADDD1}"/>
  <tableColumns count="3">
    <tableColumn id="1" xr3:uid="{05CF8C49-85A5-4C4F-B182-2C304CF68F9B}" name="Technology"/>
    <tableColumn id="2" xr3:uid="{BECB8D0C-FB39-4A5F-BE6E-771AF6DDFDA4}" name="Current Adoption (2020s)"/>
    <tableColumn id="3" xr3:uid="{6711BE0E-65B4-4B3D-B56B-E3571F61F952}" name="Sources" dataCellStyle="Link"/>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8FAAF59-7316-4314-BC81-12EB88EEFC38}" name="Tabelle4" displayName="Tabelle4" ref="B9:D14" totalsRowShown="0">
  <autoFilter ref="B9:D14" xr:uid="{E8FAAF59-7316-4314-BC81-12EB88EEFC38}"/>
  <tableColumns count="3">
    <tableColumn id="1" xr3:uid="{113F3671-7DC9-4B3B-A23A-53A278ACB7EB}" name="Technology" dataDxfId="35"/>
    <tableColumn id="2" xr3:uid="{ECFF8FA3-9A3F-4008-AA62-623E598588C3}" name="Impact Energy Reduction" dataDxfId="34" dataCellStyle="Prozent"/>
    <tableColumn id="3" xr3:uid="{49856F2B-919F-4089-8127-9652A47A2CEB}" name="Impact CO2 reduction" dataDxfId="33" dataCellStyle="Prozent"/>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13FF236-CE09-4038-8280-8560FC5EA484}" name="Tabelle5" displayName="Tabelle5" ref="B24:D29" totalsRowShown="0">
  <autoFilter ref="B24:D29" xr:uid="{013FF236-CE09-4038-8280-8560FC5EA484}"/>
  <tableColumns count="3">
    <tableColumn id="1" xr3:uid="{8F4FD1AE-1FC4-4F75-91A7-63420B5ECFBB}" name="Technology" dataDxfId="32"/>
    <tableColumn id="2" xr3:uid="{09C7D3C6-28AB-407F-A3A5-62470CF5FF6A}" name="Impact Energy Reduction" dataDxfId="31" dataCellStyle="Prozent"/>
    <tableColumn id="3" xr3:uid="{CCEE4734-C1BA-4741-AA04-F5A43F82229C}" name="Reference" dataDxfId="30"/>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729982B-8F3D-44F3-B76F-9000F51BB92E}" name="Tabelle47" displayName="Tabelle47" ref="B31:D36" totalsRowShown="0">
  <autoFilter ref="B31:D36" xr:uid="{D729982B-8F3D-44F3-B76F-9000F51BB92E}"/>
  <tableColumns count="3">
    <tableColumn id="1" xr3:uid="{6BDC3F2D-1A18-445D-86B6-B16A4D0A7B68}" name="Technology" dataDxfId="29"/>
    <tableColumn id="2" xr3:uid="{C8F17C8A-2EC0-429E-AFF7-00704A5F3078}" name="Impact CO2 reduction" dataDxfId="28" dataCellStyle="Prozent"/>
    <tableColumn id="3" xr3:uid="{3507FC70-FFA0-4C80-87F1-AA59C06CDDB5}" name="Reference" dataDxfId="27"/>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69EC25E-5845-44F3-8784-C4058AE45DBA}" name="Tabelle7" displayName="Tabelle7" ref="B2:E7" totalsRowShown="0" dataDxfId="26" dataCellStyle="Prozent">
  <autoFilter ref="B2:E7" xr:uid="{669EC25E-5845-44F3-8784-C4058AE45DBA}"/>
  <tableColumns count="4">
    <tableColumn id="1" xr3:uid="{FEA46881-253D-419F-9979-1E58C65B65DB}" name="Technology"/>
    <tableColumn id="2" xr3:uid="{BD1A1645-6F10-4A04-9C41-8F582B32E905}" name="BAU" dataDxfId="25" dataCellStyle="Prozent"/>
    <tableColumn id="3" xr3:uid="{F15FFED9-807B-4768-801C-FB6C3C1D5CDE}" name="EDCE" dataDxfId="24" dataCellStyle="Prozent"/>
    <tableColumn id="4" xr3:uid="{08969B08-ABF3-41F9-B591-1C08177C03A6}" name="TTT" dataDxfId="23" dataCellStyle="Prozent"/>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3A74E45-7A45-47DD-96D2-B5678AD9B0EB}" name="Tabelle10" displayName="Tabelle10" ref="B1:F52" totalsRowShown="0" dataDxfId="22" dataCellStyle="Prozent">
  <autoFilter ref="B1:F52" xr:uid="{13A74E45-7A45-47DD-96D2-B5678AD9B0EB}"/>
  <tableColumns count="5">
    <tableColumn id="1" xr3:uid="{F8430907-579F-427E-AF4A-5219C218F013}" name="Scenario" dataDxfId="21"/>
    <tableColumn id="2" xr3:uid="{80B47DA6-98E4-48BA-AB8C-07DE501AC0C9}" name="Year"/>
    <tableColumn id="3" xr3:uid="{DB7B9A89-92A0-4E0E-ACE9-1F0CDB9CC172}" name="Adoption Rate" dataDxfId="20" dataCellStyle="Prozent"/>
    <tableColumn id="4" xr3:uid="{6CF2A044-862F-487E-9E12-3BABC7012801}" name="Energy Impact" dataDxfId="19" dataCellStyle="Prozent">
      <calculatedColumnFormula>Tabelle10[[#This Row],[Adoption Rate]]*$I$1</calculatedColumnFormula>
    </tableColumn>
    <tableColumn id="5" xr3:uid="{A73D10A6-4A28-4CC3-B8F2-4B62CD3E3B5E}" name="CO2 Impact" dataDxfId="18" dataCellStyle="Prozent">
      <calculatedColumnFormula>Tabelle10[[#This Row],[Energy Impact]]</calculatedColumnFormula>
    </tableColumn>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487EB63-8DC2-4C4A-8DA7-94A8120519FB}" name="Tabelle8" displayName="Tabelle8" ref="B2:F53" totalsRowShown="0">
  <autoFilter ref="B2:F53" xr:uid="{9487EB63-8DC2-4C4A-8DA7-94A8120519FB}"/>
  <tableColumns count="5">
    <tableColumn id="1" xr3:uid="{D03FF62B-6703-415C-B902-D2AF06373A36}" name="Scenario"/>
    <tableColumn id="2" xr3:uid="{334D3800-16A7-44BA-B39F-69F282120611}" name="Year"/>
    <tableColumn id="3" xr3:uid="{094719A6-EA2D-4F37-A48B-E32E9895297F}" name="Adoption Rate" dataDxfId="17" dataCellStyle="Prozent"/>
    <tableColumn id="4" xr3:uid="{D87EAAD1-4E71-4FB7-9AFE-694E3CC686D3}" name="Energy Impact" dataDxfId="16" dataCellStyle="Prozent">
      <calculatedColumnFormula>Tabelle8[[#This Row],[Adoption Rate]]*$I$2</calculatedColumnFormula>
    </tableColumn>
    <tableColumn id="5" xr3:uid="{3F95E986-CC4F-490A-9B71-9CD39BFB6387}" name="CO2 Impact" dataDxfId="15" dataCellStyle="Prozent">
      <calculatedColumnFormula>Tabelle8[[#This Row],[Energy Impact]]</calculatedColumnFormula>
    </tableColumn>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D1EEBE99-AB9F-4D46-B668-3094E2A81850}" name="Tabelle11" displayName="Tabelle11" ref="B2:F53" totalsRowShown="0">
  <autoFilter ref="B2:F53" xr:uid="{D1EEBE99-AB9F-4D46-B668-3094E2A81850}"/>
  <tableColumns count="5">
    <tableColumn id="1" xr3:uid="{D30DC99D-40F7-4DBD-8891-1185153F79B3}" name="Scenario"/>
    <tableColumn id="2" xr3:uid="{D0246394-85B8-4E9F-9283-4E2509832CD3}" name="Year"/>
    <tableColumn id="3" xr3:uid="{905EBBC9-A700-41C4-A6B1-CC5E52D85D7B}" name="Adoption Rate" dataDxfId="14" dataCellStyle="Prozent"/>
    <tableColumn id="4" xr3:uid="{B6F8C316-4661-4D80-B8C9-92AA2B7E77C1}" name="Energy Impact" dataDxfId="13" dataCellStyle="Prozent">
      <calculatedColumnFormula>Tabelle11[[#This Row],[Adoption Rate]]*$I$2</calculatedColumnFormula>
    </tableColumn>
    <tableColumn id="5" xr3:uid="{16B535CB-3418-400C-A999-AD7BCFB3E4BE}" name="CO2 Impact" dataDxfId="12" dataCellStyle="Prozent">
      <calculatedColumnFormula>Tabelle11[[#This Row],[Energy Impact]]</calculatedColumnFormula>
    </tableColumn>
  </tableColumns>
  <tableStyleInfo name="TableStyleMedium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4743E78E-7509-4971-8097-021C67838C39}" name="Tabelle14" displayName="Tabelle14" ref="B2:F54" totalsRowShown="0">
  <autoFilter ref="B2:F54" xr:uid="{4743E78E-7509-4971-8097-021C67838C39}"/>
  <tableColumns count="5">
    <tableColumn id="1" xr3:uid="{D324D5BC-3762-4A98-9576-E8F4E128FD37}" name="Scenario"/>
    <tableColumn id="2" xr3:uid="{62E8BA74-EC0C-4C59-A045-DECB526E4CD6}" name="Year"/>
    <tableColumn id="3" xr3:uid="{3EC63B97-A04C-4161-85D9-37F5D959FE70}" name="Adoption Rate" dataDxfId="11" dataCellStyle="Prozent"/>
    <tableColumn id="4" xr3:uid="{2576C16E-BE21-4605-A200-A4B25157C917}" name="Energy Impact" dataDxfId="10" dataCellStyle="Prozent"/>
    <tableColumn id="5" xr3:uid="{A77377D0-4741-4F45-BF43-77706E0601AD}" name="CO2 Impact" dataDxfId="9" dataCellStyle="Prozent"/>
  </tableColumns>
  <tableStyleInfo name="TableStyleMedium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110655E-7FB2-46B4-8D9D-05F403C164F5}" name="Tabelle3" displayName="Tabelle3" ref="B2:H7" totalsRowShown="0" headerRowDxfId="8" dataDxfId="7">
  <autoFilter ref="B2:H7" xr:uid="{F110655E-7FB2-46B4-8D9D-05F403C164F5}"/>
  <tableColumns count="7">
    <tableColumn id="1" xr3:uid="{4D56EFA5-7E0B-4BE5-8DDE-DBC98194A2D5}" name="Technology" dataDxfId="6"/>
    <tableColumn id="2" xr3:uid="{A831CDA9-2830-45C3-8BFA-D07A902347EC}" name="Impact Energy Consumption reduction" dataDxfId="5"/>
    <tableColumn id="6" xr3:uid="{E3568DC7-B536-4E9D-90B6-9273C19DD3B7}" name="Explanation" dataDxfId="4"/>
    <tableColumn id="4" xr3:uid="{B5B50B10-C7B6-4F68-B037-AA533A25DC9D}" name="Reference" dataDxfId="3"/>
    <tableColumn id="3" xr3:uid="{2A8CB9FE-FCD3-4501-8D36-5A4307A60A9E}" name="Impact CO2 reduction" dataDxfId="2"/>
    <tableColumn id="7" xr3:uid="{A757536C-5755-4856-BF9B-C061214E4366}" name="Explanation 2" dataDxfId="1"/>
    <tableColumn id="5" xr3:uid="{A6187DCF-9894-4382-84CD-72AF00357253}" name="Reference2" dataDxfId="0"/>
  </tableColumns>
  <tableStyleInfo name="TableStyleMedium9"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5D07256-48FD-4B16-9E9E-5C6EC855A91D}" name="Tabelle12" displayName="Tabelle12" ref="B2:K8" totalsRowShown="0">
  <autoFilter ref="B2:K8" xr:uid="{B5D07256-48FD-4B16-9E9E-5C6EC855A91D}"/>
  <tableColumns count="10">
    <tableColumn id="1" xr3:uid="{0D85BB7D-4D5F-4819-8612-389C82176E3B}" name="Model"/>
    <tableColumn id="2" xr3:uid="{5E7FE408-9B79-4D44-913E-FDB06CC49429}" name="Scenario"/>
    <tableColumn id="3" xr3:uid="{D6500452-57EC-486D-BE67-97E5EB5AEC15}" name="Region"/>
    <tableColumn id="4" xr3:uid="{983D697B-7C13-419E-97E7-9FE2DD124D9D}" name="Variable"/>
    <tableColumn id="5" xr3:uid="{A7055B5C-B67E-4078-A200-8C235E0491DD}" name="Unit"/>
    <tableColumn id="6" xr3:uid="{0D9D096E-BCD8-4E40-8C52-534E7281274D}" name="2020"/>
    <tableColumn id="7" xr3:uid="{C7F181E6-684A-4163-9E30-240FA386A97D}" name="2025"/>
    <tableColumn id="8" xr3:uid="{8A4DA25D-5914-4932-97FC-ED266D142B13}" name="2030"/>
    <tableColumn id="9" xr3:uid="{50324EBA-EDD5-4F82-A886-EA71BA2C3E8A}" name="2035"/>
    <tableColumn id="10" xr3:uid="{5ECB2623-DDA4-4F1E-A713-7EABE3E265C6}" name="2040"/>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www.davra.com/how-iot-can-slow-climate-change" TargetMode="External"/><Relationship Id="rId13" Type="http://schemas.openxmlformats.org/officeDocument/2006/relationships/hyperlink" Target="https://www.automate.org/robotics/news/abb-robotics-launches-energy-efficiency-service-to-help-customers-save-costs-and-enhance-sustainability" TargetMode="External"/><Relationship Id="rId18" Type="http://schemas.openxmlformats.org/officeDocument/2006/relationships/table" Target="../tables/table4.xml"/><Relationship Id="rId3" Type="http://schemas.openxmlformats.org/officeDocument/2006/relationships/hyperlink" Target="https://harksys.com/blog/driving-decarbonisation-with-digital-twins" TargetMode="External"/><Relationship Id="rId7" Type="http://schemas.openxmlformats.org/officeDocument/2006/relationships/hyperlink" Target="https://www.bcg.com/publications/2021/ai-to-reduce-carbon-emissions" TargetMode="External"/><Relationship Id="rId12" Type="http://schemas.openxmlformats.org/officeDocument/2006/relationships/hyperlink" Target="https://www.bitkom.org/Bitkom/Publikationen/Studie-Klimaeffekte-der-Digitalisierung" TargetMode="External"/><Relationship Id="rId17" Type="http://schemas.openxmlformats.org/officeDocument/2006/relationships/table" Target="../tables/table3.xml"/><Relationship Id="rId2" Type="http://schemas.openxmlformats.org/officeDocument/2006/relationships/hyperlink" Target="https://ec.europa.eu/eurostat/statistics-explained/index.php?title=Use_of_Internet_of_Things_in_enterprises" TargetMode="External"/><Relationship Id="rId16" Type="http://schemas.openxmlformats.org/officeDocument/2006/relationships/table" Target="../tables/table2.xml"/><Relationship Id="rId1" Type="http://schemas.openxmlformats.org/officeDocument/2006/relationships/hyperlink" Target="https://ec.europa.eu/eurostat/statistics-explained/index.php?title=Use_of_artificial_intelligence_in_enterprises" TargetMode="External"/><Relationship Id="rId6" Type="http://schemas.openxmlformats.org/officeDocument/2006/relationships/hyperlink" Target="https://www.bcg.com/publications/2021/ai-to-reduce-carbon-emissions" TargetMode="External"/><Relationship Id="rId11" Type="http://schemas.openxmlformats.org/officeDocument/2006/relationships/hyperlink" Target="https://www.automate.org/robotics/news/abb-robotics-launches-energy-efficiency-service-to-help-customers-save-costs-and-enhance-sustainability" TargetMode="External"/><Relationship Id="rId5" Type="http://schemas.openxmlformats.org/officeDocument/2006/relationships/hyperlink" Target="https://www.isa.org/intech-home/2018/march-april/features/combining-iot-industry-4-0-and-energy-management" TargetMode="External"/><Relationship Id="rId15" Type="http://schemas.openxmlformats.org/officeDocument/2006/relationships/table" Target="../tables/table1.xml"/><Relationship Id="rId10" Type="http://schemas.openxmlformats.org/officeDocument/2006/relationships/hyperlink" Target="https://www.numberanalytics.com/blog/benefits-digital-twin-manufacturing" TargetMode="External"/><Relationship Id="rId19" Type="http://schemas.openxmlformats.org/officeDocument/2006/relationships/table" Target="../tables/table5.xml"/><Relationship Id="rId4" Type="http://schemas.openxmlformats.org/officeDocument/2006/relationships/hyperlink" Target="https://ec.europa.eu/eurostat/web/products-eurostat-news/" TargetMode="External"/><Relationship Id="rId9" Type="http://schemas.openxmlformats.org/officeDocument/2006/relationships/hyperlink" Target="https://www.numberanalytics.com/blog/benefits-digital-twin-manufacturing" TargetMode="External"/><Relationship Id="rId1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7.xml"/></Relationships>
</file>

<file path=xl/worksheets/_rels/sheet5.xml.rels><?xml version="1.0" encoding="UTF-8" standalone="yes"?>
<Relationships xmlns="http://schemas.openxmlformats.org/package/2006/relationships"><Relationship Id="rId1" Type="http://schemas.openxmlformats.org/officeDocument/2006/relationships/table" Target="../tables/table8.xml"/></Relationships>
</file>

<file path=xl/worksheets/_rels/sheet6.xml.rels><?xml version="1.0" encoding="UTF-8" standalone="yes"?>
<Relationships xmlns="http://schemas.openxmlformats.org/package/2006/relationships"><Relationship Id="rId1" Type="http://schemas.openxmlformats.org/officeDocument/2006/relationships/table" Target="../tables/table9.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8.xml.rels><?xml version="1.0" encoding="UTF-8" standalone="yes"?>
<Relationships xmlns="http://schemas.openxmlformats.org/package/2006/relationships"><Relationship Id="rId8" Type="http://schemas.openxmlformats.org/officeDocument/2006/relationships/hyperlink" Target="https://www.cegal.com/en/resources/the-cloud-saves-tonnes-of-co2-emissions" TargetMode="External"/><Relationship Id="rId3" Type="http://schemas.openxmlformats.org/officeDocument/2006/relationships/hyperlink" Target="https://www.isa.org/intech-home/2018/march-april/features/combining-iot-industry-4-0-and-energy-management" TargetMode="External"/><Relationship Id="rId7" Type="http://schemas.openxmlformats.org/officeDocument/2006/relationships/hyperlink" Target="https://www.reuters.com/plus/roadmap-to-industrial-sustainability/industrial-energy-efficiency-comes-of-age-through-digital-transformation" TargetMode="External"/><Relationship Id="rId12" Type="http://schemas.openxmlformats.org/officeDocument/2006/relationships/table" Target="../tables/table11.xml"/><Relationship Id="rId2" Type="http://schemas.openxmlformats.org/officeDocument/2006/relationships/hyperlink" Target="https://www.bcg.com/publications/2021/ai-to-reduce-carbon-emissions" TargetMode="External"/><Relationship Id="rId1" Type="http://schemas.openxmlformats.org/officeDocument/2006/relationships/hyperlink" Target="https://www.bcg.com/publications/2021/ai-to-reduce-carbon-emissions" TargetMode="External"/><Relationship Id="rId6" Type="http://schemas.openxmlformats.org/officeDocument/2006/relationships/hyperlink" Target="https://www.numberanalytics.com/blog/benefits-digital-twin-manufacturing" TargetMode="External"/><Relationship Id="rId11" Type="http://schemas.openxmlformats.org/officeDocument/2006/relationships/printerSettings" Target="../printerSettings/printerSettings3.bin"/><Relationship Id="rId5" Type="http://schemas.openxmlformats.org/officeDocument/2006/relationships/hyperlink" Target="https://www.numberanalytics.com/blog/benefits-digital-twin-manufacturing" TargetMode="External"/><Relationship Id="rId10" Type="http://schemas.openxmlformats.org/officeDocument/2006/relationships/hyperlink" Target="https://www.cyngn.com/blog/how-automation-supports-industrial-sustainability" TargetMode="External"/><Relationship Id="rId4" Type="http://schemas.openxmlformats.org/officeDocument/2006/relationships/hyperlink" Target="https://www.davra.com/how-iot-can-slow-climate-change/" TargetMode="External"/><Relationship Id="rId9" Type="http://schemas.openxmlformats.org/officeDocument/2006/relationships/hyperlink" Target="https://www.automate.org/robotics/news/abb-robotics-launches-energy-efficiency-service-to-help-customers-save-costs-and-enhance-sustainability"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
  <sheetViews>
    <sheetView tabSelected="1" workbookViewId="0">
      <selection activeCell="D9" sqref="D9"/>
    </sheetView>
  </sheetViews>
  <sheetFormatPr baseColWidth="10" defaultColWidth="8.7265625" defaultRowHeight="14.5" x14ac:dyDescent="0.35"/>
  <cols>
    <col min="1" max="1" width="4" customWidth="1"/>
    <col min="2" max="2" width="18.6328125" style="1" bestFit="1" customWidth="1"/>
    <col min="3" max="4" width="40.7265625" style="1" customWidth="1"/>
    <col min="5" max="5" width="40.6328125" style="1" customWidth="1"/>
    <col min="6" max="6" width="8.7265625" style="1"/>
  </cols>
  <sheetData>
    <row r="1" spans="1:6" x14ac:dyDescent="0.35">
      <c r="A1" s="1"/>
      <c r="F1"/>
    </row>
    <row r="2" spans="1:6" x14ac:dyDescent="0.35">
      <c r="A2" s="1"/>
      <c r="B2" s="54" t="s">
        <v>120</v>
      </c>
      <c r="C2" s="55" t="s">
        <v>121</v>
      </c>
      <c r="D2" s="55" t="s">
        <v>122</v>
      </c>
      <c r="E2" s="55" t="s">
        <v>123</v>
      </c>
      <c r="F2"/>
    </row>
    <row r="3" spans="1:6" ht="58" x14ac:dyDescent="0.35">
      <c r="A3" s="1"/>
      <c r="B3" s="53" t="s">
        <v>0</v>
      </c>
      <c r="C3" s="2" t="s">
        <v>124</v>
      </c>
      <c r="D3" s="2" t="s">
        <v>125</v>
      </c>
      <c r="E3" s="2" t="s">
        <v>126</v>
      </c>
      <c r="F3"/>
    </row>
    <row r="4" spans="1:6" ht="58" x14ac:dyDescent="0.35">
      <c r="A4" s="1"/>
      <c r="B4" s="53" t="s">
        <v>1</v>
      </c>
      <c r="C4" s="2" t="s">
        <v>138</v>
      </c>
      <c r="D4" s="2" t="s">
        <v>127</v>
      </c>
      <c r="E4" s="2" t="s">
        <v>139</v>
      </c>
      <c r="F4"/>
    </row>
    <row r="5" spans="1:6" ht="58" x14ac:dyDescent="0.35">
      <c r="A5" s="1"/>
      <c r="B5" s="53" t="s">
        <v>2</v>
      </c>
      <c r="C5" s="2" t="s">
        <v>128</v>
      </c>
      <c r="D5" s="2" t="s">
        <v>129</v>
      </c>
      <c r="E5" s="2" t="s">
        <v>130</v>
      </c>
      <c r="F5"/>
    </row>
    <row r="6" spans="1:6" ht="58" x14ac:dyDescent="0.35">
      <c r="A6" s="1"/>
      <c r="B6" s="53" t="s">
        <v>3</v>
      </c>
      <c r="C6" s="2" t="s">
        <v>131</v>
      </c>
      <c r="D6" s="2" t="s">
        <v>132</v>
      </c>
      <c r="E6" s="2" t="s">
        <v>133</v>
      </c>
      <c r="F6"/>
    </row>
    <row r="7" spans="1:6" x14ac:dyDescent="0.35">
      <c r="A7" s="1"/>
      <c r="B7" s="53" t="s">
        <v>134</v>
      </c>
      <c r="C7" s="2" t="s">
        <v>135</v>
      </c>
      <c r="D7" s="2" t="s">
        <v>136</v>
      </c>
      <c r="E7" s="2" t="s">
        <v>137</v>
      </c>
      <c r="F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E9096-950B-4CA8-9EFC-07652B170247}">
  <dimension ref="B1:P36"/>
  <sheetViews>
    <sheetView zoomScale="55" zoomScaleNormal="55" workbookViewId="0">
      <selection activeCell="G35" sqref="G35"/>
    </sheetView>
  </sheetViews>
  <sheetFormatPr baseColWidth="10" defaultRowHeight="14.5" outlineLevelCol="1" x14ac:dyDescent="0.35"/>
  <cols>
    <col min="2" max="2" width="26.36328125" bestFit="1" customWidth="1"/>
    <col min="3" max="3" width="24" customWidth="1"/>
    <col min="4" max="4" width="21.26953125" customWidth="1"/>
    <col min="6" max="6" width="11.6328125" bestFit="1" customWidth="1"/>
    <col min="7" max="7" width="26.36328125" bestFit="1" customWidth="1"/>
    <col min="8" max="8" width="32.54296875" bestFit="1" customWidth="1"/>
    <col min="9" max="9" width="10.90625" customWidth="1" outlineLevel="1"/>
    <col min="10" max="10" width="28.36328125" customWidth="1" outlineLevel="1"/>
    <col min="11" max="15" width="10.90625" customWidth="1" outlineLevel="1"/>
    <col min="16" max="16" width="28.36328125" customWidth="1" outlineLevel="1"/>
  </cols>
  <sheetData>
    <row r="1" spans="2:14" x14ac:dyDescent="0.35">
      <c r="J1" t="s">
        <v>140</v>
      </c>
    </row>
    <row r="2" spans="2:14" x14ac:dyDescent="0.35">
      <c r="B2" t="s">
        <v>5</v>
      </c>
      <c r="C2" t="s">
        <v>22</v>
      </c>
      <c r="D2" t="s">
        <v>26</v>
      </c>
      <c r="E2" t="s">
        <v>27</v>
      </c>
      <c r="F2" t="s">
        <v>43</v>
      </c>
    </row>
    <row r="3" spans="2:14" x14ac:dyDescent="0.35">
      <c r="B3" t="s">
        <v>23</v>
      </c>
      <c r="C3" s="7">
        <v>0.1348</v>
      </c>
      <c r="D3" s="9">
        <f>'S1-BAU'!$E4</f>
        <v>0.5</v>
      </c>
      <c r="E3" s="9">
        <f>'S2-EDCE'!$E3</f>
        <v>0.75</v>
      </c>
      <c r="F3" s="9">
        <f>'S3-TTT'!$E3</f>
        <v>0.85</v>
      </c>
      <c r="J3" t="s">
        <v>5</v>
      </c>
      <c r="K3" t="s">
        <v>22</v>
      </c>
      <c r="L3" t="s">
        <v>26</v>
      </c>
      <c r="M3" t="s">
        <v>27</v>
      </c>
      <c r="N3" t="s">
        <v>43</v>
      </c>
    </row>
    <row r="4" spans="2:14" x14ac:dyDescent="0.35">
      <c r="B4" t="s">
        <v>24</v>
      </c>
      <c r="C4" s="7">
        <v>0.28999999999999998</v>
      </c>
      <c r="D4" s="9">
        <f>'S1-BAU'!$E5</f>
        <v>0.6</v>
      </c>
      <c r="E4" s="9">
        <f>'S2-EDCE'!$E4</f>
        <v>0.9</v>
      </c>
      <c r="F4" s="9">
        <f>'S3-TTT'!$E4</f>
        <v>0.95</v>
      </c>
      <c r="J4" t="s">
        <v>23</v>
      </c>
      <c r="K4" s="14">
        <v>0.1348</v>
      </c>
      <c r="L4" s="14">
        <v>0.5</v>
      </c>
      <c r="M4" s="14">
        <v>0.75</v>
      </c>
      <c r="N4" s="14">
        <v>0.85</v>
      </c>
    </row>
    <row r="5" spans="2:14" x14ac:dyDescent="0.35">
      <c r="B5" t="s">
        <v>12</v>
      </c>
      <c r="C5" s="7">
        <v>0.05</v>
      </c>
      <c r="D5" s="9">
        <f>'S1-BAU'!$E6</f>
        <v>0.3</v>
      </c>
      <c r="E5" s="9">
        <f>'S2-EDCE'!$E5</f>
        <v>0.6</v>
      </c>
      <c r="F5" s="9">
        <f>'S3-TTT'!$E5</f>
        <v>0.75</v>
      </c>
      <c r="J5" t="s">
        <v>24</v>
      </c>
      <c r="K5" s="14">
        <v>0.28999999999999998</v>
      </c>
      <c r="L5" s="14">
        <v>0.6</v>
      </c>
      <c r="M5" s="14">
        <v>0.9</v>
      </c>
      <c r="N5" s="14">
        <v>0.95</v>
      </c>
    </row>
    <row r="6" spans="2:14" x14ac:dyDescent="0.35">
      <c r="B6" t="s">
        <v>25</v>
      </c>
      <c r="C6" s="7">
        <v>0.42</v>
      </c>
      <c r="D6" s="9">
        <f>'S1-BAU'!$E7</f>
        <v>0.75</v>
      </c>
      <c r="E6" s="9">
        <f>'S2-EDCE'!$E6</f>
        <v>0.9</v>
      </c>
      <c r="F6" s="9">
        <f>'S3-TTT'!$E6</f>
        <v>0.95</v>
      </c>
      <c r="J6" t="s">
        <v>12</v>
      </c>
      <c r="K6" s="14">
        <v>0.05</v>
      </c>
      <c r="L6" s="14">
        <v>0.3</v>
      </c>
      <c r="M6" s="14">
        <v>0.6</v>
      </c>
      <c r="N6" s="14">
        <v>0.75</v>
      </c>
    </row>
    <row r="7" spans="2:14" x14ac:dyDescent="0.35">
      <c r="B7" t="s">
        <v>16</v>
      </c>
      <c r="C7" s="7">
        <v>0.06</v>
      </c>
      <c r="D7" s="9">
        <f>'S1-BAU'!$E8</f>
        <v>0.5</v>
      </c>
      <c r="E7" s="9">
        <f>'S2-EDCE'!$E7</f>
        <v>0.6</v>
      </c>
      <c r="F7" s="9">
        <f>'S3-TTT'!$E7</f>
        <v>0.85</v>
      </c>
      <c r="J7" t="s">
        <v>25</v>
      </c>
      <c r="K7" s="14">
        <v>0.42</v>
      </c>
      <c r="L7" s="14">
        <v>0.75</v>
      </c>
      <c r="M7" s="14">
        <v>0.9</v>
      </c>
      <c r="N7" s="14">
        <v>0.95</v>
      </c>
    </row>
    <row r="8" spans="2:14" x14ac:dyDescent="0.35">
      <c r="J8" t="s">
        <v>16</v>
      </c>
      <c r="K8" s="14">
        <v>0.06</v>
      </c>
      <c r="L8" s="14">
        <v>0.5</v>
      </c>
      <c r="M8" s="14">
        <v>0.6</v>
      </c>
      <c r="N8" s="14">
        <v>0.85</v>
      </c>
    </row>
    <row r="9" spans="2:14" ht="15" thickBot="1" x14ac:dyDescent="0.4">
      <c r="B9" s="18" t="s">
        <v>5</v>
      </c>
      <c r="C9" s="19" t="s">
        <v>83</v>
      </c>
      <c r="D9" t="s">
        <v>51</v>
      </c>
      <c r="K9" s="14"/>
      <c r="L9" s="14"/>
      <c r="M9" s="14"/>
      <c r="N9" s="14"/>
    </row>
    <row r="10" spans="2:14" ht="15" thickTop="1" x14ac:dyDescent="0.35">
      <c r="B10" s="20" t="s">
        <v>23</v>
      </c>
      <c r="C10" s="23">
        <v>7.4999999999999997E-2</v>
      </c>
      <c r="D10" s="32">
        <v>7.4999999999999997E-2</v>
      </c>
      <c r="K10" s="14"/>
      <c r="L10" s="14"/>
      <c r="M10" s="14"/>
      <c r="N10" s="14"/>
    </row>
    <row r="11" spans="2:14" x14ac:dyDescent="0.35">
      <c r="B11" s="21" t="s">
        <v>24</v>
      </c>
      <c r="C11" s="24">
        <v>0.15</v>
      </c>
      <c r="D11" s="32">
        <v>0.15</v>
      </c>
      <c r="K11" s="14"/>
      <c r="L11" s="14"/>
      <c r="M11" s="14"/>
      <c r="N11" s="14"/>
    </row>
    <row r="12" spans="2:14" x14ac:dyDescent="0.35">
      <c r="B12" s="20" t="s">
        <v>12</v>
      </c>
      <c r="C12" s="23">
        <v>0.1</v>
      </c>
      <c r="D12" s="32">
        <v>0.1</v>
      </c>
      <c r="K12" s="14"/>
      <c r="L12" s="14"/>
      <c r="M12" s="14"/>
      <c r="N12" s="14"/>
    </row>
    <row r="13" spans="2:14" x14ac:dyDescent="0.35">
      <c r="B13" s="29" t="s">
        <v>25</v>
      </c>
      <c r="C13" s="30">
        <v>0.1</v>
      </c>
      <c r="D13" s="33">
        <v>0.1</v>
      </c>
      <c r="K13" s="14"/>
      <c r="L13" s="14"/>
      <c r="M13" s="14"/>
      <c r="N13" s="14"/>
    </row>
    <row r="14" spans="2:14" x14ac:dyDescent="0.35">
      <c r="B14" s="22" t="s">
        <v>16</v>
      </c>
      <c r="C14" s="25">
        <v>0.25</v>
      </c>
      <c r="D14" s="32">
        <v>0.25</v>
      </c>
    </row>
    <row r="16" spans="2:14" x14ac:dyDescent="0.35">
      <c r="J16" t="s">
        <v>46</v>
      </c>
      <c r="K16" t="s">
        <v>4</v>
      </c>
      <c r="L16" t="s">
        <v>47</v>
      </c>
      <c r="M16" t="s">
        <v>48</v>
      </c>
    </row>
    <row r="17" spans="2:16" x14ac:dyDescent="0.35">
      <c r="B17" t="s">
        <v>5</v>
      </c>
      <c r="C17" t="s">
        <v>28</v>
      </c>
      <c r="D17" t="s">
        <v>29</v>
      </c>
      <c r="J17" t="s">
        <v>23</v>
      </c>
      <c r="K17" s="15" cm="1">
        <f t="array" aca="1" ref="K17" ca="1">_xll.CAGR(L24,$K24,16)</f>
        <v>8.5400000000000004E-2</v>
      </c>
      <c r="L17" s="15" cm="1">
        <f t="array" aca="1" ref="L17" ca="1">_xll.CAGR(M24,$K24,16)</f>
        <v>0.1132</v>
      </c>
      <c r="M17" s="15" cm="1">
        <f t="array" aca="1" ref="M17" ca="1">_xll.CAGR(N24,$K24,16)</f>
        <v>0.122</v>
      </c>
    </row>
    <row r="18" spans="2:16" x14ac:dyDescent="0.35">
      <c r="B18" t="s">
        <v>23</v>
      </c>
      <c r="C18" t="s">
        <v>30</v>
      </c>
      <c r="D18" s="8" t="s">
        <v>31</v>
      </c>
      <c r="J18" t="s">
        <v>24</v>
      </c>
      <c r="K18" s="15" cm="1">
        <f t="array" aca="1" ref="K18" ca="1">_xll.CAGR(L25,$K25,16)</f>
        <v>4.65E-2</v>
      </c>
      <c r="L18" s="15" cm="1">
        <f t="array" aca="1" ref="L18" ca="1">_xll.CAGR(M25,$K25,16)</f>
        <v>7.3300000000000004E-2</v>
      </c>
      <c r="M18" s="15" cm="1">
        <f t="array" aca="1" ref="M18" ca="1">_xll.CAGR(N25,$K25,16)</f>
        <v>7.6999999999999999E-2</v>
      </c>
      <c r="P18" cm="1">
        <f t="array" aca="1" ref="P18" ca="1">_xll.CAGR(905,211,6)</f>
        <v>0.2747</v>
      </c>
    </row>
    <row r="19" spans="2:16" x14ac:dyDescent="0.35">
      <c r="B19" t="s">
        <v>24</v>
      </c>
      <c r="C19" t="s">
        <v>32</v>
      </c>
      <c r="D19" s="8" t="s">
        <v>33</v>
      </c>
      <c r="J19" t="s">
        <v>12</v>
      </c>
      <c r="K19" s="15" cm="1">
        <f t="array" aca="1" ref="K19" ca="1">_xll.CAGR(L26,$K26,16)</f>
        <v>0.11849999999999999</v>
      </c>
      <c r="L19" s="15" cm="1">
        <f t="array" aca="1" ref="L19" ca="1">_xll.CAGR(M26,$K26,16)</f>
        <v>0.16800000000000001</v>
      </c>
      <c r="M19" s="15" cm="1">
        <f t="array" aca="1" ref="M19" ca="1">_xll.CAGR(N26,$K26,16)</f>
        <v>0.18440000000000001</v>
      </c>
    </row>
    <row r="20" spans="2:16" x14ac:dyDescent="0.35">
      <c r="B20" t="s">
        <v>12</v>
      </c>
      <c r="C20" t="s">
        <v>34</v>
      </c>
      <c r="D20" s="8" t="s">
        <v>35</v>
      </c>
      <c r="J20" t="s">
        <v>25</v>
      </c>
      <c r="K20" s="15" cm="1">
        <f t="array" aca="1" ref="K20" ca="1">_xll.CAGR(L27,$K27,16)</f>
        <v>3.6900000000000002E-2</v>
      </c>
      <c r="L20" s="15" cm="1">
        <f t="array" aca="1" ref="L20" ca="1">_xll.CAGR(M27,$K27,16)</f>
        <v>4.8800000000000003E-2</v>
      </c>
      <c r="M20" s="15" cm="1">
        <f t="array" aca="1" ref="M20" ca="1">_xll.CAGR(N27,$K27,16)</f>
        <v>5.2299999999999999E-2</v>
      </c>
    </row>
    <row r="21" spans="2:16" x14ac:dyDescent="0.35">
      <c r="B21" t="s">
        <v>25</v>
      </c>
      <c r="C21" t="s">
        <v>36</v>
      </c>
      <c r="D21" s="8" t="s">
        <v>37</v>
      </c>
      <c r="J21" t="s">
        <v>16</v>
      </c>
      <c r="K21" s="15" cm="1">
        <f t="array" aca="1" ref="K21" ca="1">_xll.CAGR(L28,$K28,16)</f>
        <v>0.14169999999999999</v>
      </c>
      <c r="L21" s="15" cm="1">
        <f t="array" aca="1" ref="L21" ca="1">_xll.CAGR(M28,$K28,16)</f>
        <v>0.15479999999999999</v>
      </c>
      <c r="M21" s="15" cm="1">
        <f t="array" aca="1" ref="M21" ca="1">_xll.CAGR(N28,$K28,16)</f>
        <v>0.1802</v>
      </c>
    </row>
    <row r="22" spans="2:16" ht="58" x14ac:dyDescent="0.35">
      <c r="B22" t="s">
        <v>16</v>
      </c>
      <c r="C22" s="39" t="s">
        <v>141</v>
      </c>
      <c r="D22" s="26" t="s">
        <v>112</v>
      </c>
    </row>
    <row r="23" spans="2:16" x14ac:dyDescent="0.35">
      <c r="J23" t="s">
        <v>49</v>
      </c>
      <c r="K23" t="s">
        <v>22</v>
      </c>
      <c r="L23" t="s">
        <v>26</v>
      </c>
      <c r="M23" t="s">
        <v>27</v>
      </c>
      <c r="N23" t="s">
        <v>43</v>
      </c>
    </row>
    <row r="24" spans="2:16" ht="15" thickBot="1" x14ac:dyDescent="0.4">
      <c r="B24" s="18" t="s">
        <v>5</v>
      </c>
      <c r="C24" s="19" t="s">
        <v>83</v>
      </c>
      <c r="D24" t="s">
        <v>52</v>
      </c>
      <c r="J24" t="s">
        <v>23</v>
      </c>
      <c r="K24">
        <f>$J$30*K4</f>
        <v>473.822</v>
      </c>
      <c r="L24">
        <f t="shared" ref="L24:N24" si="0">$J$30*L4</f>
        <v>1757.5</v>
      </c>
      <c r="M24">
        <f t="shared" si="0"/>
        <v>2636.25</v>
      </c>
      <c r="N24">
        <f t="shared" si="0"/>
        <v>2987.75</v>
      </c>
    </row>
    <row r="25" spans="2:16" ht="58.5" thickTop="1" x14ac:dyDescent="0.35">
      <c r="B25" s="20" t="s">
        <v>23</v>
      </c>
      <c r="C25" s="28" t="s">
        <v>86</v>
      </c>
      <c r="D25" s="26" t="s">
        <v>57</v>
      </c>
      <c r="J25" t="s">
        <v>24</v>
      </c>
      <c r="K25">
        <f t="shared" ref="K25:N25" si="1">$J$30*K5</f>
        <v>1019.3499999999999</v>
      </c>
      <c r="L25">
        <f t="shared" si="1"/>
        <v>2109</v>
      </c>
      <c r="M25">
        <f t="shared" si="1"/>
        <v>3163.5</v>
      </c>
      <c r="N25">
        <f t="shared" si="1"/>
        <v>3339.25</v>
      </c>
    </row>
    <row r="26" spans="2:16" ht="72.5" x14ac:dyDescent="0.35">
      <c r="B26" s="21" t="s">
        <v>24</v>
      </c>
      <c r="C26" s="27" t="s">
        <v>85</v>
      </c>
      <c r="D26" s="26" t="s">
        <v>61</v>
      </c>
      <c r="J26" t="s">
        <v>12</v>
      </c>
      <c r="K26">
        <f t="shared" ref="K26:N26" si="2">$J$30*K6</f>
        <v>175.75</v>
      </c>
      <c r="L26">
        <f t="shared" si="2"/>
        <v>1054.5</v>
      </c>
      <c r="M26">
        <f t="shared" si="2"/>
        <v>2109</v>
      </c>
      <c r="N26">
        <f t="shared" si="2"/>
        <v>2636.25</v>
      </c>
    </row>
    <row r="27" spans="2:16" ht="58" x14ac:dyDescent="0.35">
      <c r="B27" s="20" t="s">
        <v>12</v>
      </c>
      <c r="C27" s="23">
        <v>0.1</v>
      </c>
      <c r="D27" s="26" t="s">
        <v>87</v>
      </c>
      <c r="J27" t="s">
        <v>25</v>
      </c>
      <c r="K27">
        <f t="shared" ref="K27:N27" si="3">$J$30*K7</f>
        <v>1476.3</v>
      </c>
      <c r="L27">
        <f t="shared" si="3"/>
        <v>2636.25</v>
      </c>
      <c r="M27">
        <f t="shared" si="3"/>
        <v>3163.5</v>
      </c>
      <c r="N27">
        <f t="shared" si="3"/>
        <v>3339.25</v>
      </c>
    </row>
    <row r="28" spans="2:16" x14ac:dyDescent="0.35">
      <c r="B28" s="29" t="s">
        <v>25</v>
      </c>
      <c r="C28" s="30">
        <v>0.1</v>
      </c>
      <c r="D28" s="31"/>
      <c r="J28" t="s">
        <v>16</v>
      </c>
      <c r="K28">
        <f t="shared" ref="K28:N28" si="4">$J$30*K8</f>
        <v>210.9</v>
      </c>
      <c r="L28">
        <f t="shared" si="4"/>
        <v>1757.5</v>
      </c>
      <c r="M28">
        <f t="shared" si="4"/>
        <v>2109</v>
      </c>
      <c r="N28">
        <f t="shared" si="4"/>
        <v>2987.75</v>
      </c>
    </row>
    <row r="29" spans="2:16" ht="116" x14ac:dyDescent="0.35">
      <c r="B29" s="22" t="s">
        <v>16</v>
      </c>
      <c r="C29" s="25" t="s">
        <v>90</v>
      </c>
      <c r="D29" s="26" t="s">
        <v>81</v>
      </c>
    </row>
    <row r="30" spans="2:16" x14ac:dyDescent="0.35">
      <c r="J30">
        <v>3515</v>
      </c>
    </row>
    <row r="31" spans="2:16" ht="15" thickBot="1" x14ac:dyDescent="0.4">
      <c r="B31" s="18" t="s">
        <v>5</v>
      </c>
      <c r="C31" t="s">
        <v>51</v>
      </c>
      <c r="D31" t="s">
        <v>52</v>
      </c>
    </row>
    <row r="32" spans="2:16" ht="58.5" thickTop="1" x14ac:dyDescent="0.35">
      <c r="B32" s="20" t="s">
        <v>23</v>
      </c>
      <c r="C32" s="23">
        <v>7.4999999999999997E-2</v>
      </c>
      <c r="D32" s="26" t="s">
        <v>57</v>
      </c>
    </row>
    <row r="33" spans="2:4" ht="43.5" x14ac:dyDescent="0.35">
      <c r="B33" s="21" t="s">
        <v>24</v>
      </c>
      <c r="C33" s="24">
        <v>0.15</v>
      </c>
      <c r="D33" s="26" t="s">
        <v>84</v>
      </c>
    </row>
    <row r="34" spans="2:4" ht="58" x14ac:dyDescent="0.35">
      <c r="B34" s="20" t="s">
        <v>12</v>
      </c>
      <c r="C34" s="23">
        <v>0.1</v>
      </c>
      <c r="D34" s="26" t="s">
        <v>87</v>
      </c>
    </row>
    <row r="35" spans="2:4" x14ac:dyDescent="0.35">
      <c r="B35" s="29" t="s">
        <v>25</v>
      </c>
      <c r="C35" s="30"/>
      <c r="D35" s="31"/>
    </row>
    <row r="36" spans="2:4" ht="116" x14ac:dyDescent="0.35">
      <c r="B36" s="22" t="s">
        <v>16</v>
      </c>
      <c r="C36" s="25" t="s">
        <v>90</v>
      </c>
      <c r="D36" s="26" t="s">
        <v>81</v>
      </c>
    </row>
  </sheetData>
  <hyperlinks>
    <hyperlink ref="D18" r:id="rId1" location=":~:text=In%202024%2C%2013.48,enterprises%20used%20AI%20technologies" xr:uid="{DC7FD4F2-CBC4-4C4C-977B-486EAEAE0739}"/>
    <hyperlink ref="D19" r:id="rId2" location=":~:text=Highlights" xr:uid="{384FDCC7-83D0-45F6-9478-CF285C5853D5}"/>
    <hyperlink ref="D20" r:id="rId3" xr:uid="{9E901E13-220F-4739-8701-D4FAE8A62FF2}"/>
    <hyperlink ref="D21" r:id="rId4" xr:uid="{C25F7EB9-34F5-4C84-B2E4-E82EEE650CA4}"/>
    <hyperlink ref="D26" r:id="rId5" xr:uid="{3B47630C-AA62-4A34-9D17-323393A6C524}"/>
    <hyperlink ref="D25" r:id="rId6" xr:uid="{65E3070F-1F9A-4875-9453-7E118EDB4216}"/>
    <hyperlink ref="D32" r:id="rId7" xr:uid="{216B1A9E-F759-4B08-87E9-DCBAAF028BD8}"/>
    <hyperlink ref="D33" r:id="rId8" xr:uid="{58D0D0BD-7BE8-476B-977C-F4878041486F}"/>
    <hyperlink ref="D27" r:id="rId9" xr:uid="{9A111A83-5A75-44D2-A377-6D59C5B67EF6}"/>
    <hyperlink ref="D34" r:id="rId10" xr:uid="{29346893-1BA7-4574-8102-895DD98A4E4D}"/>
    <hyperlink ref="D29" r:id="rId11" xr:uid="{2BD4517B-6075-45C9-8178-D20CF8CB4811}"/>
    <hyperlink ref="D22" r:id="rId12" xr:uid="{AAEA4DE0-B16C-4B9A-B33D-2FF677B61F58}"/>
    <hyperlink ref="D36" r:id="rId13" xr:uid="{513973DC-881C-43F6-BCC3-3E55BDC4891A}"/>
  </hyperlinks>
  <pageMargins left="0.7" right="0.7" top="0.78740157499999996" bottom="0.78740157499999996" header="0.3" footer="0.3"/>
  <pageSetup paperSize="9" orientation="portrait" r:id="rId14"/>
  <tableParts count="5">
    <tablePart r:id="rId15"/>
    <tablePart r:id="rId16"/>
    <tablePart r:id="rId17"/>
    <tablePart r:id="rId18"/>
    <tablePart r:id="rId19"/>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57189-241B-4240-9BA3-2C72D3E5C578}">
  <dimension ref="B2:E7"/>
  <sheetViews>
    <sheetView workbookViewId="0">
      <selection activeCell="G9" sqref="G9"/>
    </sheetView>
  </sheetViews>
  <sheetFormatPr baseColWidth="10" defaultRowHeight="14.5" x14ac:dyDescent="0.35"/>
  <cols>
    <col min="1" max="1" width="2.6328125" customWidth="1"/>
    <col min="2" max="2" width="12.54296875" bestFit="1" customWidth="1"/>
  </cols>
  <sheetData>
    <row r="2" spans="2:5" x14ac:dyDescent="0.35">
      <c r="B2" t="s">
        <v>5</v>
      </c>
      <c r="C2" t="s">
        <v>4</v>
      </c>
      <c r="D2" t="s">
        <v>96</v>
      </c>
      <c r="E2" t="s">
        <v>48</v>
      </c>
    </row>
    <row r="3" spans="2:5" x14ac:dyDescent="0.35">
      <c r="B3" t="s">
        <v>115</v>
      </c>
      <c r="C3" s="32">
        <f>AI!H18</f>
        <v>3.7507499999999999E-2</v>
      </c>
      <c r="D3" s="32">
        <f>AI!H35</f>
        <v>5.6242500000000001E-2</v>
      </c>
      <c r="E3" s="32">
        <f>AI!H52</f>
        <v>6.3757499999999995E-2</v>
      </c>
    </row>
    <row r="4" spans="2:5" x14ac:dyDescent="0.35">
      <c r="B4" t="s">
        <v>116</v>
      </c>
      <c r="C4" s="32">
        <f>IoT!H19</f>
        <v>0.09</v>
      </c>
      <c r="D4" s="32">
        <f>IoT!H36</f>
        <v>0.13498499999999999</v>
      </c>
      <c r="E4" s="32">
        <f>IoT!H53</f>
        <v>0.142485</v>
      </c>
    </row>
    <row r="5" spans="2:5" x14ac:dyDescent="0.35">
      <c r="B5" t="s">
        <v>117</v>
      </c>
      <c r="C5" s="32">
        <f>'Digital Twins'!H19</f>
        <v>3.0009999999999998E-2</v>
      </c>
      <c r="D5" s="32">
        <f>'Digital Twins'!H36</f>
        <v>0.06</v>
      </c>
      <c r="E5" s="32">
        <f>'Digital Twins'!H53</f>
        <v>7.4990000000000001E-2</v>
      </c>
    </row>
    <row r="6" spans="2:5" x14ac:dyDescent="0.35">
      <c r="B6" t="s">
        <v>118</v>
      </c>
      <c r="C6" s="32">
        <f>'Automation&amp;Robotics'!H19</f>
        <v>0.1249999999999975</v>
      </c>
      <c r="D6" s="32">
        <f>'Automation&amp;Robotics'!H36</f>
        <v>0.15</v>
      </c>
      <c r="E6" s="32">
        <f>'Automation&amp;Robotics'!H53</f>
        <v>0.21249999999999999</v>
      </c>
    </row>
    <row r="7" spans="2:5" x14ac:dyDescent="0.35">
      <c r="B7" s="51" t="s">
        <v>119</v>
      </c>
      <c r="C7" s="52">
        <f>SUM(C3:C6)</f>
        <v>0.28251749999999753</v>
      </c>
      <c r="D7" s="52">
        <f t="shared" ref="D7:E7" si="0">SUM(D3:D6)</f>
        <v>0.40122749999999996</v>
      </c>
      <c r="E7" s="52">
        <f t="shared" si="0"/>
        <v>0.49373250000000002</v>
      </c>
    </row>
  </sheetData>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1ACA4-C3C3-492B-9A4C-6906984F8E29}">
  <dimension ref="A1:O52"/>
  <sheetViews>
    <sheetView zoomScale="85" zoomScaleNormal="85" workbookViewId="0">
      <selection activeCell="O9" sqref="O9"/>
    </sheetView>
  </sheetViews>
  <sheetFormatPr baseColWidth="10" defaultRowHeight="14.5" x14ac:dyDescent="0.35"/>
  <cols>
    <col min="1" max="2" width="10.1796875" bestFit="1" customWidth="1"/>
    <col min="3" max="3" width="6.81640625" bestFit="1" customWidth="1"/>
    <col min="4" max="4" width="14.90625" customWidth="1"/>
    <col min="5" max="5" width="14.7265625" customWidth="1"/>
    <col min="6" max="6" width="12.54296875" customWidth="1"/>
    <col min="12" max="15" width="17.54296875" customWidth="1"/>
  </cols>
  <sheetData>
    <row r="1" spans="1:15" ht="15" thickBot="1" x14ac:dyDescent="0.4">
      <c r="B1" t="s">
        <v>91</v>
      </c>
      <c r="C1" t="s">
        <v>92</v>
      </c>
      <c r="D1" t="s">
        <v>93</v>
      </c>
      <c r="E1" t="s">
        <v>94</v>
      </c>
      <c r="F1" t="s">
        <v>95</v>
      </c>
      <c r="H1" t="s">
        <v>113</v>
      </c>
      <c r="I1" s="15">
        <v>7.4999999999999997E-2</v>
      </c>
      <c r="L1" s="56" t="s">
        <v>114</v>
      </c>
      <c r="M1" s="56"/>
      <c r="N1" s="56"/>
      <c r="O1" s="56"/>
    </row>
    <row r="2" spans="1:15" x14ac:dyDescent="0.35">
      <c r="A2" s="34"/>
      <c r="B2" s="34" t="s">
        <v>4</v>
      </c>
      <c r="C2">
        <v>2024</v>
      </c>
      <c r="D2" s="35">
        <v>0.13489999999999999</v>
      </c>
      <c r="E2" s="35">
        <f>Tabelle10[[#This Row],[Adoption Rate]]*$I$1</f>
        <v>1.01175E-2</v>
      </c>
      <c r="F2" s="35">
        <f>Tabelle10[[#This Row],[Energy Impact]]</f>
        <v>1.01175E-2</v>
      </c>
      <c r="L2" s="40"/>
      <c r="M2" s="41"/>
      <c r="N2" s="41">
        <v>209.66120000000001</v>
      </c>
      <c r="O2" s="42"/>
    </row>
    <row r="3" spans="1:15" x14ac:dyDescent="0.35">
      <c r="A3" s="34"/>
      <c r="B3" s="34" t="s">
        <v>4</v>
      </c>
      <c r="C3">
        <v>2025</v>
      </c>
      <c r="D3" s="35">
        <v>0.15079999999999999</v>
      </c>
      <c r="E3" s="35">
        <f>Tabelle10[[#This Row],[Adoption Rate]]*$I$1</f>
        <v>1.1309999999999999E-2</v>
      </c>
      <c r="F3" s="35">
        <f>Tabelle10[[#This Row],[Energy Impact]]</f>
        <v>1.1309999999999999E-2</v>
      </c>
      <c r="H3" s="37">
        <f>Tabelle10[[#This Row],[Energy Impact]]</f>
        <v>1.1309999999999999E-2</v>
      </c>
      <c r="L3" s="43"/>
      <c r="M3" s="44"/>
      <c r="N3" s="44">
        <v>15.019678919128026</v>
      </c>
      <c r="O3" s="45"/>
    </row>
    <row r="4" spans="1:15" x14ac:dyDescent="0.35">
      <c r="A4" s="34"/>
      <c r="B4" s="34" t="s">
        <v>4</v>
      </c>
      <c r="C4">
        <v>2026</v>
      </c>
      <c r="D4" s="35">
        <v>0.1681</v>
      </c>
      <c r="E4" s="35">
        <f>Tabelle10[[#This Row],[Adoption Rate]]*$I$1</f>
        <v>1.2607499999999999E-2</v>
      </c>
      <c r="F4" s="35">
        <f>Tabelle10[[#This Row],[Energy Impact]]</f>
        <v>1.2607499999999999E-2</v>
      </c>
      <c r="H4" s="37"/>
      <c r="L4" s="46">
        <v>13.959099999999999</v>
      </c>
      <c r="M4" s="44">
        <f>L4*Tabelle10[[#This Row],[Energy Impact]]</f>
        <v>0.17598935324999998</v>
      </c>
      <c r="N4" s="44">
        <f>M4*N3</f>
        <v>2.6433035789999999</v>
      </c>
      <c r="O4" s="47">
        <f>N4/N2</f>
        <v>1.2607499999999999E-2</v>
      </c>
    </row>
    <row r="5" spans="1:15" x14ac:dyDescent="0.35">
      <c r="A5" s="34"/>
      <c r="B5" s="34" t="s">
        <v>4</v>
      </c>
      <c r="C5">
        <v>2027</v>
      </c>
      <c r="D5" s="35">
        <v>0.18679999999999999</v>
      </c>
      <c r="E5" s="35">
        <f>Tabelle10[[#This Row],[Adoption Rate]]*$I$1</f>
        <v>1.401E-2</v>
      </c>
      <c r="F5" s="35">
        <f>Tabelle10[[#This Row],[Energy Impact]]</f>
        <v>1.401E-2</v>
      </c>
      <c r="H5" s="37"/>
      <c r="L5" s="46"/>
      <c r="M5" s="44"/>
      <c r="N5" s="44"/>
      <c r="O5" s="45"/>
    </row>
    <row r="6" spans="1:15" x14ac:dyDescent="0.35">
      <c r="A6" s="34"/>
      <c r="B6" s="34" t="s">
        <v>4</v>
      </c>
      <c r="C6">
        <v>2028</v>
      </c>
      <c r="D6" s="35">
        <v>0.20680000000000001</v>
      </c>
      <c r="E6" s="35">
        <f>Tabelle10[[#This Row],[Adoption Rate]]*$I$1</f>
        <v>1.5509999999999999E-2</v>
      </c>
      <c r="F6" s="35">
        <f>Tabelle10[[#This Row],[Energy Impact]]</f>
        <v>1.5509999999999999E-2</v>
      </c>
      <c r="H6" s="37"/>
      <c r="L6" s="46"/>
      <c r="M6" s="44"/>
      <c r="N6" s="44"/>
      <c r="O6" s="45"/>
    </row>
    <row r="7" spans="1:15" x14ac:dyDescent="0.35">
      <c r="A7" s="34"/>
      <c r="B7" s="34" t="s">
        <v>4</v>
      </c>
      <c r="C7">
        <v>2029</v>
      </c>
      <c r="D7" s="35">
        <v>0.2281</v>
      </c>
      <c r="E7" s="35">
        <f>Tabelle10[[#This Row],[Adoption Rate]]*$I$1</f>
        <v>1.7107499999999998E-2</v>
      </c>
      <c r="F7" s="35">
        <f>Tabelle10[[#This Row],[Energy Impact]]</f>
        <v>1.7107499999999998E-2</v>
      </c>
      <c r="H7" s="37"/>
      <c r="L7" s="46"/>
      <c r="M7" s="44"/>
      <c r="N7" s="44"/>
      <c r="O7" s="45"/>
    </row>
    <row r="8" spans="1:15" x14ac:dyDescent="0.35">
      <c r="A8" s="34"/>
      <c r="B8" s="34" t="s">
        <v>4</v>
      </c>
      <c r="C8">
        <v>2030</v>
      </c>
      <c r="D8" s="35">
        <v>0.25059999999999999</v>
      </c>
      <c r="E8" s="35">
        <f>Tabelle10[[#This Row],[Adoption Rate]]*$I$1</f>
        <v>1.8794999999999999E-2</v>
      </c>
      <c r="F8" s="35">
        <f>Tabelle10[[#This Row],[Energy Impact]]</f>
        <v>1.8794999999999999E-2</v>
      </c>
      <c r="H8" s="37">
        <f>Tabelle10[[#This Row],[Energy Impact]]</f>
        <v>1.8794999999999999E-2</v>
      </c>
      <c r="L8" s="46"/>
      <c r="M8" s="44"/>
      <c r="N8" s="44"/>
      <c r="O8" s="45"/>
    </row>
    <row r="9" spans="1:15" x14ac:dyDescent="0.35">
      <c r="A9" s="34"/>
      <c r="B9" s="34" t="s">
        <v>4</v>
      </c>
      <c r="C9">
        <v>2031</v>
      </c>
      <c r="D9" s="35">
        <v>0.2742</v>
      </c>
      <c r="E9" s="35">
        <f>Tabelle10[[#This Row],[Adoption Rate]]*$I$1</f>
        <v>2.0565E-2</v>
      </c>
      <c r="F9" s="35">
        <f>Tabelle10[[#This Row],[Energy Impact]]</f>
        <v>2.0565E-2</v>
      </c>
      <c r="H9" s="37"/>
      <c r="L9" s="46"/>
      <c r="M9" s="44"/>
      <c r="N9" s="44"/>
      <c r="O9" s="45"/>
    </row>
    <row r="10" spans="1:15" x14ac:dyDescent="0.35">
      <c r="A10" s="34"/>
      <c r="B10" s="34" t="s">
        <v>4</v>
      </c>
      <c r="C10">
        <v>2032</v>
      </c>
      <c r="D10" s="35">
        <v>0.29859999999999998</v>
      </c>
      <c r="E10" s="35">
        <f>Tabelle10[[#This Row],[Adoption Rate]]*$I$1</f>
        <v>2.2394999999999998E-2</v>
      </c>
      <c r="F10" s="35">
        <f>Tabelle10[[#This Row],[Energy Impact]]</f>
        <v>2.2394999999999998E-2</v>
      </c>
      <c r="H10" s="37"/>
      <c r="L10" s="46"/>
      <c r="M10" s="44"/>
      <c r="N10" s="44"/>
      <c r="O10" s="45"/>
    </row>
    <row r="11" spans="1:15" x14ac:dyDescent="0.35">
      <c r="A11" s="34"/>
      <c r="B11" s="34" t="s">
        <v>4</v>
      </c>
      <c r="C11">
        <v>2033</v>
      </c>
      <c r="D11" s="35">
        <v>0.32379999999999998</v>
      </c>
      <c r="E11" s="35">
        <f>Tabelle10[[#This Row],[Adoption Rate]]*$I$1</f>
        <v>2.4284999999999998E-2</v>
      </c>
      <c r="F11" s="35">
        <f>Tabelle10[[#This Row],[Energy Impact]]</f>
        <v>2.4284999999999998E-2</v>
      </c>
      <c r="H11" s="37"/>
      <c r="L11" s="46"/>
      <c r="M11" s="44"/>
      <c r="N11" s="44"/>
      <c r="O11" s="45"/>
    </row>
    <row r="12" spans="1:15" x14ac:dyDescent="0.35">
      <c r="A12" s="34"/>
      <c r="B12" s="34" t="s">
        <v>4</v>
      </c>
      <c r="C12">
        <v>2034</v>
      </c>
      <c r="D12" s="35">
        <v>0.34939999999999999</v>
      </c>
      <c r="E12" s="35">
        <f>Tabelle10[[#This Row],[Adoption Rate]]*$I$1</f>
        <v>2.6204999999999999E-2</v>
      </c>
      <c r="F12" s="35">
        <f>Tabelle10[[#This Row],[Energy Impact]]</f>
        <v>2.6204999999999999E-2</v>
      </c>
      <c r="H12" s="37"/>
      <c r="L12" s="46"/>
      <c r="M12" s="44"/>
      <c r="N12" s="44"/>
      <c r="O12" s="45"/>
    </row>
    <row r="13" spans="1:15" x14ac:dyDescent="0.35">
      <c r="A13" s="34"/>
      <c r="B13" s="34" t="s">
        <v>4</v>
      </c>
      <c r="C13">
        <v>2035</v>
      </c>
      <c r="D13" s="35">
        <v>0.37530000000000002</v>
      </c>
      <c r="E13" s="35">
        <f>Tabelle10[[#This Row],[Adoption Rate]]*$I$1</f>
        <v>2.8147499999999999E-2</v>
      </c>
      <c r="F13" s="35">
        <f>Tabelle10[[#This Row],[Energy Impact]]</f>
        <v>2.8147499999999999E-2</v>
      </c>
      <c r="H13" s="37">
        <f>Tabelle10[[#This Row],[Energy Impact]]</f>
        <v>2.8147499999999999E-2</v>
      </c>
      <c r="L13" s="46"/>
      <c r="M13" s="44"/>
      <c r="N13" s="44"/>
      <c r="O13" s="45"/>
    </row>
    <row r="14" spans="1:15" x14ac:dyDescent="0.35">
      <c r="A14" s="34"/>
      <c r="B14" s="34" t="s">
        <v>4</v>
      </c>
      <c r="C14">
        <v>2036</v>
      </c>
      <c r="D14" s="35">
        <v>0.4012</v>
      </c>
      <c r="E14" s="35">
        <f>Tabelle10[[#This Row],[Adoption Rate]]*$I$1</f>
        <v>3.0089999999999999E-2</v>
      </c>
      <c r="F14" s="35">
        <f>Tabelle10[[#This Row],[Energy Impact]]</f>
        <v>3.0089999999999999E-2</v>
      </c>
      <c r="H14" s="37"/>
      <c r="L14" s="46"/>
      <c r="M14" s="44"/>
      <c r="N14" s="44"/>
      <c r="O14" s="45"/>
    </row>
    <row r="15" spans="1:15" x14ac:dyDescent="0.35">
      <c r="A15" s="34"/>
      <c r="B15" s="34" t="s">
        <v>4</v>
      </c>
      <c r="C15">
        <v>2037</v>
      </c>
      <c r="D15" s="35">
        <v>0.4269</v>
      </c>
      <c r="E15" s="35">
        <f>Tabelle10[[#This Row],[Adoption Rate]]*$I$1</f>
        <v>3.2017499999999997E-2</v>
      </c>
      <c r="F15" s="35">
        <f>Tabelle10[[#This Row],[Energy Impact]]</f>
        <v>3.2017499999999997E-2</v>
      </c>
      <c r="H15" s="37"/>
      <c r="L15" s="46"/>
      <c r="M15" s="44"/>
      <c r="N15" s="44"/>
      <c r="O15" s="45"/>
    </row>
    <row r="16" spans="1:15" x14ac:dyDescent="0.35">
      <c r="A16" s="34"/>
      <c r="B16" s="34" t="s">
        <v>4</v>
      </c>
      <c r="C16">
        <v>2038</v>
      </c>
      <c r="D16" s="35">
        <v>0.45200000000000001</v>
      </c>
      <c r="E16" s="35">
        <f>Tabelle10[[#This Row],[Adoption Rate]]*$I$1</f>
        <v>3.39E-2</v>
      </c>
      <c r="F16" s="35">
        <f>Tabelle10[[#This Row],[Energy Impact]]</f>
        <v>3.39E-2</v>
      </c>
      <c r="H16" s="37"/>
      <c r="L16" s="46"/>
      <c r="M16" s="44"/>
      <c r="N16" s="44"/>
      <c r="O16" s="45"/>
    </row>
    <row r="17" spans="1:15" x14ac:dyDescent="0.35">
      <c r="A17" s="34"/>
      <c r="B17" s="34" t="s">
        <v>4</v>
      </c>
      <c r="C17">
        <v>2039</v>
      </c>
      <c r="D17" s="35">
        <v>0.47649999999999998</v>
      </c>
      <c r="E17" s="35">
        <f>Tabelle10[[#This Row],[Adoption Rate]]*$I$1</f>
        <v>3.5737499999999998E-2</v>
      </c>
      <c r="F17" s="35">
        <f>Tabelle10[[#This Row],[Energy Impact]]</f>
        <v>3.5737499999999998E-2</v>
      </c>
      <c r="H17" s="37"/>
      <c r="L17" s="46"/>
      <c r="M17" s="44"/>
      <c r="N17" s="44"/>
      <c r="O17" s="45"/>
    </row>
    <row r="18" spans="1:15" x14ac:dyDescent="0.35">
      <c r="A18" s="34"/>
      <c r="B18" s="34" t="s">
        <v>4</v>
      </c>
      <c r="C18">
        <v>2040</v>
      </c>
      <c r="D18" s="35">
        <v>0.50009999999999999</v>
      </c>
      <c r="E18" s="35">
        <f>Tabelle10[[#This Row],[Adoption Rate]]*$I$1</f>
        <v>3.7507499999999999E-2</v>
      </c>
      <c r="F18" s="35">
        <f>Tabelle10[[#This Row],[Energy Impact]]</f>
        <v>3.7507499999999999E-2</v>
      </c>
      <c r="H18" s="37">
        <f>Tabelle10[[#This Row],[Energy Impact]]</f>
        <v>3.7507499999999999E-2</v>
      </c>
      <c r="L18" s="46"/>
      <c r="M18" s="44"/>
      <c r="N18" s="44">
        <v>8.1264229754441839</v>
      </c>
      <c r="O18" s="45">
        <v>120.42789999999999</v>
      </c>
    </row>
    <row r="19" spans="1:15" x14ac:dyDescent="0.35">
      <c r="A19" s="34"/>
      <c r="B19" s="34" t="s">
        <v>96</v>
      </c>
      <c r="C19">
        <v>2024</v>
      </c>
      <c r="D19" s="35">
        <v>0.13489999999999999</v>
      </c>
      <c r="E19" s="35">
        <f>Tabelle10[[#This Row],[Adoption Rate]]*$I$1</f>
        <v>1.01175E-2</v>
      </c>
      <c r="F19" s="35">
        <f>Tabelle10[[#This Row],[Energy Impact]]</f>
        <v>1.01175E-2</v>
      </c>
      <c r="H19" s="37"/>
      <c r="L19" s="46">
        <v>14.8193</v>
      </c>
      <c r="M19" s="44">
        <f>L19*Tabelle10[[#This Row],[Energy Impact]]</f>
        <v>0.14993426774999999</v>
      </c>
      <c r="N19" s="44">
        <f>M19*N18</f>
        <v>1.2184292782499999</v>
      </c>
      <c r="O19" s="47">
        <f>N19/O18</f>
        <v>1.01175E-2</v>
      </c>
    </row>
    <row r="20" spans="1:15" x14ac:dyDescent="0.35">
      <c r="A20" s="34"/>
      <c r="B20" s="34" t="s">
        <v>96</v>
      </c>
      <c r="C20">
        <v>2025</v>
      </c>
      <c r="D20" s="35">
        <v>0.18179999999999999</v>
      </c>
      <c r="E20" s="35">
        <f>Tabelle10[[#This Row],[Adoption Rate]]*$I$1</f>
        <v>1.3635E-2</v>
      </c>
      <c r="F20" s="35">
        <f>Tabelle10[[#This Row],[Energy Impact]]</f>
        <v>1.3635E-2</v>
      </c>
      <c r="H20" s="37">
        <f>Tabelle10[[#This Row],[Energy Impact]]</f>
        <v>1.3635E-2</v>
      </c>
      <c r="L20" s="46"/>
      <c r="M20" s="44"/>
      <c r="N20" s="44">
        <v>12.595843290607576</v>
      </c>
      <c r="O20" s="45">
        <v>173.93600000000001</v>
      </c>
    </row>
    <row r="21" spans="1:15" ht="15" thickBot="1" x14ac:dyDescent="0.4">
      <c r="A21" s="34"/>
      <c r="B21" s="34" t="s">
        <v>96</v>
      </c>
      <c r="C21">
        <v>2026</v>
      </c>
      <c r="D21" s="35">
        <v>0.2389</v>
      </c>
      <c r="E21" s="35">
        <f>Tabelle10[[#This Row],[Adoption Rate]]*$I$1</f>
        <v>1.7917499999999999E-2</v>
      </c>
      <c r="F21" s="35">
        <f>Tabelle10[[#This Row],[Energy Impact]]</f>
        <v>1.7917499999999999E-2</v>
      </c>
      <c r="H21" s="37"/>
      <c r="L21" s="48">
        <v>13.808999999999999</v>
      </c>
      <c r="M21" s="49">
        <f>L21*Tabelle10[[#This Row],[Energy Impact]]</f>
        <v>0.24742275749999998</v>
      </c>
      <c r="N21" s="49">
        <f>M21*N20</f>
        <v>3.1164982800000001</v>
      </c>
      <c r="O21" s="50">
        <f>N21/O20</f>
        <v>1.7917499999999999E-2</v>
      </c>
    </row>
    <row r="22" spans="1:15" x14ac:dyDescent="0.35">
      <c r="A22" s="34"/>
      <c r="B22" s="34" t="s">
        <v>96</v>
      </c>
      <c r="C22">
        <v>2027</v>
      </c>
      <c r="D22" s="35">
        <v>0.3044</v>
      </c>
      <c r="E22" s="35">
        <f>Tabelle10[[#This Row],[Adoption Rate]]*$I$1</f>
        <v>2.283E-2</v>
      </c>
      <c r="F22" s="35">
        <f>Tabelle10[[#This Row],[Energy Impact]]</f>
        <v>2.283E-2</v>
      </c>
      <c r="H22" s="37"/>
    </row>
    <row r="23" spans="1:15" x14ac:dyDescent="0.35">
      <c r="A23" s="34"/>
      <c r="B23" s="34" t="s">
        <v>96</v>
      </c>
      <c r="C23">
        <v>2028</v>
      </c>
      <c r="D23" s="35">
        <v>0.375</v>
      </c>
      <c r="E23" s="35">
        <f>Tabelle10[[#This Row],[Adoption Rate]]*$I$1</f>
        <v>2.8124999999999997E-2</v>
      </c>
      <c r="F23" s="35">
        <f>Tabelle10[[#This Row],[Energy Impact]]</f>
        <v>2.8124999999999997E-2</v>
      </c>
      <c r="H23" s="37"/>
    </row>
    <row r="24" spans="1:15" x14ac:dyDescent="0.35">
      <c r="A24" s="34"/>
      <c r="B24" s="34" t="s">
        <v>96</v>
      </c>
      <c r="C24">
        <v>2029</v>
      </c>
      <c r="D24" s="35">
        <v>0.44579999999999997</v>
      </c>
      <c r="E24" s="35">
        <f>Tabelle10[[#This Row],[Adoption Rate]]*$I$1</f>
        <v>3.3434999999999999E-2</v>
      </c>
      <c r="F24" s="35">
        <f>Tabelle10[[#This Row],[Energy Impact]]</f>
        <v>3.3434999999999999E-2</v>
      </c>
      <c r="H24" s="37"/>
    </row>
    <row r="25" spans="1:15" x14ac:dyDescent="0.35">
      <c r="A25" s="34"/>
      <c r="B25" s="34" t="s">
        <v>96</v>
      </c>
      <c r="C25">
        <v>2030</v>
      </c>
      <c r="D25" s="35">
        <v>0.5121</v>
      </c>
      <c r="E25" s="35">
        <f>Tabelle10[[#This Row],[Adoption Rate]]*$I$1</f>
        <v>3.8407499999999997E-2</v>
      </c>
      <c r="F25" s="35">
        <f>Tabelle10[[#This Row],[Energy Impact]]</f>
        <v>3.8407499999999997E-2</v>
      </c>
      <c r="H25" s="37">
        <f>Tabelle10[[#This Row],[Energy Impact]]</f>
        <v>3.8407499999999997E-2</v>
      </c>
    </row>
    <row r="26" spans="1:15" x14ac:dyDescent="0.35">
      <c r="A26" s="34"/>
      <c r="B26" s="34" t="s">
        <v>96</v>
      </c>
      <c r="C26">
        <v>2031</v>
      </c>
      <c r="D26" s="35">
        <v>0.57030000000000003</v>
      </c>
      <c r="E26" s="35">
        <f>Tabelle10[[#This Row],[Adoption Rate]]*$I$1</f>
        <v>4.2772499999999998E-2</v>
      </c>
      <c r="F26" s="35">
        <f>Tabelle10[[#This Row],[Energy Impact]]</f>
        <v>4.2772499999999998E-2</v>
      </c>
      <c r="H26" s="37"/>
    </row>
    <row r="27" spans="1:15" x14ac:dyDescent="0.35">
      <c r="A27" s="34"/>
      <c r="B27" s="34" t="s">
        <v>96</v>
      </c>
      <c r="C27">
        <v>2032</v>
      </c>
      <c r="D27" s="35">
        <v>0.61839999999999995</v>
      </c>
      <c r="E27" s="35">
        <f>Tabelle10[[#This Row],[Adoption Rate]]*$I$1</f>
        <v>4.6379999999999998E-2</v>
      </c>
      <c r="F27" s="35">
        <f>Tabelle10[[#This Row],[Energy Impact]]</f>
        <v>4.6379999999999998E-2</v>
      </c>
      <c r="H27" s="37"/>
    </row>
    <row r="28" spans="1:15" x14ac:dyDescent="0.35">
      <c r="A28" s="34"/>
      <c r="B28" s="34" t="s">
        <v>96</v>
      </c>
      <c r="C28">
        <v>2033</v>
      </c>
      <c r="D28" s="35">
        <v>0.65649999999999997</v>
      </c>
      <c r="E28" s="35">
        <f>Tabelle10[[#This Row],[Adoption Rate]]*$I$1</f>
        <v>4.9237499999999997E-2</v>
      </c>
      <c r="F28" s="35">
        <f>Tabelle10[[#This Row],[Energy Impact]]</f>
        <v>4.9237499999999997E-2</v>
      </c>
      <c r="H28" s="37"/>
    </row>
    <row r="29" spans="1:15" x14ac:dyDescent="0.35">
      <c r="A29" s="34"/>
      <c r="B29" s="34" t="s">
        <v>96</v>
      </c>
      <c r="C29">
        <v>2034</v>
      </c>
      <c r="D29" s="35">
        <v>0.68540000000000001</v>
      </c>
      <c r="E29" s="35">
        <f>Tabelle10[[#This Row],[Adoption Rate]]*$I$1</f>
        <v>5.1404999999999999E-2</v>
      </c>
      <c r="F29" s="35">
        <f>Tabelle10[[#This Row],[Energy Impact]]</f>
        <v>5.1404999999999999E-2</v>
      </c>
      <c r="H29" s="37"/>
    </row>
    <row r="30" spans="1:15" x14ac:dyDescent="0.35">
      <c r="A30" s="34"/>
      <c r="B30" s="34" t="s">
        <v>96</v>
      </c>
      <c r="C30">
        <v>2035</v>
      </c>
      <c r="D30" s="35">
        <v>0.70669999999999999</v>
      </c>
      <c r="E30" s="35">
        <f>Tabelle10[[#This Row],[Adoption Rate]]*$I$1</f>
        <v>5.3002500000000001E-2</v>
      </c>
      <c r="F30" s="35">
        <f>Tabelle10[[#This Row],[Energy Impact]]</f>
        <v>5.3002500000000001E-2</v>
      </c>
      <c r="H30" s="37">
        <f>Tabelle10[[#This Row],[Energy Impact]]</f>
        <v>5.3002500000000001E-2</v>
      </c>
    </row>
    <row r="31" spans="1:15" x14ac:dyDescent="0.35">
      <c r="A31" s="34"/>
      <c r="B31" s="34" t="s">
        <v>96</v>
      </c>
      <c r="C31">
        <v>2036</v>
      </c>
      <c r="D31" s="35">
        <v>0.72209999999999996</v>
      </c>
      <c r="E31" s="35">
        <f>Tabelle10[[#This Row],[Adoption Rate]]*$I$1</f>
        <v>5.4157499999999997E-2</v>
      </c>
      <c r="F31" s="35">
        <f>Tabelle10[[#This Row],[Energy Impact]]</f>
        <v>5.4157499999999997E-2</v>
      </c>
      <c r="H31" s="37"/>
    </row>
    <row r="32" spans="1:15" x14ac:dyDescent="0.35">
      <c r="A32" s="34"/>
      <c r="B32" s="34" t="s">
        <v>96</v>
      </c>
      <c r="C32">
        <v>2037</v>
      </c>
      <c r="D32" s="35">
        <v>0.73309999999999997</v>
      </c>
      <c r="E32" s="35">
        <f>Tabelle10[[#This Row],[Adoption Rate]]*$I$1</f>
        <v>5.4982499999999997E-2</v>
      </c>
      <c r="F32" s="35">
        <f>Tabelle10[[#This Row],[Energy Impact]]</f>
        <v>5.4982499999999997E-2</v>
      </c>
      <c r="H32" s="37"/>
    </row>
    <row r="33" spans="1:8" x14ac:dyDescent="0.35">
      <c r="A33" s="34"/>
      <c r="B33" s="34" t="s">
        <v>96</v>
      </c>
      <c r="C33">
        <v>2038</v>
      </c>
      <c r="D33" s="35">
        <v>0.74080000000000001</v>
      </c>
      <c r="E33" s="35">
        <f>Tabelle10[[#This Row],[Adoption Rate]]*$I$1</f>
        <v>5.5559999999999998E-2</v>
      </c>
      <c r="F33" s="35">
        <f>Tabelle10[[#This Row],[Energy Impact]]</f>
        <v>5.5559999999999998E-2</v>
      </c>
      <c r="H33" s="37"/>
    </row>
    <row r="34" spans="1:8" x14ac:dyDescent="0.35">
      <c r="A34" s="34"/>
      <c r="B34" s="34" t="s">
        <v>96</v>
      </c>
      <c r="C34">
        <v>2039</v>
      </c>
      <c r="D34" s="35">
        <v>0.74619999999999997</v>
      </c>
      <c r="E34" s="35">
        <f>Tabelle10[[#This Row],[Adoption Rate]]*$I$1</f>
        <v>5.5964999999999994E-2</v>
      </c>
      <c r="F34" s="35">
        <f>Tabelle10[[#This Row],[Energy Impact]]</f>
        <v>5.5964999999999994E-2</v>
      </c>
      <c r="H34" s="37"/>
    </row>
    <row r="35" spans="1:8" x14ac:dyDescent="0.35">
      <c r="A35" s="34"/>
      <c r="B35" s="34" t="s">
        <v>96</v>
      </c>
      <c r="C35">
        <v>2040</v>
      </c>
      <c r="D35" s="35">
        <v>0.74990000000000001</v>
      </c>
      <c r="E35" s="35">
        <f>Tabelle10[[#This Row],[Adoption Rate]]*$I$1</f>
        <v>5.6242500000000001E-2</v>
      </c>
      <c r="F35" s="35">
        <f>Tabelle10[[#This Row],[Energy Impact]]</f>
        <v>5.6242500000000001E-2</v>
      </c>
      <c r="H35" s="37">
        <f>Tabelle10[[#This Row],[Energy Impact]]</f>
        <v>5.6242500000000001E-2</v>
      </c>
    </row>
    <row r="36" spans="1:8" x14ac:dyDescent="0.35">
      <c r="A36" s="34"/>
      <c r="B36" s="34" t="s">
        <v>48</v>
      </c>
      <c r="C36">
        <v>2024</v>
      </c>
      <c r="D36" s="35">
        <v>0.13489999999999999</v>
      </c>
      <c r="E36" s="35">
        <f>Tabelle10[[#This Row],[Adoption Rate]]*$I$1</f>
        <v>1.01175E-2</v>
      </c>
      <c r="F36" s="35">
        <f>Tabelle10[[#This Row],[Energy Impact]]</f>
        <v>1.01175E-2</v>
      </c>
      <c r="H36" s="37"/>
    </row>
    <row r="37" spans="1:8" x14ac:dyDescent="0.35">
      <c r="A37" s="34"/>
      <c r="B37" s="34" t="s">
        <v>48</v>
      </c>
      <c r="C37">
        <v>2025</v>
      </c>
      <c r="D37" s="35">
        <v>0.18709999999999999</v>
      </c>
      <c r="E37" s="35">
        <f>Tabelle10[[#This Row],[Adoption Rate]]*$I$1</f>
        <v>1.4032499999999998E-2</v>
      </c>
      <c r="F37" s="35">
        <f>Tabelle10[[#This Row],[Energy Impact]]</f>
        <v>1.4032499999999998E-2</v>
      </c>
      <c r="H37" s="37">
        <f>Tabelle10[[#This Row],[Energy Impact]]</f>
        <v>1.4032499999999998E-2</v>
      </c>
    </row>
    <row r="38" spans="1:8" x14ac:dyDescent="0.35">
      <c r="A38" s="34"/>
      <c r="B38" s="34" t="s">
        <v>48</v>
      </c>
      <c r="C38">
        <v>2026</v>
      </c>
      <c r="D38" s="35">
        <v>0.25240000000000001</v>
      </c>
      <c r="E38" s="35">
        <f>Tabelle10[[#This Row],[Adoption Rate]]*$I$1</f>
        <v>1.8929999999999999E-2</v>
      </c>
      <c r="F38" s="35">
        <f>Tabelle10[[#This Row],[Energy Impact]]</f>
        <v>1.8929999999999999E-2</v>
      </c>
      <c r="H38" s="37"/>
    </row>
    <row r="39" spans="1:8" x14ac:dyDescent="0.35">
      <c r="A39" s="34"/>
      <c r="B39" s="34" t="s">
        <v>48</v>
      </c>
      <c r="C39">
        <v>2027</v>
      </c>
      <c r="D39" s="35">
        <v>0.32940000000000003</v>
      </c>
      <c r="E39" s="35">
        <f>Tabelle10[[#This Row],[Adoption Rate]]*$I$1</f>
        <v>2.4705000000000001E-2</v>
      </c>
      <c r="F39" s="35">
        <f>Tabelle10[[#This Row],[Energy Impact]]</f>
        <v>2.4705000000000001E-2</v>
      </c>
      <c r="H39" s="37"/>
    </row>
    <row r="40" spans="1:8" x14ac:dyDescent="0.35">
      <c r="A40" s="34"/>
      <c r="B40" s="34" t="s">
        <v>48</v>
      </c>
      <c r="C40">
        <v>2028</v>
      </c>
      <c r="D40" s="35">
        <v>0.4138</v>
      </c>
      <c r="E40" s="35">
        <f>Tabelle10[[#This Row],[Adoption Rate]]*$I$1</f>
        <v>3.1035E-2</v>
      </c>
      <c r="F40" s="35">
        <f>Tabelle10[[#This Row],[Energy Impact]]</f>
        <v>3.1035E-2</v>
      </c>
      <c r="H40" s="37"/>
    </row>
    <row r="41" spans="1:8" x14ac:dyDescent="0.35">
      <c r="A41" s="34"/>
      <c r="B41" s="34" t="s">
        <v>48</v>
      </c>
      <c r="C41">
        <v>2029</v>
      </c>
      <c r="D41" s="35">
        <v>0.49940000000000001</v>
      </c>
      <c r="E41" s="35">
        <f>Tabelle10[[#This Row],[Adoption Rate]]*$I$1</f>
        <v>3.7455000000000002E-2</v>
      </c>
      <c r="F41" s="35">
        <f>Tabelle10[[#This Row],[Energy Impact]]</f>
        <v>3.7455000000000002E-2</v>
      </c>
      <c r="H41" s="37"/>
    </row>
    <row r="42" spans="1:8" x14ac:dyDescent="0.35">
      <c r="A42" s="34"/>
      <c r="B42" s="34" t="s">
        <v>48</v>
      </c>
      <c r="C42">
        <v>2030</v>
      </c>
      <c r="D42" s="35">
        <v>0.57950000000000002</v>
      </c>
      <c r="E42" s="35">
        <f>Tabelle10[[#This Row],[Adoption Rate]]*$I$1</f>
        <v>4.3462500000000001E-2</v>
      </c>
      <c r="F42" s="35">
        <f>Tabelle10[[#This Row],[Energy Impact]]</f>
        <v>4.3462500000000001E-2</v>
      </c>
      <c r="H42" s="37">
        <f>Tabelle10[[#This Row],[Energy Impact]]</f>
        <v>4.3462500000000001E-2</v>
      </c>
    </row>
    <row r="43" spans="1:8" x14ac:dyDescent="0.35">
      <c r="A43" s="34"/>
      <c r="B43" s="34" t="s">
        <v>48</v>
      </c>
      <c r="C43">
        <v>2031</v>
      </c>
      <c r="D43" s="35">
        <v>0.6492</v>
      </c>
      <c r="E43" s="35">
        <f>Tabelle10[[#This Row],[Adoption Rate]]*$I$1</f>
        <v>4.8689999999999997E-2</v>
      </c>
      <c r="F43" s="35">
        <f>Tabelle10[[#This Row],[Energy Impact]]</f>
        <v>4.8689999999999997E-2</v>
      </c>
      <c r="H43" s="37"/>
    </row>
    <row r="44" spans="1:8" x14ac:dyDescent="0.35">
      <c r="A44" s="34"/>
      <c r="B44" s="34" t="s">
        <v>48</v>
      </c>
      <c r="C44">
        <v>2032</v>
      </c>
      <c r="D44" s="35">
        <v>0.70599999999999996</v>
      </c>
      <c r="E44" s="35">
        <f>Tabelle10[[#This Row],[Adoption Rate]]*$I$1</f>
        <v>5.2949999999999997E-2</v>
      </c>
      <c r="F44" s="35">
        <f>Tabelle10[[#This Row],[Energy Impact]]</f>
        <v>5.2949999999999997E-2</v>
      </c>
      <c r="H44" s="37"/>
    </row>
    <row r="45" spans="1:8" x14ac:dyDescent="0.35">
      <c r="A45" s="34"/>
      <c r="B45" s="34" t="s">
        <v>48</v>
      </c>
      <c r="C45">
        <v>2033</v>
      </c>
      <c r="D45" s="35">
        <v>0.74980000000000002</v>
      </c>
      <c r="E45" s="35">
        <f>Tabelle10[[#This Row],[Adoption Rate]]*$I$1</f>
        <v>5.6235E-2</v>
      </c>
      <c r="F45" s="35">
        <f>Tabelle10[[#This Row],[Energy Impact]]</f>
        <v>5.6235E-2</v>
      </c>
      <c r="H45" s="37"/>
    </row>
    <row r="46" spans="1:8" x14ac:dyDescent="0.35">
      <c r="A46" s="34"/>
      <c r="B46" s="34" t="s">
        <v>48</v>
      </c>
      <c r="C46">
        <v>2034</v>
      </c>
      <c r="D46" s="35">
        <v>0.7823</v>
      </c>
      <c r="E46" s="35">
        <f>Tabelle10[[#This Row],[Adoption Rate]]*$I$1</f>
        <v>5.8672499999999995E-2</v>
      </c>
      <c r="F46" s="35">
        <f>Tabelle10[[#This Row],[Energy Impact]]</f>
        <v>5.8672499999999995E-2</v>
      </c>
      <c r="H46" s="37"/>
    </row>
    <row r="47" spans="1:8" x14ac:dyDescent="0.35">
      <c r="A47" s="34"/>
      <c r="B47" s="34" t="s">
        <v>48</v>
      </c>
      <c r="C47">
        <v>2035</v>
      </c>
      <c r="D47" s="35">
        <v>0.80569999999999997</v>
      </c>
      <c r="E47" s="35">
        <f>Tabelle10[[#This Row],[Adoption Rate]]*$I$1</f>
        <v>6.0427499999999995E-2</v>
      </c>
      <c r="F47" s="35">
        <f>Tabelle10[[#This Row],[Energy Impact]]</f>
        <v>6.0427499999999995E-2</v>
      </c>
      <c r="H47" s="37">
        <f>Tabelle10[[#This Row],[Energy Impact]]</f>
        <v>6.0427499999999995E-2</v>
      </c>
    </row>
    <row r="48" spans="1:8" x14ac:dyDescent="0.35">
      <c r="A48" s="34"/>
      <c r="B48" s="34" t="s">
        <v>48</v>
      </c>
      <c r="C48">
        <v>2036</v>
      </c>
      <c r="D48" s="35">
        <v>0.82210000000000005</v>
      </c>
      <c r="E48" s="35">
        <f>Tabelle10[[#This Row],[Adoption Rate]]*$I$1</f>
        <v>6.1657500000000004E-2</v>
      </c>
      <c r="F48" s="35">
        <f>Tabelle10[[#This Row],[Energy Impact]]</f>
        <v>6.1657500000000004E-2</v>
      </c>
      <c r="H48" s="37"/>
    </row>
    <row r="49" spans="1:8" x14ac:dyDescent="0.35">
      <c r="A49" s="34"/>
      <c r="B49" s="34" t="s">
        <v>48</v>
      </c>
      <c r="C49">
        <v>2037</v>
      </c>
      <c r="D49" s="35">
        <v>0.83350000000000002</v>
      </c>
      <c r="E49" s="35">
        <f>Tabelle10[[#This Row],[Adoption Rate]]*$I$1</f>
        <v>6.2512499999999999E-2</v>
      </c>
      <c r="F49" s="35">
        <f>Tabelle10[[#This Row],[Energy Impact]]</f>
        <v>6.2512499999999999E-2</v>
      </c>
      <c r="H49" s="37"/>
    </row>
    <row r="50" spans="1:8" x14ac:dyDescent="0.35">
      <c r="A50" s="34"/>
      <c r="B50" s="34" t="s">
        <v>48</v>
      </c>
      <c r="C50">
        <v>2038</v>
      </c>
      <c r="D50" s="35">
        <v>0.84119999999999995</v>
      </c>
      <c r="E50" s="35">
        <f>Tabelle10[[#This Row],[Adoption Rate]]*$I$1</f>
        <v>6.3089999999999993E-2</v>
      </c>
      <c r="F50" s="35">
        <f>Tabelle10[[#This Row],[Energy Impact]]</f>
        <v>6.3089999999999993E-2</v>
      </c>
      <c r="H50" s="37"/>
    </row>
    <row r="51" spans="1:8" x14ac:dyDescent="0.35">
      <c r="A51" s="34"/>
      <c r="B51" s="34" t="s">
        <v>48</v>
      </c>
      <c r="C51">
        <v>2039</v>
      </c>
      <c r="D51" s="35">
        <v>0.84650000000000003</v>
      </c>
      <c r="E51" s="35">
        <f>Tabelle10[[#This Row],[Adoption Rate]]*$I$1</f>
        <v>6.3487500000000002E-2</v>
      </c>
      <c r="F51" s="35">
        <f>Tabelle10[[#This Row],[Energy Impact]]</f>
        <v>6.3487500000000002E-2</v>
      </c>
      <c r="H51" s="37"/>
    </row>
    <row r="52" spans="1:8" x14ac:dyDescent="0.35">
      <c r="A52" s="34"/>
      <c r="B52" s="34" t="s">
        <v>48</v>
      </c>
      <c r="C52">
        <v>2040</v>
      </c>
      <c r="D52" s="35">
        <v>0.85009999999999997</v>
      </c>
      <c r="E52" s="35">
        <f>Tabelle10[[#This Row],[Adoption Rate]]*$I$1</f>
        <v>6.3757499999999995E-2</v>
      </c>
      <c r="F52" s="35">
        <f>Tabelle10[[#This Row],[Energy Impact]]</f>
        <v>6.3757499999999995E-2</v>
      </c>
      <c r="H52" s="37">
        <f>Tabelle10[[#This Row],[Energy Impact]]</f>
        <v>6.3757499999999995E-2</v>
      </c>
    </row>
  </sheetData>
  <mergeCells count="1">
    <mergeCell ref="L1:O1"/>
  </mergeCells>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3C0FC-2B2F-4051-889E-CFDE5ABC21E3}">
  <dimension ref="B2:J53"/>
  <sheetViews>
    <sheetView workbookViewId="0">
      <selection activeCell="G13" sqref="G13"/>
    </sheetView>
  </sheetViews>
  <sheetFormatPr baseColWidth="10" defaultRowHeight="14.5" x14ac:dyDescent="0.35"/>
  <cols>
    <col min="4" max="4" width="15" customWidth="1"/>
    <col min="5" max="5" width="14.7265625" customWidth="1"/>
    <col min="6" max="6" width="12.453125" customWidth="1"/>
  </cols>
  <sheetData>
    <row r="2" spans="2:10" x14ac:dyDescent="0.35">
      <c r="B2" t="s">
        <v>91</v>
      </c>
      <c r="C2" t="s">
        <v>92</v>
      </c>
      <c r="D2" t="s">
        <v>93</v>
      </c>
      <c r="E2" t="s">
        <v>94</v>
      </c>
      <c r="F2" t="s">
        <v>95</v>
      </c>
      <c r="H2" t="s">
        <v>113</v>
      </c>
      <c r="I2" s="14">
        <v>0.15</v>
      </c>
    </row>
    <row r="3" spans="2:10" x14ac:dyDescent="0.35">
      <c r="B3" t="s">
        <v>4</v>
      </c>
      <c r="C3">
        <v>2024</v>
      </c>
      <c r="D3" s="35">
        <v>0.28989999999999999</v>
      </c>
      <c r="E3" s="35">
        <f>Tabelle8[[#This Row],[Adoption Rate]]*$I$2</f>
        <v>4.3484999999999996E-2</v>
      </c>
      <c r="F3" s="35">
        <f>Tabelle8[[#This Row],[Energy Impact]]</f>
        <v>4.3484999999999996E-2</v>
      </c>
      <c r="H3" s="36"/>
    </row>
    <row r="4" spans="2:10" x14ac:dyDescent="0.35">
      <c r="B4" t="s">
        <v>4</v>
      </c>
      <c r="C4">
        <v>2025</v>
      </c>
      <c r="D4" s="35">
        <v>0.31019999999999998</v>
      </c>
      <c r="E4" s="35">
        <f>Tabelle8[[#This Row],[Adoption Rate]]*$I$2</f>
        <v>4.6529999999999995E-2</v>
      </c>
      <c r="F4" s="35">
        <f>Tabelle8[[#This Row],[Energy Impact]]</f>
        <v>4.6529999999999995E-2</v>
      </c>
      <c r="H4" s="36">
        <f>Tabelle8[[#This Row],[CO2 Impact]]</f>
        <v>4.6529999999999995E-2</v>
      </c>
      <c r="J4" s="36"/>
    </row>
    <row r="5" spans="2:10" x14ac:dyDescent="0.35">
      <c r="B5" t="s">
        <v>4</v>
      </c>
      <c r="C5">
        <v>2026</v>
      </c>
      <c r="D5" s="35">
        <v>0.33100000000000002</v>
      </c>
      <c r="E5" s="35">
        <f>Tabelle8[[#This Row],[Adoption Rate]]*$I$2</f>
        <v>4.965E-2</v>
      </c>
      <c r="F5" s="35">
        <f>Tabelle8[[#This Row],[Energy Impact]]</f>
        <v>4.965E-2</v>
      </c>
      <c r="H5" s="36"/>
    </row>
    <row r="6" spans="2:10" x14ac:dyDescent="0.35">
      <c r="B6" t="s">
        <v>4</v>
      </c>
      <c r="C6">
        <v>2027</v>
      </c>
      <c r="D6" s="35">
        <v>0.35210000000000002</v>
      </c>
      <c r="E6" s="35">
        <f>Tabelle8[[#This Row],[Adoption Rate]]*$I$2</f>
        <v>5.2815000000000001E-2</v>
      </c>
      <c r="F6" s="35">
        <f>Tabelle8[[#This Row],[Energy Impact]]</f>
        <v>5.2815000000000001E-2</v>
      </c>
      <c r="H6" s="36"/>
    </row>
    <row r="7" spans="2:10" x14ac:dyDescent="0.35">
      <c r="B7" t="s">
        <v>4</v>
      </c>
      <c r="C7">
        <v>2028</v>
      </c>
      <c r="D7" s="35">
        <v>0.37340000000000001</v>
      </c>
      <c r="E7" s="35">
        <f>Tabelle8[[#This Row],[Adoption Rate]]*$I$2</f>
        <v>5.6009999999999997E-2</v>
      </c>
      <c r="F7" s="35">
        <f>Tabelle8[[#This Row],[Energy Impact]]</f>
        <v>5.6009999999999997E-2</v>
      </c>
      <c r="H7" s="36"/>
    </row>
    <row r="8" spans="2:10" x14ac:dyDescent="0.35">
      <c r="B8" t="s">
        <v>4</v>
      </c>
      <c r="C8">
        <v>2029</v>
      </c>
      <c r="D8" s="35">
        <v>0.3947</v>
      </c>
      <c r="E8" s="35">
        <f>Tabelle8[[#This Row],[Adoption Rate]]*$I$2</f>
        <v>5.9204999999999994E-2</v>
      </c>
      <c r="F8" s="35">
        <f>Tabelle8[[#This Row],[Energy Impact]]</f>
        <v>5.9204999999999994E-2</v>
      </c>
      <c r="H8" s="36"/>
    </row>
    <row r="9" spans="2:10" x14ac:dyDescent="0.35">
      <c r="B9" t="s">
        <v>4</v>
      </c>
      <c r="C9">
        <v>2030</v>
      </c>
      <c r="D9" s="35">
        <v>0.41589999999999999</v>
      </c>
      <c r="E9" s="35">
        <f>Tabelle8[[#This Row],[Adoption Rate]]*$I$2</f>
        <v>6.2384999999999996E-2</v>
      </c>
      <c r="F9" s="35">
        <f>Tabelle8[[#This Row],[Energy Impact]]</f>
        <v>6.2384999999999996E-2</v>
      </c>
      <c r="H9" s="36">
        <f>Tabelle8[[#This Row],[CO2 Impact]]</f>
        <v>6.2384999999999996E-2</v>
      </c>
    </row>
    <row r="10" spans="2:10" x14ac:dyDescent="0.35">
      <c r="B10" t="s">
        <v>4</v>
      </c>
      <c r="C10">
        <v>2031</v>
      </c>
      <c r="D10" s="35">
        <v>0.437</v>
      </c>
      <c r="E10" s="35">
        <f>Tabelle8[[#This Row],[Adoption Rate]]*$I$2</f>
        <v>6.5549999999999997E-2</v>
      </c>
      <c r="F10" s="35">
        <f>Tabelle8[[#This Row],[Energy Impact]]</f>
        <v>6.5549999999999997E-2</v>
      </c>
      <c r="H10" s="36"/>
    </row>
    <row r="11" spans="2:10" x14ac:dyDescent="0.35">
      <c r="B11" t="s">
        <v>4</v>
      </c>
      <c r="C11">
        <v>2032</v>
      </c>
      <c r="D11" s="35">
        <v>0.4577</v>
      </c>
      <c r="E11" s="35">
        <f>Tabelle8[[#This Row],[Adoption Rate]]*$I$2</f>
        <v>6.8654999999999994E-2</v>
      </c>
      <c r="F11" s="35">
        <f>Tabelle8[[#This Row],[Energy Impact]]</f>
        <v>6.8654999999999994E-2</v>
      </c>
      <c r="H11" s="36"/>
    </row>
    <row r="12" spans="2:10" x14ac:dyDescent="0.35">
      <c r="B12" t="s">
        <v>4</v>
      </c>
      <c r="C12">
        <v>2033</v>
      </c>
      <c r="D12" s="35">
        <v>0.47799999999999998</v>
      </c>
      <c r="E12" s="35">
        <f>Tabelle8[[#This Row],[Adoption Rate]]*$I$2</f>
        <v>7.17E-2</v>
      </c>
      <c r="F12" s="35">
        <f>Tabelle8[[#This Row],[Energy Impact]]</f>
        <v>7.17E-2</v>
      </c>
      <c r="H12" s="36"/>
    </row>
    <row r="13" spans="2:10" x14ac:dyDescent="0.35">
      <c r="B13" t="s">
        <v>4</v>
      </c>
      <c r="C13">
        <v>2034</v>
      </c>
      <c r="D13" s="35">
        <v>0.49769999999999998</v>
      </c>
      <c r="E13" s="35">
        <f>Tabelle8[[#This Row],[Adoption Rate]]*$I$2</f>
        <v>7.4654999999999999E-2</v>
      </c>
      <c r="F13" s="35">
        <f>Tabelle8[[#This Row],[Energy Impact]]</f>
        <v>7.4654999999999999E-2</v>
      </c>
      <c r="H13" s="36"/>
    </row>
    <row r="14" spans="2:10" x14ac:dyDescent="0.35">
      <c r="B14" t="s">
        <v>4</v>
      </c>
      <c r="C14">
        <v>2035</v>
      </c>
      <c r="D14" s="35">
        <v>0.51670000000000005</v>
      </c>
      <c r="E14" s="35">
        <f>Tabelle8[[#This Row],[Adoption Rate]]*$I$2</f>
        <v>7.7505000000000004E-2</v>
      </c>
      <c r="F14" s="35">
        <f>Tabelle8[[#This Row],[Energy Impact]]</f>
        <v>7.7505000000000004E-2</v>
      </c>
      <c r="H14" s="36">
        <f>Tabelle8[[#This Row],[CO2 Impact]]</f>
        <v>7.7505000000000004E-2</v>
      </c>
    </row>
    <row r="15" spans="2:10" x14ac:dyDescent="0.35">
      <c r="B15" t="s">
        <v>4</v>
      </c>
      <c r="C15">
        <v>2036</v>
      </c>
      <c r="D15" s="35">
        <v>0.53510000000000002</v>
      </c>
      <c r="E15" s="35">
        <f>Tabelle8[[#This Row],[Adoption Rate]]*$I$2</f>
        <v>8.0265000000000003E-2</v>
      </c>
      <c r="F15" s="35">
        <f>Tabelle8[[#This Row],[Energy Impact]]</f>
        <v>8.0265000000000003E-2</v>
      </c>
      <c r="H15" s="36"/>
    </row>
    <row r="16" spans="2:10" x14ac:dyDescent="0.35">
      <c r="B16" t="s">
        <v>4</v>
      </c>
      <c r="C16">
        <v>2037</v>
      </c>
      <c r="D16" s="35">
        <v>0.55259999999999998</v>
      </c>
      <c r="E16" s="35">
        <f>Tabelle8[[#This Row],[Adoption Rate]]*$I$2</f>
        <v>8.2889999999999991E-2</v>
      </c>
      <c r="F16" s="35">
        <f>Tabelle8[[#This Row],[Energy Impact]]</f>
        <v>8.2889999999999991E-2</v>
      </c>
      <c r="H16" s="36"/>
    </row>
    <row r="17" spans="2:8" x14ac:dyDescent="0.35">
      <c r="B17" t="s">
        <v>4</v>
      </c>
      <c r="C17">
        <v>2038</v>
      </c>
      <c r="D17" s="35">
        <v>0.56930000000000003</v>
      </c>
      <c r="E17" s="35">
        <f>Tabelle8[[#This Row],[Adoption Rate]]*$I$2</f>
        <v>8.5394999999999999E-2</v>
      </c>
      <c r="F17" s="35">
        <f>Tabelle8[[#This Row],[Energy Impact]]</f>
        <v>8.5394999999999999E-2</v>
      </c>
      <c r="H17" s="36"/>
    </row>
    <row r="18" spans="2:8" x14ac:dyDescent="0.35">
      <c r="B18" t="s">
        <v>4</v>
      </c>
      <c r="C18">
        <v>2039</v>
      </c>
      <c r="D18" s="35">
        <v>0.58509999999999995</v>
      </c>
      <c r="E18" s="35">
        <f>Tabelle8[[#This Row],[Adoption Rate]]*$I$2</f>
        <v>8.7764999999999996E-2</v>
      </c>
      <c r="F18" s="35">
        <f>Tabelle8[[#This Row],[Energy Impact]]</f>
        <v>8.7764999999999996E-2</v>
      </c>
      <c r="H18" s="36"/>
    </row>
    <row r="19" spans="2:8" x14ac:dyDescent="0.35">
      <c r="B19" t="s">
        <v>4</v>
      </c>
      <c r="C19">
        <v>2040</v>
      </c>
      <c r="D19" s="35">
        <v>0.6</v>
      </c>
      <c r="E19" s="35">
        <f>Tabelle8[[#This Row],[Adoption Rate]]*$I$2</f>
        <v>0.09</v>
      </c>
      <c r="F19" s="35">
        <f>Tabelle8[[#This Row],[Energy Impact]]</f>
        <v>0.09</v>
      </c>
      <c r="H19" s="36">
        <f>Tabelle8[[#This Row],[CO2 Impact]]</f>
        <v>0.09</v>
      </c>
    </row>
    <row r="20" spans="2:8" x14ac:dyDescent="0.35">
      <c r="B20" t="s">
        <v>96</v>
      </c>
      <c r="C20">
        <v>2024</v>
      </c>
      <c r="D20" s="35">
        <v>0.28989999999999999</v>
      </c>
      <c r="E20" s="35">
        <f>Tabelle8[[#This Row],[Adoption Rate]]*$I$2</f>
        <v>4.3484999999999996E-2</v>
      </c>
      <c r="F20" s="35">
        <f>Tabelle8[[#This Row],[Energy Impact]]</f>
        <v>4.3484999999999996E-2</v>
      </c>
      <c r="H20" s="36"/>
    </row>
    <row r="21" spans="2:8" x14ac:dyDescent="0.35">
      <c r="B21" t="s">
        <v>96</v>
      </c>
      <c r="C21">
        <v>2025</v>
      </c>
      <c r="D21" s="35">
        <v>0.31580000000000003</v>
      </c>
      <c r="E21" s="35">
        <f>Tabelle8[[#This Row],[Adoption Rate]]*$I$2</f>
        <v>4.7370000000000002E-2</v>
      </c>
      <c r="F21" s="35">
        <f>Tabelle8[[#This Row],[Energy Impact]]</f>
        <v>4.7370000000000002E-2</v>
      </c>
      <c r="H21" s="36">
        <f>Tabelle8[[#This Row],[CO2 Impact]]</f>
        <v>4.7370000000000002E-2</v>
      </c>
    </row>
    <row r="22" spans="2:8" x14ac:dyDescent="0.35">
      <c r="B22" t="s">
        <v>96</v>
      </c>
      <c r="C22">
        <v>2026</v>
      </c>
      <c r="D22" s="35">
        <v>0.34360000000000002</v>
      </c>
      <c r="E22" s="35">
        <f>Tabelle8[[#This Row],[Adoption Rate]]*$I$2</f>
        <v>5.1540000000000002E-2</v>
      </c>
      <c r="F22" s="35">
        <f>Tabelle8[[#This Row],[Energy Impact]]</f>
        <v>5.1540000000000002E-2</v>
      </c>
      <c r="H22" s="36"/>
    </row>
    <row r="23" spans="2:8" x14ac:dyDescent="0.35">
      <c r="B23" t="s">
        <v>96</v>
      </c>
      <c r="C23">
        <v>2027</v>
      </c>
      <c r="D23" s="35">
        <v>0.37309999999999999</v>
      </c>
      <c r="E23" s="35">
        <f>Tabelle8[[#This Row],[Adoption Rate]]*$I$2</f>
        <v>5.5964999999999994E-2</v>
      </c>
      <c r="F23" s="35">
        <f>Tabelle8[[#This Row],[Energy Impact]]</f>
        <v>5.5964999999999994E-2</v>
      </c>
      <c r="H23" s="36"/>
    </row>
    <row r="24" spans="2:8" x14ac:dyDescent="0.35">
      <c r="B24" t="s">
        <v>96</v>
      </c>
      <c r="C24">
        <v>2028</v>
      </c>
      <c r="D24" s="35">
        <v>0.40450000000000003</v>
      </c>
      <c r="E24" s="35">
        <f>Tabelle8[[#This Row],[Adoption Rate]]*$I$2</f>
        <v>6.0675E-2</v>
      </c>
      <c r="F24" s="35">
        <f>Tabelle8[[#This Row],[Energy Impact]]</f>
        <v>6.0675E-2</v>
      </c>
      <c r="H24" s="36"/>
    </row>
    <row r="25" spans="2:8" x14ac:dyDescent="0.35">
      <c r="B25" t="s">
        <v>96</v>
      </c>
      <c r="C25">
        <v>2029</v>
      </c>
      <c r="D25" s="35">
        <v>0.43780000000000002</v>
      </c>
      <c r="E25" s="35">
        <f>Tabelle8[[#This Row],[Adoption Rate]]*$I$2</f>
        <v>6.5670000000000006E-2</v>
      </c>
      <c r="F25" s="35">
        <f>Tabelle8[[#This Row],[Energy Impact]]</f>
        <v>6.5670000000000006E-2</v>
      </c>
      <c r="H25" s="36"/>
    </row>
    <row r="26" spans="2:8" x14ac:dyDescent="0.35">
      <c r="B26" t="s">
        <v>96</v>
      </c>
      <c r="C26">
        <v>2030</v>
      </c>
      <c r="D26" s="35">
        <v>0.4728</v>
      </c>
      <c r="E26" s="35">
        <f>Tabelle8[[#This Row],[Adoption Rate]]*$I$2</f>
        <v>7.0919999999999997E-2</v>
      </c>
      <c r="F26" s="35">
        <f>Tabelle8[[#This Row],[Energy Impact]]</f>
        <v>7.0919999999999997E-2</v>
      </c>
      <c r="H26" s="36">
        <f>Tabelle8[[#This Row],[CO2 Impact]]</f>
        <v>7.0919999999999997E-2</v>
      </c>
    </row>
    <row r="27" spans="2:8" x14ac:dyDescent="0.35">
      <c r="B27" t="s">
        <v>96</v>
      </c>
      <c r="C27">
        <v>2031</v>
      </c>
      <c r="D27" s="35">
        <v>0.50960000000000005</v>
      </c>
      <c r="E27" s="35">
        <f>Tabelle8[[#This Row],[Adoption Rate]]*$I$2</f>
        <v>7.6440000000000008E-2</v>
      </c>
      <c r="F27" s="35">
        <f>Tabelle8[[#This Row],[Energy Impact]]</f>
        <v>7.6440000000000008E-2</v>
      </c>
      <c r="H27" s="36"/>
    </row>
    <row r="28" spans="2:8" x14ac:dyDescent="0.35">
      <c r="B28" t="s">
        <v>96</v>
      </c>
      <c r="C28">
        <v>2032</v>
      </c>
      <c r="D28" s="35">
        <v>0.54810000000000003</v>
      </c>
      <c r="E28" s="35">
        <f>Tabelle8[[#This Row],[Adoption Rate]]*$I$2</f>
        <v>8.2214999999999996E-2</v>
      </c>
      <c r="F28" s="35">
        <f>Tabelle8[[#This Row],[Energy Impact]]</f>
        <v>8.2214999999999996E-2</v>
      </c>
      <c r="H28" s="36"/>
    </row>
    <row r="29" spans="2:8" x14ac:dyDescent="0.35">
      <c r="B29" t="s">
        <v>96</v>
      </c>
      <c r="C29">
        <v>2033</v>
      </c>
      <c r="D29" s="35">
        <v>0.58819999999999995</v>
      </c>
      <c r="E29" s="35">
        <f>Tabelle8[[#This Row],[Adoption Rate]]*$I$2</f>
        <v>8.8229999999999989E-2</v>
      </c>
      <c r="F29" s="35">
        <f>Tabelle8[[#This Row],[Energy Impact]]</f>
        <v>8.8229999999999989E-2</v>
      </c>
      <c r="H29" s="36"/>
    </row>
    <row r="30" spans="2:8" x14ac:dyDescent="0.35">
      <c r="B30" t="s">
        <v>96</v>
      </c>
      <c r="C30">
        <v>2034</v>
      </c>
      <c r="D30" s="35">
        <v>0.62980000000000003</v>
      </c>
      <c r="E30" s="35">
        <f>Tabelle8[[#This Row],[Adoption Rate]]*$I$2</f>
        <v>9.4469999999999998E-2</v>
      </c>
      <c r="F30" s="35">
        <f>Tabelle8[[#This Row],[Energy Impact]]</f>
        <v>9.4469999999999998E-2</v>
      </c>
      <c r="H30" s="36"/>
    </row>
    <row r="31" spans="2:8" x14ac:dyDescent="0.35">
      <c r="B31" t="s">
        <v>96</v>
      </c>
      <c r="C31">
        <v>2035</v>
      </c>
      <c r="D31" s="35">
        <v>0.67259999999999998</v>
      </c>
      <c r="E31" s="35">
        <f>Tabelle8[[#This Row],[Adoption Rate]]*$I$2</f>
        <v>0.10088999999999999</v>
      </c>
      <c r="F31" s="35">
        <f>Tabelle8[[#This Row],[Energy Impact]]</f>
        <v>0.10088999999999999</v>
      </c>
      <c r="H31" s="36">
        <f>Tabelle8[[#This Row],[CO2 Impact]]</f>
        <v>0.10088999999999999</v>
      </c>
    </row>
    <row r="32" spans="2:8" x14ac:dyDescent="0.35">
      <c r="B32" t="s">
        <v>96</v>
      </c>
      <c r="C32">
        <v>2036</v>
      </c>
      <c r="D32" s="35">
        <v>0.71660000000000001</v>
      </c>
      <c r="E32" s="35">
        <f>Tabelle8[[#This Row],[Adoption Rate]]*$I$2</f>
        <v>0.10749</v>
      </c>
      <c r="F32" s="35">
        <f>Tabelle8[[#This Row],[Energy Impact]]</f>
        <v>0.10749</v>
      </c>
      <c r="H32" s="36"/>
    </row>
    <row r="33" spans="2:8" x14ac:dyDescent="0.35">
      <c r="B33" t="s">
        <v>96</v>
      </c>
      <c r="C33">
        <v>2037</v>
      </c>
      <c r="D33" s="35">
        <v>0.76160000000000005</v>
      </c>
      <c r="E33" s="35">
        <f>Tabelle8[[#This Row],[Adoption Rate]]*$I$2</f>
        <v>0.11424000000000001</v>
      </c>
      <c r="F33" s="35">
        <f>Tabelle8[[#This Row],[Energy Impact]]</f>
        <v>0.11424000000000001</v>
      </c>
      <c r="H33" s="36"/>
    </row>
    <row r="34" spans="2:8" x14ac:dyDescent="0.35">
      <c r="B34" t="s">
        <v>96</v>
      </c>
      <c r="C34">
        <v>2038</v>
      </c>
      <c r="D34" s="35">
        <v>0.80720000000000003</v>
      </c>
      <c r="E34" s="35">
        <f>Tabelle8[[#This Row],[Adoption Rate]]*$I$2</f>
        <v>0.12107999999999999</v>
      </c>
      <c r="F34" s="35">
        <f>Tabelle8[[#This Row],[Energy Impact]]</f>
        <v>0.12107999999999999</v>
      </c>
      <c r="H34" s="36"/>
    </row>
    <row r="35" spans="2:8" x14ac:dyDescent="0.35">
      <c r="B35" t="s">
        <v>96</v>
      </c>
      <c r="C35">
        <v>2039</v>
      </c>
      <c r="D35" s="35">
        <v>0.85340000000000005</v>
      </c>
      <c r="E35" s="35">
        <f>Tabelle8[[#This Row],[Adoption Rate]]*$I$2</f>
        <v>0.12801000000000001</v>
      </c>
      <c r="F35" s="35">
        <f>Tabelle8[[#This Row],[Energy Impact]]</f>
        <v>0.12801000000000001</v>
      </c>
      <c r="H35" s="36"/>
    </row>
    <row r="36" spans="2:8" x14ac:dyDescent="0.35">
      <c r="B36" t="s">
        <v>96</v>
      </c>
      <c r="C36">
        <v>2040</v>
      </c>
      <c r="D36" s="35">
        <v>0.89990000000000003</v>
      </c>
      <c r="E36" s="35">
        <f>Tabelle8[[#This Row],[Adoption Rate]]*$I$2</f>
        <v>0.13498499999999999</v>
      </c>
      <c r="F36" s="35">
        <f>Tabelle8[[#This Row],[Energy Impact]]</f>
        <v>0.13498499999999999</v>
      </c>
      <c r="H36" s="36">
        <f>Tabelle8[[#This Row],[CO2 Impact]]</f>
        <v>0.13498499999999999</v>
      </c>
    </row>
    <row r="37" spans="2:8" x14ac:dyDescent="0.35">
      <c r="B37" t="s">
        <v>48</v>
      </c>
      <c r="C37">
        <v>2024</v>
      </c>
      <c r="D37" s="35">
        <v>0.28989999999999999</v>
      </c>
      <c r="E37" s="35">
        <f>Tabelle8[[#This Row],[Adoption Rate]]*$I$2</f>
        <v>4.3484999999999996E-2</v>
      </c>
      <c r="F37" s="35">
        <f>Tabelle8[[#This Row],[Energy Impact]]</f>
        <v>4.3484999999999996E-2</v>
      </c>
      <c r="H37" s="36"/>
    </row>
    <row r="38" spans="2:8" x14ac:dyDescent="0.35">
      <c r="B38" t="s">
        <v>48</v>
      </c>
      <c r="C38">
        <v>2025</v>
      </c>
      <c r="D38" s="35">
        <v>0.33439999999999998</v>
      </c>
      <c r="E38" s="35">
        <f>Tabelle8[[#This Row],[Adoption Rate]]*$I$2</f>
        <v>5.0159999999999996E-2</v>
      </c>
      <c r="F38" s="35">
        <f>Tabelle8[[#This Row],[Energy Impact]]</f>
        <v>5.0159999999999996E-2</v>
      </c>
      <c r="H38" s="36">
        <f>Tabelle8[[#This Row],[CO2 Impact]]</f>
        <v>5.0159999999999996E-2</v>
      </c>
    </row>
    <row r="39" spans="2:8" x14ac:dyDescent="0.35">
      <c r="B39" t="s">
        <v>48</v>
      </c>
      <c r="C39">
        <v>2026</v>
      </c>
      <c r="D39" s="35">
        <v>0.38229999999999997</v>
      </c>
      <c r="E39" s="35">
        <f>Tabelle8[[#This Row],[Adoption Rate]]*$I$2</f>
        <v>5.7344999999999993E-2</v>
      </c>
      <c r="F39" s="35">
        <f>Tabelle8[[#This Row],[Energy Impact]]</f>
        <v>5.7344999999999993E-2</v>
      </c>
      <c r="H39" s="36"/>
    </row>
    <row r="40" spans="2:8" x14ac:dyDescent="0.35">
      <c r="B40" t="s">
        <v>48</v>
      </c>
      <c r="C40">
        <v>2027</v>
      </c>
      <c r="D40" s="35">
        <v>0.43290000000000001</v>
      </c>
      <c r="E40" s="35">
        <f>Tabelle8[[#This Row],[Adoption Rate]]*$I$2</f>
        <v>6.4934999999999993E-2</v>
      </c>
      <c r="F40" s="35">
        <f>Tabelle8[[#This Row],[Energy Impact]]</f>
        <v>6.4934999999999993E-2</v>
      </c>
      <c r="H40" s="36"/>
    </row>
    <row r="41" spans="2:8" x14ac:dyDescent="0.35">
      <c r="B41" t="s">
        <v>48</v>
      </c>
      <c r="C41">
        <v>2028</v>
      </c>
      <c r="D41" s="35">
        <v>0.48520000000000002</v>
      </c>
      <c r="E41" s="35">
        <f>Tabelle8[[#This Row],[Adoption Rate]]*$I$2</f>
        <v>7.2779999999999997E-2</v>
      </c>
      <c r="F41" s="35">
        <f>Tabelle8[[#This Row],[Energy Impact]]</f>
        <v>7.2779999999999997E-2</v>
      </c>
      <c r="H41" s="36"/>
    </row>
    <row r="42" spans="2:8" x14ac:dyDescent="0.35">
      <c r="B42" t="s">
        <v>48</v>
      </c>
      <c r="C42">
        <v>2029</v>
      </c>
      <c r="D42" s="35">
        <v>0.53839999999999999</v>
      </c>
      <c r="E42" s="35">
        <f>Tabelle8[[#This Row],[Adoption Rate]]*$I$2</f>
        <v>8.0759999999999998E-2</v>
      </c>
      <c r="F42" s="35">
        <f>Tabelle8[[#This Row],[Energy Impact]]</f>
        <v>8.0759999999999998E-2</v>
      </c>
      <c r="H42" s="36"/>
    </row>
    <row r="43" spans="2:8" x14ac:dyDescent="0.35">
      <c r="B43" t="s">
        <v>48</v>
      </c>
      <c r="C43">
        <v>2030</v>
      </c>
      <c r="D43" s="35">
        <v>0.59119999999999995</v>
      </c>
      <c r="E43" s="35">
        <f>Tabelle8[[#This Row],[Adoption Rate]]*$I$2</f>
        <v>8.8679999999999995E-2</v>
      </c>
      <c r="F43" s="35">
        <f>Tabelle8[[#This Row],[Energy Impact]]</f>
        <v>8.8679999999999995E-2</v>
      </c>
      <c r="H43" s="36">
        <f>Tabelle8[[#This Row],[CO2 Impact]]</f>
        <v>8.8679999999999995E-2</v>
      </c>
    </row>
    <row r="44" spans="2:8" x14ac:dyDescent="0.35">
      <c r="B44" t="s">
        <v>48</v>
      </c>
      <c r="C44">
        <v>2031</v>
      </c>
      <c r="D44" s="35">
        <v>0.64259999999999995</v>
      </c>
      <c r="E44" s="35">
        <f>Tabelle8[[#This Row],[Adoption Rate]]*$I$2</f>
        <v>9.638999999999999E-2</v>
      </c>
      <c r="F44" s="35">
        <f>Tabelle8[[#This Row],[Energy Impact]]</f>
        <v>9.638999999999999E-2</v>
      </c>
      <c r="H44" s="36"/>
    </row>
    <row r="45" spans="2:8" x14ac:dyDescent="0.35">
      <c r="B45" t="s">
        <v>48</v>
      </c>
      <c r="C45">
        <v>2032</v>
      </c>
      <c r="D45" s="35">
        <v>0.69169999999999998</v>
      </c>
      <c r="E45" s="35">
        <f>Tabelle8[[#This Row],[Adoption Rate]]*$I$2</f>
        <v>0.103755</v>
      </c>
      <c r="F45" s="35">
        <f>Tabelle8[[#This Row],[Energy Impact]]</f>
        <v>0.103755</v>
      </c>
      <c r="H45" s="36"/>
    </row>
    <row r="46" spans="2:8" x14ac:dyDescent="0.35">
      <c r="B46" t="s">
        <v>48</v>
      </c>
      <c r="C46">
        <v>2033</v>
      </c>
      <c r="D46" s="35">
        <v>0.73760000000000003</v>
      </c>
      <c r="E46" s="35">
        <f>Tabelle8[[#This Row],[Adoption Rate]]*$I$2</f>
        <v>0.11064</v>
      </c>
      <c r="F46" s="35">
        <f>Tabelle8[[#This Row],[Energy Impact]]</f>
        <v>0.11064</v>
      </c>
      <c r="H46" s="36"/>
    </row>
    <row r="47" spans="2:8" x14ac:dyDescent="0.35">
      <c r="B47" t="s">
        <v>48</v>
      </c>
      <c r="C47">
        <v>2034</v>
      </c>
      <c r="D47" s="35">
        <v>0.77990000000000004</v>
      </c>
      <c r="E47" s="35">
        <f>Tabelle8[[#This Row],[Adoption Rate]]*$I$2</f>
        <v>0.11698500000000001</v>
      </c>
      <c r="F47" s="35">
        <f>Tabelle8[[#This Row],[Energy Impact]]</f>
        <v>0.11698500000000001</v>
      </c>
      <c r="H47" s="36"/>
    </row>
    <row r="48" spans="2:8" x14ac:dyDescent="0.35">
      <c r="B48" t="s">
        <v>48</v>
      </c>
      <c r="C48">
        <v>2035</v>
      </c>
      <c r="D48" s="35">
        <v>0.81820000000000004</v>
      </c>
      <c r="E48" s="35">
        <f>Tabelle8[[#This Row],[Adoption Rate]]*$I$2</f>
        <v>0.12273000000000001</v>
      </c>
      <c r="F48" s="35">
        <f>Tabelle8[[#This Row],[Energy Impact]]</f>
        <v>0.12273000000000001</v>
      </c>
      <c r="H48" s="36">
        <f>Tabelle8[[#This Row],[CO2 Impact]]</f>
        <v>0.12273000000000001</v>
      </c>
    </row>
    <row r="49" spans="2:8" x14ac:dyDescent="0.35">
      <c r="B49" t="s">
        <v>48</v>
      </c>
      <c r="C49">
        <v>2036</v>
      </c>
      <c r="D49" s="35">
        <v>0.85229999999999995</v>
      </c>
      <c r="E49" s="35">
        <f>Tabelle8[[#This Row],[Adoption Rate]]*$I$2</f>
        <v>0.12784499999999999</v>
      </c>
      <c r="F49" s="35">
        <f>Tabelle8[[#This Row],[Energy Impact]]</f>
        <v>0.12784499999999999</v>
      </c>
      <c r="H49" s="36"/>
    </row>
    <row r="50" spans="2:8" x14ac:dyDescent="0.35">
      <c r="B50" t="s">
        <v>48</v>
      </c>
      <c r="C50">
        <v>2037</v>
      </c>
      <c r="D50" s="35">
        <v>0.88219999999999998</v>
      </c>
      <c r="E50" s="35">
        <f>Tabelle8[[#This Row],[Adoption Rate]]*$I$2</f>
        <v>0.13233</v>
      </c>
      <c r="F50" s="35">
        <f>Tabelle8[[#This Row],[Energy Impact]]</f>
        <v>0.13233</v>
      </c>
      <c r="H50" s="36"/>
    </row>
    <row r="51" spans="2:8" x14ac:dyDescent="0.35">
      <c r="B51" t="s">
        <v>48</v>
      </c>
      <c r="C51">
        <v>2038</v>
      </c>
      <c r="D51" s="35">
        <v>0.9083</v>
      </c>
      <c r="E51" s="35">
        <f>Tabelle8[[#This Row],[Adoption Rate]]*$I$2</f>
        <v>0.136245</v>
      </c>
      <c r="F51" s="35">
        <f>Tabelle8[[#This Row],[Energy Impact]]</f>
        <v>0.136245</v>
      </c>
      <c r="H51" s="36"/>
    </row>
    <row r="52" spans="2:8" x14ac:dyDescent="0.35">
      <c r="B52" t="s">
        <v>48</v>
      </c>
      <c r="C52">
        <v>2039</v>
      </c>
      <c r="D52" s="35">
        <v>0.93079999999999996</v>
      </c>
      <c r="E52" s="35">
        <f>Tabelle8[[#This Row],[Adoption Rate]]*$I$2</f>
        <v>0.13961999999999999</v>
      </c>
      <c r="F52" s="35">
        <f>Tabelle8[[#This Row],[Energy Impact]]</f>
        <v>0.13961999999999999</v>
      </c>
      <c r="H52" s="36"/>
    </row>
    <row r="53" spans="2:8" x14ac:dyDescent="0.35">
      <c r="B53" t="s">
        <v>48</v>
      </c>
      <c r="C53">
        <v>2040</v>
      </c>
      <c r="D53" s="35">
        <v>0.94989999999999997</v>
      </c>
      <c r="E53" s="35">
        <f>Tabelle8[[#This Row],[Adoption Rate]]*$I$2</f>
        <v>0.142485</v>
      </c>
      <c r="F53" s="35">
        <f>Tabelle8[[#This Row],[Energy Impact]]</f>
        <v>0.142485</v>
      </c>
      <c r="H53" s="36">
        <f>Tabelle8[[#This Row],[CO2 Impact]]</f>
        <v>0.142485</v>
      </c>
    </row>
  </sheetData>
  <pageMargins left="0.7" right="0.7" top="0.78740157499999996" bottom="0.78740157499999996"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7982B-D916-44B0-A4C8-B992712CC5B0}">
  <dimension ref="B2:I53"/>
  <sheetViews>
    <sheetView topLeftCell="A31" zoomScale="85" zoomScaleNormal="85" workbookViewId="0">
      <selection activeCell="F3" sqref="F3:F53"/>
    </sheetView>
  </sheetViews>
  <sheetFormatPr baseColWidth="10" defaultRowHeight="14.5" x14ac:dyDescent="0.35"/>
  <cols>
    <col min="4" max="4" width="15" customWidth="1"/>
    <col min="5" max="5" width="14.7265625" customWidth="1"/>
    <col min="6" max="6" width="12.453125" customWidth="1"/>
  </cols>
  <sheetData>
    <row r="2" spans="2:9" x14ac:dyDescent="0.35">
      <c r="B2" t="s">
        <v>91</v>
      </c>
      <c r="C2" t="s">
        <v>92</v>
      </c>
      <c r="D2" t="s">
        <v>93</v>
      </c>
      <c r="E2" t="s">
        <v>94</v>
      </c>
      <c r="F2" t="s">
        <v>95</v>
      </c>
      <c r="H2" t="s">
        <v>113</v>
      </c>
      <c r="I2" s="36">
        <v>0.1</v>
      </c>
    </row>
    <row r="3" spans="2:9" x14ac:dyDescent="0.35">
      <c r="B3" t="s">
        <v>4</v>
      </c>
      <c r="C3">
        <v>2024</v>
      </c>
      <c r="D3" s="15">
        <v>5.0099999999999999E-2</v>
      </c>
      <c r="E3" s="15">
        <f>Tabelle11[[#This Row],[Adoption Rate]]*$I$2</f>
        <v>5.0100000000000006E-3</v>
      </c>
      <c r="F3" s="15">
        <f>Tabelle11[[#This Row],[Energy Impact]]</f>
        <v>5.0100000000000006E-3</v>
      </c>
      <c r="H3" s="36"/>
    </row>
    <row r="4" spans="2:9" x14ac:dyDescent="0.35">
      <c r="B4" t="s">
        <v>4</v>
      </c>
      <c r="C4">
        <v>2025</v>
      </c>
      <c r="D4" s="15">
        <v>5.8500000000000003E-2</v>
      </c>
      <c r="E4" s="15">
        <f>Tabelle11[[#This Row],[Adoption Rate]]*$I$2</f>
        <v>5.850000000000001E-3</v>
      </c>
      <c r="F4" s="15">
        <f>Tabelle11[[#This Row],[Energy Impact]]</f>
        <v>5.850000000000001E-3</v>
      </c>
      <c r="H4" s="36">
        <f>Tabelle11[[#This Row],[Energy Impact]]</f>
        <v>5.850000000000001E-3</v>
      </c>
    </row>
    <row r="5" spans="2:9" x14ac:dyDescent="0.35">
      <c r="B5" t="s">
        <v>4</v>
      </c>
      <c r="C5">
        <v>2026</v>
      </c>
      <c r="D5" s="15">
        <v>6.8199999999999997E-2</v>
      </c>
      <c r="E5" s="15">
        <f>Tabelle11[[#This Row],[Adoption Rate]]*$I$2</f>
        <v>6.8199999999999997E-3</v>
      </c>
      <c r="F5" s="15">
        <f>Tabelle11[[#This Row],[Energy Impact]]</f>
        <v>6.8199999999999997E-3</v>
      </c>
      <c r="H5" s="36"/>
    </row>
    <row r="6" spans="2:9" x14ac:dyDescent="0.35">
      <c r="B6" t="s">
        <v>4</v>
      </c>
      <c r="C6">
        <v>2027</v>
      </c>
      <c r="D6" s="15">
        <v>7.9000000000000001E-2</v>
      </c>
      <c r="E6" s="15">
        <f>Tabelle11[[#This Row],[Adoption Rate]]*$I$2</f>
        <v>7.9000000000000008E-3</v>
      </c>
      <c r="F6" s="15">
        <f>Tabelle11[[#This Row],[Energy Impact]]</f>
        <v>7.9000000000000008E-3</v>
      </c>
      <c r="H6" s="36"/>
    </row>
    <row r="7" spans="2:9" x14ac:dyDescent="0.35">
      <c r="B7" t="s">
        <v>4</v>
      </c>
      <c r="C7">
        <v>2028</v>
      </c>
      <c r="D7" s="15">
        <v>9.1200000000000003E-2</v>
      </c>
      <c r="E7" s="15">
        <f>Tabelle11[[#This Row],[Adoption Rate]]*$I$2</f>
        <v>9.1200000000000014E-3</v>
      </c>
      <c r="F7" s="15">
        <f>Tabelle11[[#This Row],[Energy Impact]]</f>
        <v>9.1200000000000014E-3</v>
      </c>
      <c r="H7" s="36"/>
    </row>
    <row r="8" spans="2:9" x14ac:dyDescent="0.35">
      <c r="B8" t="s">
        <v>4</v>
      </c>
      <c r="C8">
        <v>2029</v>
      </c>
      <c r="D8" s="15">
        <v>0.1047</v>
      </c>
      <c r="E8" s="15">
        <f>Tabelle11[[#This Row],[Adoption Rate]]*$I$2</f>
        <v>1.047E-2</v>
      </c>
      <c r="F8" s="15">
        <f>Tabelle11[[#This Row],[Energy Impact]]</f>
        <v>1.047E-2</v>
      </c>
      <c r="H8" s="36"/>
    </row>
    <row r="9" spans="2:9" x14ac:dyDescent="0.35">
      <c r="B9" t="s">
        <v>4</v>
      </c>
      <c r="C9">
        <v>2030</v>
      </c>
      <c r="D9" s="15">
        <v>0.1195</v>
      </c>
      <c r="E9" s="15">
        <f>Tabelle11[[#This Row],[Adoption Rate]]*$I$2</f>
        <v>1.1950000000000001E-2</v>
      </c>
      <c r="F9" s="15">
        <f>Tabelle11[[#This Row],[Energy Impact]]</f>
        <v>1.1950000000000001E-2</v>
      </c>
      <c r="H9" s="36">
        <f>Tabelle11[[#This Row],[Energy Impact]]</f>
        <v>1.1950000000000001E-2</v>
      </c>
    </row>
    <row r="10" spans="2:9" x14ac:dyDescent="0.35">
      <c r="B10" t="s">
        <v>4</v>
      </c>
      <c r="C10">
        <v>2031</v>
      </c>
      <c r="D10" s="15">
        <v>0.13550000000000001</v>
      </c>
      <c r="E10" s="15">
        <f>Tabelle11[[#This Row],[Adoption Rate]]*$I$2</f>
        <v>1.3550000000000001E-2</v>
      </c>
      <c r="F10" s="15">
        <f>Tabelle11[[#This Row],[Energy Impact]]</f>
        <v>1.3550000000000001E-2</v>
      </c>
      <c r="H10" s="36"/>
    </row>
    <row r="11" spans="2:9" x14ac:dyDescent="0.35">
      <c r="B11" t="s">
        <v>4</v>
      </c>
      <c r="C11">
        <v>2032</v>
      </c>
      <c r="D11" s="15">
        <v>0.15260000000000001</v>
      </c>
      <c r="E11" s="15">
        <f>Tabelle11[[#This Row],[Adoption Rate]]*$I$2</f>
        <v>1.5260000000000003E-2</v>
      </c>
      <c r="F11" s="15">
        <f>Tabelle11[[#This Row],[Energy Impact]]</f>
        <v>1.5260000000000003E-2</v>
      </c>
      <c r="H11" s="36"/>
    </row>
    <row r="12" spans="2:9" x14ac:dyDescent="0.35">
      <c r="B12" t="s">
        <v>4</v>
      </c>
      <c r="C12">
        <v>2033</v>
      </c>
      <c r="D12" s="15">
        <v>0.17069999999999999</v>
      </c>
      <c r="E12" s="15">
        <f>Tabelle11[[#This Row],[Adoption Rate]]*$I$2</f>
        <v>1.7069999999999998E-2</v>
      </c>
      <c r="F12" s="15">
        <f>Tabelle11[[#This Row],[Energy Impact]]</f>
        <v>1.7069999999999998E-2</v>
      </c>
      <c r="H12" s="36"/>
    </row>
    <row r="13" spans="2:9" x14ac:dyDescent="0.35">
      <c r="B13" t="s">
        <v>4</v>
      </c>
      <c r="C13">
        <v>2034</v>
      </c>
      <c r="D13" s="15">
        <v>0.18940000000000001</v>
      </c>
      <c r="E13" s="15">
        <f>Tabelle11[[#This Row],[Adoption Rate]]*$I$2</f>
        <v>1.8940000000000002E-2</v>
      </c>
      <c r="F13" s="15">
        <f>Tabelle11[[#This Row],[Energy Impact]]</f>
        <v>1.8940000000000002E-2</v>
      </c>
      <c r="H13" s="36"/>
    </row>
    <row r="14" spans="2:9" x14ac:dyDescent="0.35">
      <c r="B14" t="s">
        <v>4</v>
      </c>
      <c r="C14">
        <v>2035</v>
      </c>
      <c r="D14" s="15">
        <v>0.20849999999999999</v>
      </c>
      <c r="E14" s="15">
        <f>Tabelle11[[#This Row],[Adoption Rate]]*$I$2</f>
        <v>2.085E-2</v>
      </c>
      <c r="F14" s="15">
        <f>Tabelle11[[#This Row],[Energy Impact]]</f>
        <v>2.085E-2</v>
      </c>
      <c r="H14" s="36">
        <f>Tabelle11[[#This Row],[Energy Impact]]</f>
        <v>2.085E-2</v>
      </c>
    </row>
    <row r="15" spans="2:9" x14ac:dyDescent="0.35">
      <c r="B15" t="s">
        <v>4</v>
      </c>
      <c r="C15">
        <v>2036</v>
      </c>
      <c r="D15" s="15">
        <v>0.2278</v>
      </c>
      <c r="E15" s="15">
        <f>Tabelle11[[#This Row],[Adoption Rate]]*$I$2</f>
        <v>2.2780000000000002E-2</v>
      </c>
      <c r="F15" s="15">
        <f>Tabelle11[[#This Row],[Energy Impact]]</f>
        <v>2.2780000000000002E-2</v>
      </c>
      <c r="H15" s="36"/>
    </row>
    <row r="16" spans="2:9" x14ac:dyDescent="0.35">
      <c r="B16" t="s">
        <v>4</v>
      </c>
      <c r="C16">
        <v>2037</v>
      </c>
      <c r="D16" s="15">
        <v>0.24679999999999999</v>
      </c>
      <c r="E16" s="15">
        <f>Tabelle11[[#This Row],[Adoption Rate]]*$I$2</f>
        <v>2.4680000000000001E-2</v>
      </c>
      <c r="F16" s="15">
        <f>Tabelle11[[#This Row],[Energy Impact]]</f>
        <v>2.4680000000000001E-2</v>
      </c>
      <c r="H16" s="36"/>
    </row>
    <row r="17" spans="2:8" x14ac:dyDescent="0.35">
      <c r="B17" t="s">
        <v>4</v>
      </c>
      <c r="C17">
        <v>2038</v>
      </c>
      <c r="D17" s="15">
        <v>0.26540000000000002</v>
      </c>
      <c r="E17" s="15">
        <f>Tabelle11[[#This Row],[Adoption Rate]]*$I$2</f>
        <v>2.6540000000000005E-2</v>
      </c>
      <c r="F17" s="15">
        <f>Tabelle11[[#This Row],[Energy Impact]]</f>
        <v>2.6540000000000005E-2</v>
      </c>
      <c r="H17" s="36"/>
    </row>
    <row r="18" spans="2:8" x14ac:dyDescent="0.35">
      <c r="B18" t="s">
        <v>4</v>
      </c>
      <c r="C18">
        <v>2039</v>
      </c>
      <c r="D18" s="15">
        <v>0.2833</v>
      </c>
      <c r="E18" s="15">
        <f>Tabelle11[[#This Row],[Adoption Rate]]*$I$2</f>
        <v>2.8330000000000001E-2</v>
      </c>
      <c r="F18" s="15">
        <f>Tabelle11[[#This Row],[Energy Impact]]</f>
        <v>2.8330000000000001E-2</v>
      </c>
      <c r="H18" s="36"/>
    </row>
    <row r="19" spans="2:8" x14ac:dyDescent="0.35">
      <c r="B19" t="s">
        <v>4</v>
      </c>
      <c r="C19">
        <v>2040</v>
      </c>
      <c r="D19" s="15">
        <v>0.30009999999999998</v>
      </c>
      <c r="E19" s="15">
        <f>Tabelle11[[#This Row],[Adoption Rate]]*$I$2</f>
        <v>3.0009999999999998E-2</v>
      </c>
      <c r="F19" s="15">
        <f>Tabelle11[[#This Row],[Energy Impact]]</f>
        <v>3.0009999999999998E-2</v>
      </c>
      <c r="H19" s="36">
        <f>Tabelle11[[#This Row],[Energy Impact]]</f>
        <v>3.0009999999999998E-2</v>
      </c>
    </row>
    <row r="20" spans="2:8" x14ac:dyDescent="0.35">
      <c r="B20" t="s">
        <v>96</v>
      </c>
      <c r="C20">
        <v>2024</v>
      </c>
      <c r="D20" s="15">
        <v>5.0099999999999999E-2</v>
      </c>
      <c r="E20" s="15">
        <f>Tabelle11[[#This Row],[Adoption Rate]]*$I$2</f>
        <v>5.0100000000000006E-3</v>
      </c>
      <c r="F20" s="15">
        <f>Tabelle11[[#This Row],[Energy Impact]]</f>
        <v>5.0100000000000006E-3</v>
      </c>
      <c r="H20" s="36"/>
    </row>
    <row r="21" spans="2:8" x14ac:dyDescent="0.35">
      <c r="B21" t="s">
        <v>96</v>
      </c>
      <c r="C21">
        <v>2025</v>
      </c>
      <c r="D21" s="15">
        <v>6.9000000000000006E-2</v>
      </c>
      <c r="E21" s="15">
        <f>Tabelle11[[#This Row],[Adoption Rate]]*$I$2</f>
        <v>6.9000000000000008E-3</v>
      </c>
      <c r="F21" s="15">
        <f>Tabelle11[[#This Row],[Energy Impact]]</f>
        <v>6.9000000000000008E-3</v>
      </c>
      <c r="H21" s="36">
        <f>Tabelle11[[#This Row],[Energy Impact]]</f>
        <v>6.9000000000000008E-3</v>
      </c>
    </row>
    <row r="22" spans="2:8" x14ac:dyDescent="0.35">
      <c r="B22" t="s">
        <v>96</v>
      </c>
      <c r="C22">
        <v>2026</v>
      </c>
      <c r="D22" s="15">
        <v>9.4E-2</v>
      </c>
      <c r="E22" s="15">
        <f>Tabelle11[[#This Row],[Adoption Rate]]*$I$2</f>
        <v>9.4000000000000004E-3</v>
      </c>
      <c r="F22" s="15">
        <f>Tabelle11[[#This Row],[Energy Impact]]</f>
        <v>9.4000000000000004E-3</v>
      </c>
      <c r="H22" s="36"/>
    </row>
    <row r="23" spans="2:8" x14ac:dyDescent="0.35">
      <c r="B23" t="s">
        <v>96</v>
      </c>
      <c r="C23">
        <v>2027</v>
      </c>
      <c r="D23" s="15">
        <v>0.12590000000000001</v>
      </c>
      <c r="E23" s="15">
        <f>Tabelle11[[#This Row],[Adoption Rate]]*$I$2</f>
        <v>1.2590000000000002E-2</v>
      </c>
      <c r="F23" s="15">
        <f>Tabelle11[[#This Row],[Energy Impact]]</f>
        <v>1.2590000000000002E-2</v>
      </c>
      <c r="H23" s="36"/>
    </row>
    <row r="24" spans="2:8" x14ac:dyDescent="0.35">
      <c r="B24" t="s">
        <v>96</v>
      </c>
      <c r="C24">
        <v>2028</v>
      </c>
      <c r="D24" s="15">
        <v>0.1653</v>
      </c>
      <c r="E24" s="15">
        <f>Tabelle11[[#This Row],[Adoption Rate]]*$I$2</f>
        <v>1.653E-2</v>
      </c>
      <c r="F24" s="15">
        <f>Tabelle11[[#This Row],[Energy Impact]]</f>
        <v>1.653E-2</v>
      </c>
      <c r="H24" s="36"/>
    </row>
    <row r="25" spans="2:8" x14ac:dyDescent="0.35">
      <c r="B25" t="s">
        <v>96</v>
      </c>
      <c r="C25">
        <v>2029</v>
      </c>
      <c r="D25" s="15">
        <v>0.2117</v>
      </c>
      <c r="E25" s="15">
        <f>Tabelle11[[#This Row],[Adoption Rate]]*$I$2</f>
        <v>2.1170000000000001E-2</v>
      </c>
      <c r="F25" s="15">
        <f>Tabelle11[[#This Row],[Energy Impact]]</f>
        <v>2.1170000000000001E-2</v>
      </c>
      <c r="H25" s="36"/>
    </row>
    <row r="26" spans="2:8" x14ac:dyDescent="0.35">
      <c r="B26" t="s">
        <v>96</v>
      </c>
      <c r="C26">
        <v>2030</v>
      </c>
      <c r="D26" s="15">
        <v>0.26369999999999999</v>
      </c>
      <c r="E26" s="15">
        <f>Tabelle11[[#This Row],[Adoption Rate]]*$I$2</f>
        <v>2.6370000000000001E-2</v>
      </c>
      <c r="F26" s="15">
        <f>Tabelle11[[#This Row],[Energy Impact]]</f>
        <v>2.6370000000000001E-2</v>
      </c>
      <c r="H26" s="36">
        <f>Tabelle11[[#This Row],[Energy Impact]]</f>
        <v>2.6370000000000001E-2</v>
      </c>
    </row>
    <row r="27" spans="2:8" x14ac:dyDescent="0.35">
      <c r="B27" t="s">
        <v>96</v>
      </c>
      <c r="C27">
        <v>2031</v>
      </c>
      <c r="D27" s="15">
        <v>0.31859999999999999</v>
      </c>
      <c r="E27" s="15">
        <f>Tabelle11[[#This Row],[Adoption Rate]]*$I$2</f>
        <v>3.1859999999999999E-2</v>
      </c>
      <c r="F27" s="15">
        <f>Tabelle11[[#This Row],[Energy Impact]]</f>
        <v>3.1859999999999999E-2</v>
      </c>
      <c r="H27" s="36"/>
    </row>
    <row r="28" spans="2:8" x14ac:dyDescent="0.35">
      <c r="B28" t="s">
        <v>96</v>
      </c>
      <c r="C28">
        <v>2032</v>
      </c>
      <c r="D28" s="15">
        <v>0.37309999999999999</v>
      </c>
      <c r="E28" s="15">
        <f>Tabelle11[[#This Row],[Adoption Rate]]*$I$2</f>
        <v>3.7310000000000003E-2</v>
      </c>
      <c r="F28" s="15">
        <f>Tabelle11[[#This Row],[Energy Impact]]</f>
        <v>3.7310000000000003E-2</v>
      </c>
      <c r="H28" s="36"/>
    </row>
    <row r="29" spans="2:8" x14ac:dyDescent="0.35">
      <c r="B29" t="s">
        <v>96</v>
      </c>
      <c r="C29">
        <v>2033</v>
      </c>
      <c r="D29" s="15">
        <v>0.4239</v>
      </c>
      <c r="E29" s="15">
        <f>Tabelle11[[#This Row],[Adoption Rate]]*$I$2</f>
        <v>4.2390000000000004E-2</v>
      </c>
      <c r="F29" s="15">
        <f>Tabelle11[[#This Row],[Energy Impact]]</f>
        <v>4.2390000000000004E-2</v>
      </c>
      <c r="H29" s="36"/>
    </row>
    <row r="30" spans="2:8" x14ac:dyDescent="0.35">
      <c r="B30" t="s">
        <v>96</v>
      </c>
      <c r="C30">
        <v>2034</v>
      </c>
      <c r="D30" s="15">
        <v>0.46870000000000001</v>
      </c>
      <c r="E30" s="15">
        <f>Tabelle11[[#This Row],[Adoption Rate]]*$I$2</f>
        <v>4.6870000000000002E-2</v>
      </c>
      <c r="F30" s="15">
        <f>Tabelle11[[#This Row],[Energy Impact]]</f>
        <v>4.6870000000000002E-2</v>
      </c>
      <c r="H30" s="36"/>
    </row>
    <row r="31" spans="2:8" x14ac:dyDescent="0.35">
      <c r="B31" t="s">
        <v>96</v>
      </c>
      <c r="C31">
        <v>2035</v>
      </c>
      <c r="D31" s="15">
        <v>0.50629999999999997</v>
      </c>
      <c r="E31" s="15">
        <f>Tabelle11[[#This Row],[Adoption Rate]]*$I$2</f>
        <v>5.0630000000000001E-2</v>
      </c>
      <c r="F31" s="15">
        <f>Tabelle11[[#This Row],[Energy Impact]]</f>
        <v>5.0630000000000001E-2</v>
      </c>
      <c r="H31" s="36">
        <f>Tabelle11[[#This Row],[Energy Impact]]</f>
        <v>5.0630000000000001E-2</v>
      </c>
    </row>
    <row r="32" spans="2:8" x14ac:dyDescent="0.35">
      <c r="B32" t="s">
        <v>96</v>
      </c>
      <c r="C32">
        <v>2036</v>
      </c>
      <c r="D32" s="15">
        <v>0.53639999999999999</v>
      </c>
      <c r="E32" s="15">
        <f>Tabelle11[[#This Row],[Adoption Rate]]*$I$2</f>
        <v>5.364E-2</v>
      </c>
      <c r="F32" s="15">
        <f>Tabelle11[[#This Row],[Energy Impact]]</f>
        <v>5.364E-2</v>
      </c>
      <c r="H32" s="36"/>
    </row>
    <row r="33" spans="2:8" x14ac:dyDescent="0.35">
      <c r="B33" t="s">
        <v>96</v>
      </c>
      <c r="C33">
        <v>2037</v>
      </c>
      <c r="D33" s="15">
        <v>0.55979999999999996</v>
      </c>
      <c r="E33" s="15">
        <f>Tabelle11[[#This Row],[Adoption Rate]]*$I$2</f>
        <v>5.5980000000000002E-2</v>
      </c>
      <c r="F33" s="15">
        <f>Tabelle11[[#This Row],[Energy Impact]]</f>
        <v>5.5980000000000002E-2</v>
      </c>
      <c r="H33" s="36"/>
    </row>
    <row r="34" spans="2:8" x14ac:dyDescent="0.35">
      <c r="B34" t="s">
        <v>96</v>
      </c>
      <c r="C34">
        <v>2038</v>
      </c>
      <c r="D34" s="15">
        <v>0.57740000000000002</v>
      </c>
      <c r="E34" s="15">
        <f>Tabelle11[[#This Row],[Adoption Rate]]*$I$2</f>
        <v>5.7740000000000007E-2</v>
      </c>
      <c r="F34" s="15">
        <f>Tabelle11[[#This Row],[Energy Impact]]</f>
        <v>5.7740000000000007E-2</v>
      </c>
      <c r="H34" s="36"/>
    </row>
    <row r="35" spans="2:8" x14ac:dyDescent="0.35">
      <c r="B35" t="s">
        <v>96</v>
      </c>
      <c r="C35">
        <v>2039</v>
      </c>
      <c r="D35" s="15">
        <v>0.59050000000000002</v>
      </c>
      <c r="E35" s="15">
        <f>Tabelle11[[#This Row],[Adoption Rate]]*$I$2</f>
        <v>5.9050000000000005E-2</v>
      </c>
      <c r="F35" s="15">
        <f>Tabelle11[[#This Row],[Energy Impact]]</f>
        <v>5.9050000000000005E-2</v>
      </c>
      <c r="H35" s="36"/>
    </row>
    <row r="36" spans="2:8" x14ac:dyDescent="0.35">
      <c r="B36" t="s">
        <v>96</v>
      </c>
      <c r="C36">
        <v>2040</v>
      </c>
      <c r="D36" s="15">
        <v>0.6</v>
      </c>
      <c r="E36" s="15">
        <f>Tabelle11[[#This Row],[Adoption Rate]]*$I$2</f>
        <v>0.06</v>
      </c>
      <c r="F36" s="15">
        <f>Tabelle11[[#This Row],[Energy Impact]]</f>
        <v>0.06</v>
      </c>
      <c r="H36" s="36">
        <f>Tabelle11[[#This Row],[Energy Impact]]</f>
        <v>0.06</v>
      </c>
    </row>
    <row r="37" spans="2:8" x14ac:dyDescent="0.35">
      <c r="B37" t="s">
        <v>48</v>
      </c>
      <c r="C37">
        <v>2024</v>
      </c>
      <c r="D37" s="15">
        <v>5.0099999999999999E-2</v>
      </c>
      <c r="E37" s="15">
        <f>Tabelle11[[#This Row],[Adoption Rate]]*$I$2</f>
        <v>5.0100000000000006E-3</v>
      </c>
      <c r="F37" s="15">
        <f>Tabelle11[[#This Row],[Energy Impact]]</f>
        <v>5.0100000000000006E-3</v>
      </c>
      <c r="H37" s="36"/>
    </row>
    <row r="38" spans="2:8" x14ac:dyDescent="0.35">
      <c r="B38" t="s">
        <v>48</v>
      </c>
      <c r="C38">
        <v>2025</v>
      </c>
      <c r="D38" s="15">
        <v>7.1300000000000002E-2</v>
      </c>
      <c r="E38" s="15">
        <f>Tabelle11[[#This Row],[Adoption Rate]]*$I$2</f>
        <v>7.1300000000000009E-3</v>
      </c>
      <c r="F38" s="15">
        <f>Tabelle11[[#This Row],[Energy Impact]]</f>
        <v>7.1300000000000009E-3</v>
      </c>
      <c r="H38" s="36">
        <f>Tabelle11[[#This Row],[Energy Impact]]</f>
        <v>7.1300000000000009E-3</v>
      </c>
    </row>
    <row r="39" spans="2:8" x14ac:dyDescent="0.35">
      <c r="B39" t="s">
        <v>48</v>
      </c>
      <c r="C39">
        <v>2026</v>
      </c>
      <c r="D39" s="15">
        <v>0.1004</v>
      </c>
      <c r="E39" s="15">
        <f>Tabelle11[[#This Row],[Adoption Rate]]*$I$2</f>
        <v>1.004E-2</v>
      </c>
      <c r="F39" s="15">
        <f>Tabelle11[[#This Row],[Energy Impact]]</f>
        <v>1.004E-2</v>
      </c>
      <c r="H39" s="36"/>
    </row>
    <row r="40" spans="2:8" x14ac:dyDescent="0.35">
      <c r="B40" t="s">
        <v>48</v>
      </c>
      <c r="C40">
        <v>2027</v>
      </c>
      <c r="D40" s="15">
        <v>0.1389</v>
      </c>
      <c r="E40" s="15">
        <f>Tabelle11[[#This Row],[Adoption Rate]]*$I$2</f>
        <v>1.389E-2</v>
      </c>
      <c r="F40" s="15">
        <f>Tabelle11[[#This Row],[Energy Impact]]</f>
        <v>1.389E-2</v>
      </c>
      <c r="H40" s="36"/>
    </row>
    <row r="41" spans="2:8" x14ac:dyDescent="0.35">
      <c r="B41" t="s">
        <v>48</v>
      </c>
      <c r="C41">
        <v>2028</v>
      </c>
      <c r="D41" s="15">
        <v>0.18809999999999999</v>
      </c>
      <c r="E41" s="15">
        <f>Tabelle11[[#This Row],[Adoption Rate]]*$I$2</f>
        <v>1.881E-2</v>
      </c>
      <c r="F41" s="15">
        <f>Tabelle11[[#This Row],[Energy Impact]]</f>
        <v>1.881E-2</v>
      </c>
      <c r="H41" s="36"/>
    </row>
    <row r="42" spans="2:8" x14ac:dyDescent="0.35">
      <c r="B42" t="s">
        <v>48</v>
      </c>
      <c r="C42">
        <v>2029</v>
      </c>
      <c r="D42" s="15">
        <v>0.24779999999999999</v>
      </c>
      <c r="E42" s="15">
        <f>Tabelle11[[#This Row],[Adoption Rate]]*$I$2</f>
        <v>2.478E-2</v>
      </c>
      <c r="F42" s="15">
        <f>Tabelle11[[#This Row],[Energy Impact]]</f>
        <v>2.478E-2</v>
      </c>
      <c r="H42" s="36"/>
    </row>
    <row r="43" spans="2:8" x14ac:dyDescent="0.35">
      <c r="B43" t="s">
        <v>48</v>
      </c>
      <c r="C43">
        <v>2030</v>
      </c>
      <c r="D43" s="15">
        <v>0.31640000000000001</v>
      </c>
      <c r="E43" s="15">
        <f>Tabelle11[[#This Row],[Adoption Rate]]*$I$2</f>
        <v>3.1640000000000001E-2</v>
      </c>
      <c r="F43" s="15">
        <f>Tabelle11[[#This Row],[Energy Impact]]</f>
        <v>3.1640000000000001E-2</v>
      </c>
      <c r="H43" s="36">
        <f>Tabelle11[[#This Row],[Energy Impact]]</f>
        <v>3.1640000000000001E-2</v>
      </c>
    </row>
    <row r="44" spans="2:8" x14ac:dyDescent="0.35">
      <c r="B44" t="s">
        <v>48</v>
      </c>
      <c r="C44">
        <v>2031</v>
      </c>
      <c r="D44" s="15">
        <v>0.38979999999999998</v>
      </c>
      <c r="E44" s="15">
        <f>Tabelle11[[#This Row],[Adoption Rate]]*$I$2</f>
        <v>3.8980000000000001E-2</v>
      </c>
      <c r="F44" s="15">
        <f>Tabelle11[[#This Row],[Energy Impact]]</f>
        <v>3.8980000000000001E-2</v>
      </c>
      <c r="H44" s="36"/>
    </row>
    <row r="45" spans="2:8" x14ac:dyDescent="0.35">
      <c r="B45" t="s">
        <v>48</v>
      </c>
      <c r="C45">
        <v>2032</v>
      </c>
      <c r="D45" s="15">
        <v>0.46289999999999998</v>
      </c>
      <c r="E45" s="15">
        <f>Tabelle11[[#This Row],[Adoption Rate]]*$I$2</f>
        <v>4.6289999999999998E-2</v>
      </c>
      <c r="F45" s="15">
        <f>Tabelle11[[#This Row],[Energy Impact]]</f>
        <v>4.6289999999999998E-2</v>
      </c>
      <c r="H45" s="36"/>
    </row>
    <row r="46" spans="2:8" x14ac:dyDescent="0.35">
      <c r="B46" t="s">
        <v>48</v>
      </c>
      <c r="C46">
        <v>2033</v>
      </c>
      <c r="D46" s="15">
        <v>0.53080000000000005</v>
      </c>
      <c r="E46" s="15">
        <f>Tabelle11[[#This Row],[Adoption Rate]]*$I$2</f>
        <v>5.3080000000000009E-2</v>
      </c>
      <c r="F46" s="15">
        <f>Tabelle11[[#This Row],[Energy Impact]]</f>
        <v>5.3080000000000009E-2</v>
      </c>
      <c r="H46" s="36"/>
    </row>
    <row r="47" spans="2:8" x14ac:dyDescent="0.35">
      <c r="B47" t="s">
        <v>48</v>
      </c>
      <c r="C47">
        <v>2034</v>
      </c>
      <c r="D47" s="15">
        <v>0.58979999999999999</v>
      </c>
      <c r="E47" s="15">
        <f>Tabelle11[[#This Row],[Adoption Rate]]*$I$2</f>
        <v>5.8980000000000005E-2</v>
      </c>
      <c r="F47" s="15">
        <f>Tabelle11[[#This Row],[Energy Impact]]</f>
        <v>5.8980000000000005E-2</v>
      </c>
      <c r="H47" s="36"/>
    </row>
    <row r="48" spans="2:8" x14ac:dyDescent="0.35">
      <c r="B48" t="s">
        <v>48</v>
      </c>
      <c r="C48">
        <v>2035</v>
      </c>
      <c r="D48" s="15">
        <v>6.3799999999999996E-2</v>
      </c>
      <c r="E48" s="15">
        <f>Tabelle11[[#This Row],[Adoption Rate]]*$I$2</f>
        <v>6.3800000000000003E-3</v>
      </c>
      <c r="F48" s="15">
        <f>Tabelle11[[#This Row],[Energy Impact]]</f>
        <v>6.3800000000000003E-3</v>
      </c>
      <c r="H48" s="36">
        <f>Tabelle11[[#This Row],[Energy Impact]]</f>
        <v>6.3800000000000003E-3</v>
      </c>
    </row>
    <row r="49" spans="2:8" x14ac:dyDescent="0.35">
      <c r="B49" t="s">
        <v>48</v>
      </c>
      <c r="C49">
        <v>2036</v>
      </c>
      <c r="D49" s="15">
        <v>0.67569999999999997</v>
      </c>
      <c r="E49" s="15">
        <f>Tabelle11[[#This Row],[Adoption Rate]]*$I$2</f>
        <v>6.7570000000000005E-2</v>
      </c>
      <c r="F49" s="15">
        <f>Tabelle11[[#This Row],[Energy Impact]]</f>
        <v>6.7570000000000005E-2</v>
      </c>
      <c r="H49" s="36"/>
    </row>
    <row r="50" spans="2:8" x14ac:dyDescent="0.35">
      <c r="B50" t="s">
        <v>48</v>
      </c>
      <c r="C50">
        <v>2037</v>
      </c>
      <c r="D50" s="15">
        <v>7.0400000000000004E-2</v>
      </c>
      <c r="E50" s="15">
        <f>Tabelle11[[#This Row],[Adoption Rate]]*$I$2</f>
        <v>7.0400000000000011E-3</v>
      </c>
      <c r="F50" s="15">
        <f>Tabelle11[[#This Row],[Energy Impact]]</f>
        <v>7.0400000000000011E-3</v>
      </c>
      <c r="H50" s="36"/>
    </row>
    <row r="51" spans="2:8" x14ac:dyDescent="0.35">
      <c r="B51" t="s">
        <v>48</v>
      </c>
      <c r="C51">
        <v>2038</v>
      </c>
      <c r="D51" s="15">
        <v>0.72470000000000001</v>
      </c>
      <c r="E51" s="15">
        <f>Tabelle11[[#This Row],[Adoption Rate]]*$I$2</f>
        <v>7.2470000000000007E-2</v>
      </c>
      <c r="F51" s="15">
        <f>Tabelle11[[#This Row],[Energy Impact]]</f>
        <v>7.2470000000000007E-2</v>
      </c>
      <c r="H51" s="36"/>
    </row>
    <row r="52" spans="2:8" x14ac:dyDescent="0.35">
      <c r="B52" t="s">
        <v>48</v>
      </c>
      <c r="C52">
        <v>2039</v>
      </c>
      <c r="D52" s="15">
        <v>0.73950000000000005</v>
      </c>
      <c r="E52" s="15">
        <f>Tabelle11[[#This Row],[Adoption Rate]]*$I$2</f>
        <v>7.3950000000000002E-2</v>
      </c>
      <c r="F52" s="15">
        <f>Tabelle11[[#This Row],[Energy Impact]]</f>
        <v>7.3950000000000002E-2</v>
      </c>
      <c r="H52" s="36"/>
    </row>
    <row r="53" spans="2:8" x14ac:dyDescent="0.35">
      <c r="B53" t="s">
        <v>48</v>
      </c>
      <c r="C53">
        <v>2040</v>
      </c>
      <c r="D53" s="15">
        <v>0.74990000000000001</v>
      </c>
      <c r="E53" s="15">
        <f>Tabelle11[[#This Row],[Adoption Rate]]*$I$2</f>
        <v>7.4990000000000001E-2</v>
      </c>
      <c r="F53" s="15">
        <f>Tabelle11[[#This Row],[Energy Impact]]</f>
        <v>7.4990000000000001E-2</v>
      </c>
      <c r="H53" s="36">
        <f>Tabelle11[[#This Row],[Energy Impact]]</f>
        <v>7.4990000000000001E-2</v>
      </c>
    </row>
  </sheetData>
  <pageMargins left="0.7" right="0.7" top="0.78740157499999996" bottom="0.78740157499999996"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37004-262C-4606-A227-0F316A166E03}">
  <dimension ref="B2:K54"/>
  <sheetViews>
    <sheetView topLeftCell="A34" zoomScale="85" zoomScaleNormal="85" workbookViewId="0">
      <selection activeCell="L37" sqref="L37"/>
    </sheetView>
  </sheetViews>
  <sheetFormatPr baseColWidth="10" defaultRowHeight="14.5" x14ac:dyDescent="0.35"/>
  <cols>
    <col min="4" max="4" width="15" customWidth="1"/>
    <col min="5" max="5" width="14.7265625" customWidth="1"/>
    <col min="6" max="6" width="12.453125" customWidth="1"/>
    <col min="9" max="9" width="0" hidden="1" customWidth="1"/>
  </cols>
  <sheetData>
    <row r="2" spans="2:11" x14ac:dyDescent="0.35">
      <c r="B2" t="s">
        <v>91</v>
      </c>
      <c r="C2" t="s">
        <v>92</v>
      </c>
      <c r="D2" t="s">
        <v>93</v>
      </c>
      <c r="E2" t="s">
        <v>94</v>
      </c>
      <c r="F2" t="s">
        <v>95</v>
      </c>
      <c r="H2" t="s">
        <v>113</v>
      </c>
      <c r="I2" t="str">
        <f>Tabelle14[[#Headers],[CO2 Impact]]</f>
        <v>CO2 Impact</v>
      </c>
      <c r="J2" s="14">
        <v>0.25</v>
      </c>
    </row>
    <row r="3" spans="2:11" x14ac:dyDescent="0.35">
      <c r="B3" t="s">
        <v>4</v>
      </c>
      <c r="C3">
        <v>2024</v>
      </c>
      <c r="D3" s="35">
        <v>0.20995732574678999</v>
      </c>
      <c r="E3" s="35">
        <f>$J$2*Tabelle14[[#This Row],[Adoption Rate]]</f>
        <v>5.2489331436697498E-2</v>
      </c>
      <c r="F3" s="35">
        <f>Tabelle14[[#This Row],[Energy Impact]]</f>
        <v>5.2489331436697498E-2</v>
      </c>
      <c r="H3" s="38"/>
      <c r="I3" s="38"/>
      <c r="K3" s="38"/>
    </row>
    <row r="4" spans="2:11" x14ac:dyDescent="0.35">
      <c r="B4" t="s">
        <v>4</v>
      </c>
      <c r="C4">
        <v>2025</v>
      </c>
      <c r="D4" s="35">
        <v>0.22287170859658001</v>
      </c>
      <c r="E4" s="35">
        <f>$J$2*Tabelle14[[#This Row],[Adoption Rate]]</f>
        <v>5.5717927149145002E-2</v>
      </c>
      <c r="F4" s="35">
        <f>Tabelle14[[#This Row],[Energy Impact]]</f>
        <v>5.5717927149145002E-2</v>
      </c>
      <c r="H4" s="38">
        <f>Tabelle14[[#This Row],[Energy Impact]]</f>
        <v>5.5717927149145002E-2</v>
      </c>
      <c r="I4" s="38">
        <f>Tabelle14[[#This Row],[CO2 Impact]]</f>
        <v>5.5717927149145002E-2</v>
      </c>
    </row>
    <row r="5" spans="2:11" x14ac:dyDescent="0.35">
      <c r="B5" t="s">
        <v>4</v>
      </c>
      <c r="C5">
        <v>2026</v>
      </c>
      <c r="D5" s="35">
        <v>0.23644215635745999</v>
      </c>
      <c r="E5" s="35">
        <f>$J$2*Tabelle14[[#This Row],[Adoption Rate]]</f>
        <v>5.9110539089364998E-2</v>
      </c>
      <c r="F5" s="35">
        <f>Tabelle14[[#This Row],[Energy Impact]]</f>
        <v>5.9110539089364998E-2</v>
      </c>
      <c r="H5" s="38"/>
      <c r="I5" s="38"/>
    </row>
    <row r="6" spans="2:11" x14ac:dyDescent="0.35">
      <c r="B6" t="s">
        <v>4</v>
      </c>
      <c r="C6">
        <v>2027</v>
      </c>
      <c r="D6" s="35">
        <v>0.25068491370724</v>
      </c>
      <c r="E6" s="35">
        <f>$J$2*Tabelle14[[#This Row],[Adoption Rate]]</f>
        <v>6.267122842681E-2</v>
      </c>
      <c r="F6" s="35">
        <f>Tabelle14[[#This Row],[Energy Impact]]</f>
        <v>6.267122842681E-2</v>
      </c>
      <c r="H6" s="38"/>
      <c r="I6" s="38"/>
    </row>
    <row r="7" spans="2:11" x14ac:dyDescent="0.35">
      <c r="B7" t="s">
        <v>4</v>
      </c>
      <c r="C7">
        <v>2028</v>
      </c>
      <c r="D7" s="35">
        <v>0.26561449314384999</v>
      </c>
      <c r="E7" s="35">
        <f>$J$2*Tabelle14[[#This Row],[Adoption Rate]]</f>
        <v>6.6403623285962499E-2</v>
      </c>
      <c r="F7" s="35">
        <f>Tabelle14[[#This Row],[Energy Impact]]</f>
        <v>6.6403623285962499E-2</v>
      </c>
      <c r="H7" s="38"/>
      <c r="I7" s="38"/>
    </row>
    <row r="8" spans="2:11" x14ac:dyDescent="0.35">
      <c r="B8" t="s">
        <v>4</v>
      </c>
      <c r="C8">
        <v>2029</v>
      </c>
      <c r="D8" s="35">
        <v>0.28124339060060999</v>
      </c>
      <c r="E8" s="35">
        <f>$J$2*Tabelle14[[#This Row],[Adoption Rate]]</f>
        <v>7.0310847650152497E-2</v>
      </c>
      <c r="F8" s="35">
        <f>Tabelle14[[#This Row],[Energy Impact]]</f>
        <v>7.0310847650152497E-2</v>
      </c>
      <c r="H8" s="38"/>
      <c r="I8" s="38"/>
    </row>
    <row r="9" spans="2:11" x14ac:dyDescent="0.35">
      <c r="B9" t="s">
        <v>4</v>
      </c>
      <c r="C9">
        <v>2030</v>
      </c>
      <c r="D9" s="35">
        <v>0.29758179231861998</v>
      </c>
      <c r="E9" s="35">
        <f>$J$2*Tabelle14[[#This Row],[Adoption Rate]]</f>
        <v>7.4395448079654994E-2</v>
      </c>
      <c r="F9" s="35">
        <f>Tabelle14[[#This Row],[Energy Impact]]</f>
        <v>7.4395448079654994E-2</v>
      </c>
      <c r="H9" s="38">
        <f>Tabelle14[[#This Row],[Energy Impact]]</f>
        <v>7.4395448079654994E-2</v>
      </c>
      <c r="I9" s="38">
        <f>Tabelle14[[#This Row],[CO2 Impact]]</f>
        <v>7.4395448079654994E-2</v>
      </c>
    </row>
    <row r="10" spans="2:11" x14ac:dyDescent="0.35">
      <c r="B10" t="s">
        <v>4</v>
      </c>
      <c r="C10">
        <v>2031</v>
      </c>
      <c r="D10" s="35">
        <v>0.31463727682159998</v>
      </c>
      <c r="E10" s="35">
        <f>$J$2*Tabelle14[[#This Row],[Adoption Rate]]</f>
        <v>7.8659319205399994E-2</v>
      </c>
      <c r="F10" s="35">
        <f>Tabelle14[[#This Row],[Energy Impact]]</f>
        <v>7.8659319205399994E-2</v>
      </c>
      <c r="H10" s="38"/>
      <c r="I10" s="38"/>
    </row>
    <row r="11" spans="2:11" x14ac:dyDescent="0.35">
      <c r="B11" t="s">
        <v>4</v>
      </c>
      <c r="C11">
        <v>2032</v>
      </c>
      <c r="D11" s="35">
        <v>0.33241451653685999</v>
      </c>
      <c r="E11" s="35">
        <f>$J$2*Tabelle14[[#This Row],[Adoption Rate]]</f>
        <v>8.3103629134214999E-2</v>
      </c>
      <c r="F11" s="35">
        <f>Tabelle14[[#This Row],[Energy Impact]]</f>
        <v>8.3103629134214999E-2</v>
      </c>
      <c r="H11" s="38"/>
      <c r="I11" s="38"/>
    </row>
    <row r="12" spans="2:11" x14ac:dyDescent="0.35">
      <c r="B12" t="s">
        <v>4</v>
      </c>
      <c r="C12">
        <v>2033</v>
      </c>
      <c r="D12" s="35">
        <v>0.35091498428573997</v>
      </c>
      <c r="E12" s="35">
        <f>$J$2*Tabelle14[[#This Row],[Adoption Rate]]</f>
        <v>8.7728746071434993E-2</v>
      </c>
      <c r="F12" s="35">
        <f>Tabelle14[[#This Row],[Energy Impact]]</f>
        <v>8.7728746071434993E-2</v>
      </c>
      <c r="H12" s="38"/>
      <c r="I12" s="38"/>
    </row>
    <row r="13" spans="2:11" x14ac:dyDescent="0.35">
      <c r="B13" t="s">
        <v>4</v>
      </c>
      <c r="C13">
        <v>2034</v>
      </c>
      <c r="D13" s="35">
        <v>0.37013667049796001</v>
      </c>
      <c r="E13" s="35">
        <f>$J$2*Tabelle14[[#This Row],[Adoption Rate]]</f>
        <v>9.2534167624490002E-2</v>
      </c>
      <c r="F13" s="35">
        <f>Tabelle14[[#This Row],[Energy Impact]]</f>
        <v>9.2534167624490002E-2</v>
      </c>
      <c r="H13" s="38"/>
      <c r="I13" s="38"/>
    </row>
    <row r="14" spans="2:11" x14ac:dyDescent="0.35">
      <c r="B14" t="s">
        <v>4</v>
      </c>
      <c r="C14">
        <v>2035</v>
      </c>
      <c r="D14" s="35">
        <v>0.39007381755397003</v>
      </c>
      <c r="E14" s="35">
        <f>$J$2*Tabelle14[[#This Row],[Adoption Rate]]</f>
        <v>9.7518454388492506E-2</v>
      </c>
      <c r="F14" s="35">
        <f>Tabelle14[[#This Row],[Energy Impact]]</f>
        <v>9.7518454388492506E-2</v>
      </c>
      <c r="H14" s="38">
        <f>Tabelle14[[#This Row],[Energy Impact]]</f>
        <v>9.7518454388492506E-2</v>
      </c>
      <c r="I14" s="38">
        <f>Tabelle14[[#This Row],[CO2 Impact]]</f>
        <v>9.7518454388492506E-2</v>
      </c>
    </row>
    <row r="15" spans="2:11" x14ac:dyDescent="0.35">
      <c r="B15" t="s">
        <v>4</v>
      </c>
      <c r="C15">
        <v>2036</v>
      </c>
      <c r="D15" s="35">
        <v>0.41071667809095003</v>
      </c>
      <c r="E15" s="35">
        <f>$J$2*Tabelle14[[#This Row],[Adoption Rate]]</f>
        <v>0.10267916952273751</v>
      </c>
      <c r="F15" s="35">
        <f>Tabelle14[[#This Row],[Energy Impact]]</f>
        <v>0.10267916952273751</v>
      </c>
      <c r="H15" s="38"/>
      <c r="I15" s="38"/>
    </row>
    <row r="16" spans="2:11" x14ac:dyDescent="0.35">
      <c r="B16" t="s">
        <v>4</v>
      </c>
      <c r="C16">
        <v>2037</v>
      </c>
      <c r="D16" s="35">
        <v>0.43205130438529998</v>
      </c>
      <c r="E16" s="35">
        <f>$J$2*Tabelle14[[#This Row],[Adoption Rate]]</f>
        <v>0.108012826096325</v>
      </c>
      <c r="F16" s="35">
        <f>Tabelle14[[#This Row],[Energy Impact]]</f>
        <v>0.108012826096325</v>
      </c>
      <c r="H16" s="38"/>
      <c r="I16" s="38"/>
    </row>
    <row r="17" spans="2:9" x14ac:dyDescent="0.35">
      <c r="B17" t="s">
        <v>4</v>
      </c>
      <c r="C17">
        <v>2038</v>
      </c>
      <c r="D17" s="35">
        <v>0.45405937601022001</v>
      </c>
      <c r="E17" s="35">
        <f>$J$2*Tabelle14[[#This Row],[Adoption Rate]]</f>
        <v>0.113514844002555</v>
      </c>
      <c r="F17" s="35">
        <f>Tabelle14[[#This Row],[Energy Impact]]</f>
        <v>0.113514844002555</v>
      </c>
      <c r="H17" s="38"/>
      <c r="I17" s="38"/>
    </row>
    <row r="18" spans="2:9" x14ac:dyDescent="0.35">
      <c r="B18" t="s">
        <v>4</v>
      </c>
      <c r="C18">
        <v>2039</v>
      </c>
      <c r="D18" s="35">
        <v>0.47671807282959999</v>
      </c>
      <c r="E18" s="35">
        <f>$J$2*Tabelle14[[#This Row],[Adoption Rate]]</f>
        <v>0.1191795182074</v>
      </c>
      <c r="F18" s="35">
        <f>Tabelle14[[#This Row],[Energy Impact]]</f>
        <v>0.1191795182074</v>
      </c>
      <c r="H18" s="38"/>
      <c r="I18" s="38"/>
    </row>
    <row r="19" spans="2:9" x14ac:dyDescent="0.35">
      <c r="B19" t="s">
        <v>4</v>
      </c>
      <c r="C19">
        <v>2040</v>
      </c>
      <c r="D19" s="35">
        <v>0.49999999999999001</v>
      </c>
      <c r="E19" s="35">
        <f>$J$2*Tabelle14[[#This Row],[Adoption Rate]]</f>
        <v>0.1249999999999975</v>
      </c>
      <c r="F19" s="35">
        <f>Tabelle14[[#This Row],[Energy Impact]]</f>
        <v>0.1249999999999975</v>
      </c>
      <c r="H19" s="38">
        <f>Tabelle14[[#This Row],[Energy Impact]]</f>
        <v>0.1249999999999975</v>
      </c>
      <c r="I19" s="38">
        <f>Tabelle14[[#This Row],[CO2 Impact]]</f>
        <v>0.1249999999999975</v>
      </c>
    </row>
    <row r="20" spans="2:9" x14ac:dyDescent="0.35">
      <c r="B20" t="s">
        <v>96</v>
      </c>
      <c r="C20">
        <v>2024</v>
      </c>
      <c r="D20" s="35">
        <v>0.20995732574680001</v>
      </c>
      <c r="E20" s="35">
        <f>$J$2*Tabelle14[[#This Row],[Adoption Rate]]</f>
        <v>5.2489331436700003E-2</v>
      </c>
      <c r="F20" s="35">
        <f>Tabelle14[[#This Row],[Energy Impact]]</f>
        <v>5.2489331436700003E-2</v>
      </c>
      <c r="H20" s="38"/>
      <c r="I20" s="38"/>
    </row>
    <row r="21" spans="2:9" x14ac:dyDescent="0.35">
      <c r="B21" t="s">
        <v>96</v>
      </c>
      <c r="C21">
        <v>2025</v>
      </c>
      <c r="D21" s="35">
        <v>0.23443876489647</v>
      </c>
      <c r="E21" s="35">
        <f>$J$2*Tabelle14[[#This Row],[Adoption Rate]]</f>
        <v>5.8609691224117501E-2</v>
      </c>
      <c r="F21" s="35">
        <f>Tabelle14[[#This Row],[Energy Impact]]</f>
        <v>5.8609691224117501E-2</v>
      </c>
      <c r="H21" s="38">
        <f>Tabelle14[[#This Row],[Energy Impact]]</f>
        <v>5.8609691224117501E-2</v>
      </c>
      <c r="I21" s="38">
        <f>Tabelle14[[#This Row],[CO2 Impact]]</f>
        <v>5.8609691224117501E-2</v>
      </c>
    </row>
    <row r="22" spans="2:9" x14ac:dyDescent="0.35">
      <c r="B22" t="s">
        <v>96</v>
      </c>
      <c r="C22">
        <v>2026</v>
      </c>
      <c r="D22" s="35">
        <v>0.26028695120109002</v>
      </c>
      <c r="E22" s="35">
        <f>$J$2*Tabelle14[[#This Row],[Adoption Rate]]</f>
        <v>6.5071737800272506E-2</v>
      </c>
      <c r="F22" s="35">
        <f>Tabelle14[[#This Row],[Energy Impact]]</f>
        <v>6.5071737800272506E-2</v>
      </c>
      <c r="H22" s="38"/>
      <c r="I22" s="38"/>
    </row>
    <row r="23" spans="2:9" x14ac:dyDescent="0.35">
      <c r="B23" t="s">
        <v>96</v>
      </c>
      <c r="C23">
        <v>2027</v>
      </c>
      <c r="D23" s="35">
        <v>0.28726120198048999</v>
      </c>
      <c r="E23" s="35">
        <f>$J$2*Tabelle14[[#This Row],[Adoption Rate]]</f>
        <v>7.1815300495122497E-2</v>
      </c>
      <c r="F23" s="35">
        <f>Tabelle14[[#This Row],[Energy Impact]]</f>
        <v>7.1815300495122497E-2</v>
      </c>
      <c r="H23" s="38"/>
      <c r="I23" s="38"/>
    </row>
    <row r="24" spans="2:9" x14ac:dyDescent="0.35">
      <c r="B24" t="s">
        <v>96</v>
      </c>
      <c r="C24">
        <v>2028</v>
      </c>
      <c r="D24" s="35">
        <v>0.31506955027974998</v>
      </c>
      <c r="E24" s="35">
        <f>$J$2*Tabelle14[[#This Row],[Adoption Rate]]</f>
        <v>7.8767387569937494E-2</v>
      </c>
      <c r="F24" s="35">
        <f>Tabelle14[[#This Row],[Energy Impact]]</f>
        <v>7.8767387569937494E-2</v>
      </c>
      <c r="H24" s="38"/>
      <c r="I24" s="38"/>
    </row>
    <row r="25" spans="2:9" x14ac:dyDescent="0.35">
      <c r="B25" t="s">
        <v>96</v>
      </c>
      <c r="C25">
        <v>2029</v>
      </c>
      <c r="D25" s="35">
        <v>0.34337987324713998</v>
      </c>
      <c r="E25" s="35">
        <f>$J$2*Tabelle14[[#This Row],[Adoption Rate]]</f>
        <v>8.5844968311784994E-2</v>
      </c>
      <c r="F25" s="35">
        <f>Tabelle14[[#This Row],[Energy Impact]]</f>
        <v>8.5844968311784994E-2</v>
      </c>
      <c r="H25" s="38"/>
      <c r="I25" s="38"/>
    </row>
    <row r="26" spans="2:9" x14ac:dyDescent="0.35">
      <c r="B26" t="s">
        <v>96</v>
      </c>
      <c r="C26">
        <v>2030</v>
      </c>
      <c r="D26" s="35">
        <v>0.37183499288763</v>
      </c>
      <c r="E26" s="35">
        <f>$J$2*Tabelle14[[#This Row],[Adoption Rate]]</f>
        <v>9.29587482219075E-2</v>
      </c>
      <c r="F26" s="35">
        <f>Tabelle14[[#This Row],[Energy Impact]]</f>
        <v>9.29587482219075E-2</v>
      </c>
      <c r="H26" s="38">
        <f>Tabelle14[[#This Row],[Energy Impact]]</f>
        <v>9.29587482219075E-2</v>
      </c>
      <c r="I26" s="38">
        <f>Tabelle14[[#This Row],[CO2 Impact]]</f>
        <v>9.29587482219075E-2</v>
      </c>
    </row>
    <row r="27" spans="2:9" x14ac:dyDescent="0.35">
      <c r="B27" t="s">
        <v>96</v>
      </c>
      <c r="C27">
        <v>2031</v>
      </c>
      <c r="D27" s="35">
        <v>0.40007037994632</v>
      </c>
      <c r="E27" s="35">
        <f>$J$2*Tabelle14[[#This Row],[Adoption Rate]]</f>
        <v>0.10001759498658</v>
      </c>
      <c r="F27" s="35">
        <f>Tabelle14[[#This Row],[Energy Impact]]</f>
        <v>0.10001759498658</v>
      </c>
      <c r="H27" s="38"/>
      <c r="I27" s="38"/>
    </row>
    <row r="28" spans="2:9" x14ac:dyDescent="0.35">
      <c r="B28" t="s">
        <v>96</v>
      </c>
      <c r="C28">
        <v>2032</v>
      </c>
      <c r="D28" s="35">
        <v>0.42773263909166997</v>
      </c>
      <c r="E28" s="35">
        <f>$J$2*Tabelle14[[#This Row],[Adoption Rate]]</f>
        <v>0.10693315977291749</v>
      </c>
      <c r="F28" s="35">
        <f>Tabelle14[[#This Row],[Energy Impact]]</f>
        <v>0.10693315977291749</v>
      </c>
      <c r="H28" s="38"/>
      <c r="I28" s="38"/>
    </row>
    <row r="29" spans="2:9" x14ac:dyDescent="0.35">
      <c r="B29" t="s">
        <v>96</v>
      </c>
      <c r="C29">
        <v>2033</v>
      </c>
      <c r="D29" s="35">
        <v>0.45449681384218998</v>
      </c>
      <c r="E29" s="35">
        <f>$J$2*Tabelle14[[#This Row],[Adoption Rate]]</f>
        <v>0.1136242034605475</v>
      </c>
      <c r="F29" s="35">
        <f>Tabelle14[[#This Row],[Energy Impact]]</f>
        <v>0.1136242034605475</v>
      </c>
      <c r="H29" s="38"/>
      <c r="I29" s="38"/>
    </row>
    <row r="30" spans="2:9" x14ac:dyDescent="0.35">
      <c r="B30" t="s">
        <v>96</v>
      </c>
      <c r="C30">
        <v>2034</v>
      </c>
      <c r="D30" s="35">
        <v>0.48008076007977002</v>
      </c>
      <c r="E30" s="35">
        <f>$J$2*Tabelle14[[#This Row],[Adoption Rate]]</f>
        <v>0.1200201900199425</v>
      </c>
      <c r="F30" s="35">
        <f>Tabelle14[[#This Row],[Energy Impact]]</f>
        <v>0.1200201900199425</v>
      </c>
      <c r="H30" s="38"/>
      <c r="I30" s="38"/>
    </row>
    <row r="31" spans="2:9" x14ac:dyDescent="0.35">
      <c r="B31" t="s">
        <v>96</v>
      </c>
      <c r="C31">
        <v>2035</v>
      </c>
      <c r="D31" s="35">
        <v>0.50425534161126995</v>
      </c>
      <c r="E31" s="35">
        <f>$J$2*Tabelle14[[#This Row],[Adoption Rate]]</f>
        <v>0.12606383540281749</v>
      </c>
      <c r="F31" s="35">
        <f>Tabelle14[[#This Row],[Energy Impact]]</f>
        <v>0.12606383540281749</v>
      </c>
      <c r="H31" s="38">
        <f>Tabelle14[[#This Row],[Energy Impact]]</f>
        <v>0.12606383540281749</v>
      </c>
      <c r="I31" s="38">
        <f>Tabelle14[[#This Row],[CO2 Impact]]</f>
        <v>0.12606383540281749</v>
      </c>
    </row>
    <row r="32" spans="2:9" x14ac:dyDescent="0.35">
      <c r="B32" t="s">
        <v>96</v>
      </c>
      <c r="C32">
        <v>2036</v>
      </c>
      <c r="D32" s="35">
        <v>0.52684987146963003</v>
      </c>
      <c r="E32" s="35">
        <f>$J$2*Tabelle14[[#This Row],[Adoption Rate]]</f>
        <v>0.13171246786740751</v>
      </c>
      <c r="F32" s="35">
        <f>Tabelle14[[#This Row],[Energy Impact]]</f>
        <v>0.13171246786740751</v>
      </c>
      <c r="H32" s="38"/>
      <c r="I32" s="38"/>
    </row>
    <row r="33" spans="2:9" x14ac:dyDescent="0.35">
      <c r="B33" t="s">
        <v>96</v>
      </c>
      <c r="C33">
        <v>2037</v>
      </c>
      <c r="D33" s="35">
        <v>0.54775290204062999</v>
      </c>
      <c r="E33" s="35">
        <f>$J$2*Tabelle14[[#This Row],[Adoption Rate]]</f>
        <v>0.1369382255101575</v>
      </c>
      <c r="F33" s="35">
        <f>Tabelle14[[#This Row],[Energy Impact]]</f>
        <v>0.1369382255101575</v>
      </c>
      <c r="H33" s="38"/>
      <c r="I33" s="38"/>
    </row>
    <row r="34" spans="2:9" x14ac:dyDescent="0.35">
      <c r="B34" t="s">
        <v>96</v>
      </c>
      <c r="C34">
        <v>2038</v>
      </c>
      <c r="D34" s="35">
        <v>0.56690902039067004</v>
      </c>
      <c r="E34" s="35">
        <f>$J$2*Tabelle14[[#This Row],[Adoption Rate]]</f>
        <v>0.14172725509766751</v>
      </c>
      <c r="F34" s="35">
        <f>Tabelle14[[#This Row],[Energy Impact]]</f>
        <v>0.14172725509766751</v>
      </c>
      <c r="H34" s="38"/>
      <c r="I34" s="38"/>
    </row>
    <row r="35" spans="2:9" x14ac:dyDescent="0.35">
      <c r="B35" t="s">
        <v>96</v>
      </c>
      <c r="C35">
        <v>2039</v>
      </c>
      <c r="D35" s="35">
        <v>0.58431265198205995</v>
      </c>
      <c r="E35" s="35">
        <f>$J$2*Tabelle14[[#This Row],[Adoption Rate]]</f>
        <v>0.14607816299551499</v>
      </c>
      <c r="F35" s="35">
        <f>Tabelle14[[#This Row],[Energy Impact]]</f>
        <v>0.14607816299551499</v>
      </c>
      <c r="H35" s="38"/>
      <c r="I35" s="38"/>
    </row>
    <row r="36" spans="2:9" x14ac:dyDescent="0.35">
      <c r="B36" t="s">
        <v>96</v>
      </c>
      <c r="C36">
        <v>2040</v>
      </c>
      <c r="D36" s="35">
        <v>0.6</v>
      </c>
      <c r="E36" s="35">
        <f>$J$2*Tabelle14[[#This Row],[Adoption Rate]]</f>
        <v>0.15</v>
      </c>
      <c r="F36" s="35">
        <f>Tabelle14[[#This Row],[Energy Impact]]</f>
        <v>0.15</v>
      </c>
      <c r="H36" s="38">
        <f>Tabelle14[[#This Row],[Energy Impact]]</f>
        <v>0.15</v>
      </c>
      <c r="I36" s="38">
        <f>Tabelle14[[#This Row],[CO2 Impact]]</f>
        <v>0.15</v>
      </c>
    </row>
    <row r="37" spans="2:9" x14ac:dyDescent="0.35">
      <c r="B37" t="s">
        <v>48</v>
      </c>
      <c r="C37">
        <v>2024</v>
      </c>
      <c r="D37" s="35">
        <v>0.20995732574680001</v>
      </c>
      <c r="E37" s="35">
        <f>$J$2*Tabelle14[[#This Row],[Adoption Rate]]</f>
        <v>5.2489331436700003E-2</v>
      </c>
      <c r="F37" s="35">
        <f>Tabelle14[[#This Row],[Energy Impact]]</f>
        <v>5.2489331436700003E-2</v>
      </c>
      <c r="H37" s="38"/>
      <c r="I37" s="38"/>
    </row>
    <row r="38" spans="2:9" x14ac:dyDescent="0.35">
      <c r="B38" t="s">
        <v>48</v>
      </c>
      <c r="C38">
        <v>2025</v>
      </c>
      <c r="D38" s="35">
        <v>0.24414231174872</v>
      </c>
      <c r="E38" s="35">
        <f>$J$2*Tabelle14[[#This Row],[Adoption Rate]]</f>
        <v>6.1035577937180001E-2</v>
      </c>
      <c r="F38" s="35">
        <f>Tabelle14[[#This Row],[Energy Impact]]</f>
        <v>6.1035577937180001E-2</v>
      </c>
      <c r="H38" s="38">
        <f>Tabelle14[[#This Row],[Energy Impact]]</f>
        <v>6.1035577937180001E-2</v>
      </c>
      <c r="I38" s="38">
        <f>Tabelle14[[#This Row],[CO2 Impact]]</f>
        <v>6.1035577937180001E-2</v>
      </c>
    </row>
    <row r="39" spans="2:9" x14ac:dyDescent="0.35">
      <c r="B39" t="s">
        <v>48</v>
      </c>
      <c r="C39">
        <v>2026</v>
      </c>
      <c r="D39" s="35">
        <v>0.28187441443171002</v>
      </c>
      <c r="E39" s="35">
        <f>$J$2*Tabelle14[[#This Row],[Adoption Rate]]</f>
        <v>7.0468603607927505E-2</v>
      </c>
      <c r="F39" s="35">
        <f>Tabelle14[[#This Row],[Energy Impact]]</f>
        <v>7.0468603607927505E-2</v>
      </c>
      <c r="H39" s="38"/>
      <c r="I39" s="38"/>
    </row>
    <row r="40" spans="2:9" x14ac:dyDescent="0.35">
      <c r="B40" t="s">
        <v>48</v>
      </c>
      <c r="C40">
        <v>2027</v>
      </c>
      <c r="D40" s="35">
        <v>0.32290348338288</v>
      </c>
      <c r="E40" s="35">
        <f>$J$2*Tabelle14[[#This Row],[Adoption Rate]]</f>
        <v>8.0725870845719999E-2</v>
      </c>
      <c r="F40" s="35">
        <f>Tabelle14[[#This Row],[Energy Impact]]</f>
        <v>8.0725870845719999E-2</v>
      </c>
      <c r="H40" s="38"/>
      <c r="I40" s="38"/>
    </row>
    <row r="41" spans="2:9" x14ac:dyDescent="0.35">
      <c r="B41" t="s">
        <v>48</v>
      </c>
      <c r="C41">
        <v>2028</v>
      </c>
      <c r="D41" s="35">
        <v>0.36679842132841001</v>
      </c>
      <c r="E41" s="35">
        <f>$J$2*Tabelle14[[#This Row],[Adoption Rate]]</f>
        <v>9.1699605332102502E-2</v>
      </c>
      <c r="F41" s="35">
        <f>Tabelle14[[#This Row],[Energy Impact]]</f>
        <v>9.1699605332102502E-2</v>
      </c>
      <c r="H41" s="38"/>
      <c r="I41" s="38"/>
    </row>
    <row r="42" spans="2:9" x14ac:dyDescent="0.35">
      <c r="B42" t="s">
        <v>48</v>
      </c>
      <c r="C42">
        <v>2029</v>
      </c>
      <c r="D42" s="35">
        <v>0.41295043013623001</v>
      </c>
      <c r="E42" s="35">
        <f>$J$2*Tabelle14[[#This Row],[Adoption Rate]]</f>
        <v>0.1032376075340575</v>
      </c>
      <c r="F42" s="35">
        <f>Tabelle14[[#This Row],[Energy Impact]]</f>
        <v>0.1032376075340575</v>
      </c>
      <c r="H42" s="38"/>
      <c r="I42" s="38"/>
    </row>
    <row r="43" spans="2:9" x14ac:dyDescent="0.35">
      <c r="B43" t="s">
        <v>48</v>
      </c>
      <c r="C43">
        <v>2030</v>
      </c>
      <c r="D43" s="35">
        <v>0.46059743954480997</v>
      </c>
      <c r="E43" s="35">
        <f>$J$2*Tabelle14[[#This Row],[Adoption Rate]]</f>
        <v>0.11514935988620249</v>
      </c>
      <c r="F43" s="35">
        <f>Tabelle14[[#This Row],[Energy Impact]]</f>
        <v>0.11514935988620249</v>
      </c>
      <c r="H43" s="38">
        <f>Tabelle14[[#This Row],[Energy Impact]]</f>
        <v>0.11514935988620249</v>
      </c>
      <c r="I43" s="38">
        <f>Tabelle14[[#This Row],[CO2 Impact]]</f>
        <v>0.11514935988620249</v>
      </c>
    </row>
    <row r="44" spans="2:9" x14ac:dyDescent="0.35">
      <c r="B44" t="s">
        <v>48</v>
      </c>
      <c r="C44">
        <v>2031</v>
      </c>
      <c r="D44" s="35">
        <v>0.50886941228112004</v>
      </c>
      <c r="E44" s="35">
        <f>$J$2*Tabelle14[[#This Row],[Adoption Rate]]</f>
        <v>0.12721735307028001</v>
      </c>
      <c r="F44" s="35">
        <f>Tabelle14[[#This Row],[Energy Impact]]</f>
        <v>0.12721735307028001</v>
      </c>
      <c r="H44" s="38"/>
      <c r="I44" s="38"/>
    </row>
    <row r="45" spans="2:9" x14ac:dyDescent="0.35">
      <c r="B45" t="s">
        <v>48</v>
      </c>
      <c r="C45">
        <v>2032</v>
      </c>
      <c r="D45" s="35">
        <v>0.55684965731561997</v>
      </c>
      <c r="E45" s="35">
        <f>$J$2*Tabelle14[[#This Row],[Adoption Rate]]</f>
        <v>0.13921241432890499</v>
      </c>
      <c r="F45" s="35">
        <f>Tabelle14[[#This Row],[Energy Impact]]</f>
        <v>0.13921241432890499</v>
      </c>
      <c r="H45" s="38"/>
      <c r="I45" s="38"/>
    </row>
    <row r="46" spans="2:9" x14ac:dyDescent="0.35">
      <c r="B46" t="s">
        <v>48</v>
      </c>
      <c r="C46">
        <v>2033</v>
      </c>
      <c r="D46" s="35">
        <v>0.60364337263418</v>
      </c>
      <c r="E46" s="35">
        <f>$J$2*Tabelle14[[#This Row],[Adoption Rate]]</f>
        <v>0.150910843158545</v>
      </c>
      <c r="F46" s="35">
        <f>Tabelle14[[#This Row],[Energy Impact]]</f>
        <v>0.150910843158545</v>
      </c>
      <c r="H46" s="38"/>
      <c r="I46" s="38"/>
    </row>
    <row r="47" spans="2:9" x14ac:dyDescent="0.35">
      <c r="B47" t="s">
        <v>48</v>
      </c>
      <c r="C47">
        <v>2034</v>
      </c>
      <c r="D47" s="35">
        <v>0.64844277320234001</v>
      </c>
      <c r="E47" s="35">
        <f>$J$2*Tabelle14[[#This Row],[Adoption Rate]]</f>
        <v>0.162110693300585</v>
      </c>
      <c r="F47" s="35">
        <f>Tabelle14[[#This Row],[Energy Impact]]</f>
        <v>0.162110693300585</v>
      </c>
      <c r="H47" s="38"/>
      <c r="I47" s="38"/>
    </row>
    <row r="48" spans="2:9" x14ac:dyDescent="0.35">
      <c r="B48" t="s">
        <v>48</v>
      </c>
      <c r="C48">
        <v>2035</v>
      </c>
      <c r="D48" s="35">
        <v>0.69057904830689998</v>
      </c>
      <c r="E48" s="35">
        <f>$J$2*Tabelle14[[#This Row],[Adoption Rate]]</f>
        <v>0.17264476207672499</v>
      </c>
      <c r="F48" s="35">
        <f>Tabelle14[[#This Row],[Energy Impact]]</f>
        <v>0.17264476207672499</v>
      </c>
      <c r="H48" s="38">
        <f>Tabelle14[[#This Row],[Energy Impact]]</f>
        <v>0.17264476207672499</v>
      </c>
      <c r="I48" s="38">
        <f>Tabelle14[[#This Row],[CO2 Impact]]</f>
        <v>0.17264476207672499</v>
      </c>
    </row>
    <row r="49" spans="2:9" x14ac:dyDescent="0.35">
      <c r="B49" t="s">
        <v>48</v>
      </c>
      <c r="C49">
        <v>2036</v>
      </c>
      <c r="D49" s="35">
        <v>0.72955469404234996</v>
      </c>
      <c r="E49" s="35">
        <f>$J$2*Tabelle14[[#This Row],[Adoption Rate]]</f>
        <v>0.18238867351058749</v>
      </c>
      <c r="F49" s="35">
        <f>Tabelle14[[#This Row],[Energy Impact]]</f>
        <v>0.18238867351058749</v>
      </c>
      <c r="H49" s="38"/>
      <c r="I49" s="38"/>
    </row>
    <row r="50" spans="2:9" x14ac:dyDescent="0.35">
      <c r="B50" t="s">
        <v>48</v>
      </c>
      <c r="C50">
        <v>2037</v>
      </c>
      <c r="D50" s="35">
        <v>0.76505426792782005</v>
      </c>
      <c r="E50" s="35">
        <f>$J$2*Tabelle14[[#This Row],[Adoption Rate]]</f>
        <v>0.19126356698195501</v>
      </c>
      <c r="F50" s="35">
        <f>Tabelle14[[#This Row],[Energy Impact]]</f>
        <v>0.19126356698195501</v>
      </c>
      <c r="H50" s="38"/>
      <c r="I50" s="38"/>
    </row>
    <row r="51" spans="2:9" x14ac:dyDescent="0.35">
      <c r="B51" t="s">
        <v>48</v>
      </c>
      <c r="C51">
        <v>2038</v>
      </c>
      <c r="D51" s="35">
        <v>0.79693583166027004</v>
      </c>
      <c r="E51" s="35">
        <f>$J$2*Tabelle14[[#This Row],[Adoption Rate]]</f>
        <v>0.19923395791506751</v>
      </c>
      <c r="F51" s="35">
        <f>Tabelle14[[#This Row],[Energy Impact]]</f>
        <v>0.19923395791506751</v>
      </c>
      <c r="H51" s="38"/>
      <c r="I51" s="38"/>
    </row>
    <row r="52" spans="2:9" x14ac:dyDescent="0.35">
      <c r="B52" t="s">
        <v>48</v>
      </c>
      <c r="C52">
        <v>2039</v>
      </c>
      <c r="D52" s="35">
        <v>0.82520817934604995</v>
      </c>
      <c r="E52" s="35">
        <f>$J$2*Tabelle14[[#This Row],[Adoption Rate]]</f>
        <v>0.20630204483651249</v>
      </c>
      <c r="F52" s="35">
        <f>Tabelle14[[#This Row],[Energy Impact]]</f>
        <v>0.20630204483651249</v>
      </c>
      <c r="H52" s="38"/>
      <c r="I52" s="38"/>
    </row>
    <row r="53" spans="2:9" x14ac:dyDescent="0.35">
      <c r="B53" t="s">
        <v>48</v>
      </c>
      <c r="C53">
        <v>2040</v>
      </c>
      <c r="D53" s="35">
        <v>0.85</v>
      </c>
      <c r="E53" s="35">
        <f>$J$2*Tabelle14[[#This Row],[Adoption Rate]]</f>
        <v>0.21249999999999999</v>
      </c>
      <c r="F53" s="35">
        <f>Tabelle14[[#This Row],[Energy Impact]]</f>
        <v>0.21249999999999999</v>
      </c>
      <c r="H53" s="38">
        <f>Tabelle14[[#This Row],[Energy Impact]]</f>
        <v>0.21249999999999999</v>
      </c>
      <c r="I53" s="38">
        <f>Tabelle14[[#This Row],[CO2 Impact]]</f>
        <v>0.21249999999999999</v>
      </c>
    </row>
    <row r="54" spans="2:9" x14ac:dyDescent="0.35">
      <c r="D54" s="35"/>
      <c r="E54" s="35"/>
      <c r="F54" s="35"/>
    </row>
  </sheetData>
  <pageMargins left="0.7" right="0.7" top="0.78740157499999996" bottom="0.78740157499999996"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84DA1-8B78-462D-A78E-5808D859E99F}">
  <dimension ref="B1:I7"/>
  <sheetViews>
    <sheetView topLeftCell="A5" zoomScale="40" zoomScaleNormal="40" workbookViewId="0">
      <selection activeCell="Q5" sqref="Q5"/>
    </sheetView>
  </sheetViews>
  <sheetFormatPr baseColWidth="10" defaultRowHeight="14.5" outlineLevelCol="1" x14ac:dyDescent="0.35"/>
  <cols>
    <col min="1" max="1" width="3.54296875" style="5" customWidth="1"/>
    <col min="2" max="2" width="26.36328125" style="5" bestFit="1" customWidth="1"/>
    <col min="3" max="3" width="35.6328125" style="5" bestFit="1" customWidth="1"/>
    <col min="4" max="4" width="44.453125" style="5" customWidth="1"/>
    <col min="5" max="5" width="35" style="2" customWidth="1"/>
    <col min="6" max="6" width="33.26953125" style="2" hidden="1" customWidth="1" outlineLevel="1"/>
    <col min="7" max="7" width="50.453125" style="2" hidden="1" customWidth="1" outlineLevel="1"/>
    <col min="8" max="8" width="28.54296875" style="2" hidden="1" customWidth="1" outlineLevel="1"/>
    <col min="9" max="9" width="10.90625" style="5" collapsed="1"/>
    <col min="10" max="16384" width="10.90625" style="5"/>
  </cols>
  <sheetData>
    <row r="1" spans="2:8" ht="43.5" customHeight="1" x14ac:dyDescent="0.35">
      <c r="F1" s="57" t="s">
        <v>142</v>
      </c>
      <c r="G1" s="57"/>
      <c r="H1" s="57"/>
    </row>
    <row r="2" spans="2:8" x14ac:dyDescent="0.35">
      <c r="B2" s="5" t="s">
        <v>5</v>
      </c>
      <c r="C2" s="2" t="s">
        <v>50</v>
      </c>
      <c r="D2" s="2" t="s">
        <v>54</v>
      </c>
      <c r="E2" s="2" t="s">
        <v>52</v>
      </c>
      <c r="F2" s="2" t="s">
        <v>51</v>
      </c>
      <c r="G2" s="2" t="s">
        <v>64</v>
      </c>
      <c r="H2" s="2" t="s">
        <v>53</v>
      </c>
    </row>
    <row r="3" spans="2:8" ht="112" x14ac:dyDescent="0.35">
      <c r="B3" s="5" t="s">
        <v>23</v>
      </c>
      <c r="C3" s="16" t="s">
        <v>58</v>
      </c>
      <c r="D3" s="16" t="s">
        <v>55</v>
      </c>
      <c r="E3" s="6" t="s">
        <v>57</v>
      </c>
      <c r="F3" s="16" t="s">
        <v>59</v>
      </c>
      <c r="G3" s="16" t="s">
        <v>56</v>
      </c>
      <c r="H3" s="6" t="s">
        <v>57</v>
      </c>
    </row>
    <row r="4" spans="2:8" ht="176" x14ac:dyDescent="0.35">
      <c r="B4" s="5" t="s">
        <v>24</v>
      </c>
      <c r="C4" s="16" t="s">
        <v>60</v>
      </c>
      <c r="D4" s="16" t="s">
        <v>62</v>
      </c>
      <c r="E4" s="6" t="s">
        <v>61</v>
      </c>
      <c r="F4" s="16" t="s">
        <v>65</v>
      </c>
      <c r="G4" s="16" t="s">
        <v>66</v>
      </c>
      <c r="H4" s="6" t="s">
        <v>63</v>
      </c>
    </row>
    <row r="5" spans="2:8" ht="272" x14ac:dyDescent="0.35">
      <c r="B5" s="5" t="s">
        <v>12</v>
      </c>
      <c r="C5" s="17" t="s">
        <v>69</v>
      </c>
      <c r="D5" s="16" t="s">
        <v>67</v>
      </c>
      <c r="E5" s="6" t="s">
        <v>68</v>
      </c>
      <c r="F5" s="16" t="s">
        <v>70</v>
      </c>
      <c r="G5" s="16" t="s">
        <v>71</v>
      </c>
      <c r="H5" s="6" t="s">
        <v>68</v>
      </c>
    </row>
    <row r="6" spans="2:8" ht="240" x14ac:dyDescent="0.35">
      <c r="B6" s="5" t="s">
        <v>25</v>
      </c>
      <c r="C6" s="16" t="s">
        <v>72</v>
      </c>
      <c r="D6" s="16" t="s">
        <v>73</v>
      </c>
      <c r="E6" s="6" t="s">
        <v>74</v>
      </c>
      <c r="F6" s="16" t="s">
        <v>75</v>
      </c>
      <c r="G6" s="16" t="s">
        <v>76</v>
      </c>
      <c r="H6" s="6" t="s">
        <v>77</v>
      </c>
    </row>
    <row r="7" spans="2:8" ht="224" x14ac:dyDescent="0.35">
      <c r="B7" s="5" t="s">
        <v>16</v>
      </c>
      <c r="C7" s="16" t="s">
        <v>88</v>
      </c>
      <c r="D7" s="16" t="s">
        <v>78</v>
      </c>
      <c r="E7" s="6" t="s">
        <v>89</v>
      </c>
      <c r="F7" s="16" t="s">
        <v>79</v>
      </c>
      <c r="G7" s="16" t="s">
        <v>80</v>
      </c>
      <c r="H7" s="6" t="s">
        <v>82</v>
      </c>
    </row>
  </sheetData>
  <mergeCells count="1">
    <mergeCell ref="F1:H1"/>
  </mergeCells>
  <hyperlinks>
    <hyperlink ref="E3" r:id="rId1" xr:uid="{B8725BCA-C118-4C9C-83BE-57C32BC05D1B}"/>
    <hyperlink ref="H3" r:id="rId2" xr:uid="{9618FDC1-C38C-4182-A950-1E63C4E631BF}"/>
    <hyperlink ref="E4" r:id="rId3" xr:uid="{6D06954D-D036-4EC0-B709-405C8983B194}"/>
    <hyperlink ref="H4" r:id="rId4" xr:uid="{8BAEFF3B-8050-4E7B-B006-BF6FC9FD0EFB}"/>
    <hyperlink ref="E5" r:id="rId5" display="https://www.numberanalytics.com/blog/benefits-digital-twin-manufacturing" xr:uid="{DADFD155-7273-447A-A747-E85B299612F5}"/>
    <hyperlink ref="H5" r:id="rId6" display="https://www.numberanalytics.com/blog/benefits-digital-twin-manufacturing" xr:uid="{2F2F74B1-5973-4284-8661-C53BAA89C8D3}"/>
    <hyperlink ref="E6" r:id="rId7" display="https://www.reuters.com/plus/roadmap-to-industrial-sustainability/industrial-energy-efficiency-comes-of-age-through-digital-transformation" xr:uid="{400CD46F-A4E7-4AAF-A1C5-EE879C325AE8}"/>
    <hyperlink ref="H6" r:id="rId8" display="https://www.cegal.com/en/resources/the-cloud-saves-tonnes-of-co2-emissions" xr:uid="{D40CA582-13A5-4216-9EE1-197992BF543B}"/>
    <hyperlink ref="E7" r:id="rId9" display="https://www.automate.org/robotics/news/abb-robotics-launches-energy-efficiency-service-to-help-customers-save-costs-and-enhance-sustainability" xr:uid="{368CD7F8-A3CB-47DC-AD52-2C7C5DCDC463}"/>
    <hyperlink ref="H7" r:id="rId10" display="https://www.cyngn.com/blog/how-automation-supports-industrial-sustainability" xr:uid="{83456E98-01B5-4398-B131-8473FB3B13AB}"/>
  </hyperlinks>
  <pageMargins left="0.7" right="0.7" top="0.78740157499999996" bottom="0.78740157499999996" header="0.3" footer="0.3"/>
  <pageSetup paperSize="9" orientation="portrait" r:id="rId11"/>
  <tableParts count="1">
    <tablePart r:id="rId1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6A6CB-FCDF-42F5-8886-9E7B1B6328A9}">
  <dimension ref="B1:F10"/>
  <sheetViews>
    <sheetView zoomScale="85" zoomScaleNormal="85" workbookViewId="0">
      <selection activeCell="G1" sqref="G1:H1048576"/>
    </sheetView>
  </sheetViews>
  <sheetFormatPr baseColWidth="10" defaultColWidth="10.81640625" defaultRowHeight="14.5" outlineLevelCol="1" x14ac:dyDescent="0.35"/>
  <cols>
    <col min="1" max="1" width="4.453125" style="2" customWidth="1"/>
    <col min="2" max="2" width="20.7265625" style="2" bestFit="1" customWidth="1"/>
    <col min="3" max="4" width="10.81640625" style="2"/>
    <col min="5" max="5" width="10.81640625" style="2" hidden="1" customWidth="1" outlineLevel="1"/>
    <col min="6" max="6" width="10.81640625" style="2" collapsed="1"/>
    <col min="7" max="7" width="19" style="2" customWidth="1"/>
    <col min="8" max="16384" width="10.81640625" style="2"/>
  </cols>
  <sheetData>
    <row r="1" spans="2:6" x14ac:dyDescent="0.35">
      <c r="B1" s="2" t="s">
        <v>4</v>
      </c>
    </row>
    <row r="3" spans="2:6" ht="29" x14ac:dyDescent="0.35">
      <c r="B3" s="3" t="s">
        <v>5</v>
      </c>
      <c r="C3" s="3" t="s">
        <v>6</v>
      </c>
      <c r="D3" s="3" t="s">
        <v>7</v>
      </c>
      <c r="E3" s="3"/>
      <c r="F3" s="3" t="s">
        <v>42</v>
      </c>
    </row>
    <row r="4" spans="2:6" ht="43.5" x14ac:dyDescent="0.35">
      <c r="B4" s="4" t="s">
        <v>8</v>
      </c>
      <c r="C4" s="12" t="s">
        <v>30</v>
      </c>
      <c r="D4" s="2" t="s">
        <v>9</v>
      </c>
      <c r="E4" s="10">
        <v>0.5</v>
      </c>
      <c r="F4" s="11">
        <f>E4*$D$10</f>
        <v>1757.5</v>
      </c>
    </row>
    <row r="5" spans="2:6" ht="50.15" customHeight="1" x14ac:dyDescent="0.35">
      <c r="B5" s="4" t="s">
        <v>10</v>
      </c>
      <c r="C5" s="13" t="s">
        <v>32</v>
      </c>
      <c r="D5" s="2" t="s">
        <v>11</v>
      </c>
      <c r="E5" s="10">
        <v>0.6</v>
      </c>
      <c r="F5" s="11">
        <f t="shared" ref="F5:F8" si="0">E5*$D$10</f>
        <v>2109</v>
      </c>
    </row>
    <row r="6" spans="2:6" ht="58" x14ac:dyDescent="0.35">
      <c r="B6" s="4" t="s">
        <v>12</v>
      </c>
      <c r="C6" s="13" t="s">
        <v>34</v>
      </c>
      <c r="D6" s="2" t="s">
        <v>13</v>
      </c>
      <c r="E6" s="10">
        <v>0.3</v>
      </c>
      <c r="F6" s="11">
        <f t="shared" si="0"/>
        <v>1054.5</v>
      </c>
    </row>
    <row r="7" spans="2:6" ht="58" x14ac:dyDescent="0.35">
      <c r="B7" s="4" t="s">
        <v>14</v>
      </c>
      <c r="C7" s="13" t="s">
        <v>36</v>
      </c>
      <c r="D7" s="2" t="s">
        <v>15</v>
      </c>
      <c r="E7" s="10">
        <v>0.75</v>
      </c>
      <c r="F7" s="11">
        <f t="shared" si="0"/>
        <v>2636.25</v>
      </c>
    </row>
    <row r="8" spans="2:6" ht="72.5" x14ac:dyDescent="0.35">
      <c r="B8" s="4" t="s">
        <v>16</v>
      </c>
      <c r="C8" s="13" t="s">
        <v>38</v>
      </c>
      <c r="D8" s="2" t="s">
        <v>17</v>
      </c>
      <c r="E8" s="10">
        <v>0.5</v>
      </c>
      <c r="F8" s="11">
        <f t="shared" si="0"/>
        <v>1757.5</v>
      </c>
    </row>
    <row r="10" spans="2:6" x14ac:dyDescent="0.35">
      <c r="D10" s="2">
        <v>3515</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51291-4694-477B-B507-A76E866FD8AF}">
  <dimension ref="B2:F20"/>
  <sheetViews>
    <sheetView zoomScale="55" zoomScaleNormal="55" workbookViewId="0">
      <selection activeCell="G1" sqref="G1:H1048576"/>
    </sheetView>
  </sheetViews>
  <sheetFormatPr baseColWidth="10" defaultColWidth="11.453125" defaultRowHeight="14.5" outlineLevelCol="1" x14ac:dyDescent="0.35"/>
  <cols>
    <col min="2" max="2" width="18.7265625" customWidth="1"/>
    <col min="3" max="3" width="19.54296875" customWidth="1"/>
    <col min="4" max="4" width="29.26953125" customWidth="1"/>
    <col min="5" max="5" width="29.26953125" hidden="1" customWidth="1" outlineLevel="1"/>
    <col min="6" max="6" width="29.26953125" customWidth="1" collapsed="1"/>
  </cols>
  <sheetData>
    <row r="2" spans="2:6" x14ac:dyDescent="0.35">
      <c r="B2" s="3" t="s">
        <v>5</v>
      </c>
      <c r="C2" s="3" t="s">
        <v>6</v>
      </c>
      <c r="D2" s="3" t="s">
        <v>7</v>
      </c>
      <c r="E2" s="3"/>
      <c r="F2" s="3" t="s">
        <v>42</v>
      </c>
    </row>
    <row r="3" spans="2:6" ht="72.5" x14ac:dyDescent="0.35">
      <c r="B3" s="4" t="s">
        <v>8</v>
      </c>
      <c r="C3" s="5" t="s">
        <v>30</v>
      </c>
      <c r="D3" s="2" t="s">
        <v>18</v>
      </c>
      <c r="E3" s="10">
        <v>0.75</v>
      </c>
      <c r="F3" s="11">
        <f>$D$9*E3</f>
        <v>2636.25</v>
      </c>
    </row>
    <row r="4" spans="2:6" ht="87" x14ac:dyDescent="0.35">
      <c r="B4" s="4" t="s">
        <v>10</v>
      </c>
      <c r="C4" s="2" t="s">
        <v>32</v>
      </c>
      <c r="D4" s="2" t="s">
        <v>19</v>
      </c>
      <c r="E4" s="10">
        <v>0.9</v>
      </c>
      <c r="F4" s="11">
        <f t="shared" ref="F4:F7" si="0">$D$9*E4</f>
        <v>3163.5</v>
      </c>
    </row>
    <row r="5" spans="2:6" ht="87" x14ac:dyDescent="0.35">
      <c r="B5" s="4" t="s">
        <v>12</v>
      </c>
      <c r="C5" s="13" t="s">
        <v>34</v>
      </c>
      <c r="D5" s="2" t="s">
        <v>20</v>
      </c>
      <c r="E5" s="10">
        <v>0.6</v>
      </c>
      <c r="F5" s="11">
        <f t="shared" si="0"/>
        <v>2109</v>
      </c>
    </row>
    <row r="6" spans="2:6" ht="87" x14ac:dyDescent="0.35">
      <c r="B6" s="4" t="s">
        <v>14</v>
      </c>
      <c r="C6" s="13" t="s">
        <v>36</v>
      </c>
      <c r="D6" s="2" t="s">
        <v>21</v>
      </c>
      <c r="E6" s="10">
        <v>0.9</v>
      </c>
      <c r="F6" s="11">
        <f t="shared" si="0"/>
        <v>3163.5</v>
      </c>
    </row>
    <row r="7" spans="2:6" ht="101.5" x14ac:dyDescent="0.35">
      <c r="B7" s="4" t="s">
        <v>16</v>
      </c>
      <c r="C7" s="13" t="s">
        <v>38</v>
      </c>
      <c r="D7" s="2" t="s">
        <v>44</v>
      </c>
      <c r="E7" s="10">
        <v>0.6</v>
      </c>
      <c r="F7" s="11">
        <f t="shared" si="0"/>
        <v>2109</v>
      </c>
    </row>
    <row r="9" spans="2:6" x14ac:dyDescent="0.35">
      <c r="D9">
        <v>3515</v>
      </c>
    </row>
    <row r="15" spans="2:6" x14ac:dyDescent="0.35">
      <c r="B15" s="3"/>
      <c r="C15" s="3"/>
      <c r="D15" s="3"/>
      <c r="E15" s="3"/>
      <c r="F15" s="3"/>
    </row>
    <row r="16" spans="2:6" x14ac:dyDescent="0.35">
      <c r="B16" s="4"/>
      <c r="C16" s="6"/>
      <c r="D16" s="2"/>
      <c r="E16" s="2"/>
      <c r="F16" s="2"/>
    </row>
    <row r="17" spans="2:6" x14ac:dyDescent="0.35">
      <c r="B17" s="4"/>
      <c r="C17" s="2"/>
      <c r="D17" s="2"/>
      <c r="E17" s="2"/>
      <c r="F17" s="2"/>
    </row>
    <row r="18" spans="2:6" x14ac:dyDescent="0.35">
      <c r="B18" s="4"/>
      <c r="C18" s="6"/>
      <c r="D18" s="2"/>
      <c r="E18" s="2"/>
      <c r="F18" s="2"/>
    </row>
    <row r="19" spans="2:6" x14ac:dyDescent="0.35">
      <c r="B19" s="4"/>
      <c r="C19" s="2"/>
      <c r="D19" s="2"/>
      <c r="E19" s="2"/>
      <c r="F19" s="2"/>
    </row>
    <row r="20" spans="2:6" x14ac:dyDescent="0.35">
      <c r="B20" s="4"/>
      <c r="C20" s="6"/>
      <c r="D20" s="2"/>
      <c r="E20" s="2"/>
      <c r="F20" s="2"/>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6BEAF-735B-4940-B7BB-AD1153B651CD}">
  <dimension ref="B2:L9"/>
  <sheetViews>
    <sheetView zoomScale="70" zoomScaleNormal="70" workbookViewId="0">
      <selection activeCell="J7" sqref="J7"/>
    </sheetView>
  </sheetViews>
  <sheetFormatPr baseColWidth="10" defaultRowHeight="14.5" outlineLevelCol="1" x14ac:dyDescent="0.35"/>
  <cols>
    <col min="4" max="4" width="31.453125" customWidth="1"/>
    <col min="5" max="5" width="31.453125" hidden="1" customWidth="1" outlineLevel="1"/>
    <col min="6" max="6" width="31.453125" customWidth="1" collapsed="1"/>
  </cols>
  <sheetData>
    <row r="2" spans="2:12" ht="29" x14ac:dyDescent="0.35">
      <c r="B2" s="3" t="s">
        <v>5</v>
      </c>
      <c r="C2" s="3" t="s">
        <v>6</v>
      </c>
      <c r="D2" s="3" t="s">
        <v>7</v>
      </c>
      <c r="E2" s="3"/>
      <c r="F2" s="3" t="s">
        <v>41</v>
      </c>
    </row>
    <row r="3" spans="2:12" ht="29" x14ac:dyDescent="0.35">
      <c r="B3" s="4" t="s">
        <v>8</v>
      </c>
      <c r="C3" s="5" t="s">
        <v>30</v>
      </c>
      <c r="D3" s="2" t="s">
        <v>110</v>
      </c>
      <c r="E3" s="10">
        <v>0.85</v>
      </c>
      <c r="F3" s="11">
        <f>$D$9*E3</f>
        <v>2987.75</v>
      </c>
      <c r="I3" s="3"/>
      <c r="J3" s="3"/>
      <c r="K3" s="3"/>
      <c r="L3" s="3"/>
    </row>
    <row r="4" spans="2:12" ht="58" x14ac:dyDescent="0.35">
      <c r="B4" s="4" t="s">
        <v>10</v>
      </c>
      <c r="C4" s="2" t="s">
        <v>32</v>
      </c>
      <c r="D4" s="2" t="s">
        <v>39</v>
      </c>
      <c r="E4" s="10">
        <v>0.95</v>
      </c>
      <c r="F4" s="11">
        <f>$D$9*E4</f>
        <v>3339.25</v>
      </c>
      <c r="I4" s="4"/>
      <c r="J4" s="2"/>
      <c r="K4" s="2"/>
      <c r="L4" s="2"/>
    </row>
    <row r="5" spans="2:12" ht="58" x14ac:dyDescent="0.35">
      <c r="B5" s="4" t="s">
        <v>12</v>
      </c>
      <c r="C5" s="13" t="s">
        <v>34</v>
      </c>
      <c r="D5" s="2" t="s">
        <v>111</v>
      </c>
      <c r="E5" s="10">
        <v>0.75</v>
      </c>
      <c r="F5" s="11">
        <f>$D$9*E5</f>
        <v>2636.25</v>
      </c>
      <c r="I5" s="4"/>
      <c r="J5" s="2"/>
      <c r="K5" s="2"/>
      <c r="L5" s="2"/>
    </row>
    <row r="6" spans="2:12" ht="58" x14ac:dyDescent="0.35">
      <c r="B6" s="4" t="s">
        <v>14</v>
      </c>
      <c r="C6" s="13" t="s">
        <v>36</v>
      </c>
      <c r="D6" s="2" t="s">
        <v>40</v>
      </c>
      <c r="E6" s="10">
        <v>0.95</v>
      </c>
      <c r="F6" s="11">
        <f>$D$9*E6</f>
        <v>3339.25</v>
      </c>
      <c r="I6" s="4"/>
      <c r="J6" s="2"/>
      <c r="K6" s="2"/>
      <c r="L6" s="2"/>
    </row>
    <row r="7" spans="2:12" ht="72.5" x14ac:dyDescent="0.35">
      <c r="B7" s="4" t="s">
        <v>16</v>
      </c>
      <c r="C7" s="13" t="s">
        <v>38</v>
      </c>
      <c r="D7" s="2" t="s">
        <v>45</v>
      </c>
      <c r="E7" s="10">
        <v>0.85</v>
      </c>
      <c r="F7" s="11">
        <f>$D$9*E7</f>
        <v>2987.75</v>
      </c>
      <c r="I7" s="4"/>
      <c r="J7" s="2"/>
      <c r="K7" s="2"/>
      <c r="L7" s="2"/>
    </row>
    <row r="8" spans="2:12" x14ac:dyDescent="0.35">
      <c r="I8" s="4"/>
      <c r="J8" s="2"/>
      <c r="K8" s="2"/>
      <c r="L8" s="2"/>
    </row>
    <row r="9" spans="2:12" x14ac:dyDescent="0.35">
      <c r="D9">
        <v>3515</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AA0C3-AE7B-449D-8AFB-8A90F06A1788}">
  <dimension ref="B1:K14"/>
  <sheetViews>
    <sheetView workbookViewId="0">
      <selection activeCell="E17" sqref="E17"/>
    </sheetView>
  </sheetViews>
  <sheetFormatPr baseColWidth="10" defaultRowHeight="14.5" outlineLevelRow="1" x14ac:dyDescent="0.35"/>
  <cols>
    <col min="1" max="1" width="1.7265625" customWidth="1"/>
  </cols>
  <sheetData>
    <row r="1" spans="2:11" ht="10" customHeight="1" x14ac:dyDescent="0.35"/>
    <row r="2" spans="2:11" x14ac:dyDescent="0.35">
      <c r="B2" t="s">
        <v>97</v>
      </c>
      <c r="C2" t="s">
        <v>91</v>
      </c>
      <c r="D2" t="s">
        <v>98</v>
      </c>
      <c r="E2" t="s">
        <v>99</v>
      </c>
      <c r="F2" t="s">
        <v>100</v>
      </c>
      <c r="G2" t="s">
        <v>143</v>
      </c>
      <c r="H2" t="s">
        <v>144</v>
      </c>
      <c r="I2" t="s">
        <v>145</v>
      </c>
      <c r="J2" t="s">
        <v>146</v>
      </c>
      <c r="K2" t="s">
        <v>147</v>
      </c>
    </row>
    <row r="3" spans="2:11" x14ac:dyDescent="0.35">
      <c r="B3" t="s">
        <v>101</v>
      </c>
      <c r="C3" t="s">
        <v>108</v>
      </c>
      <c r="D3" t="s">
        <v>103</v>
      </c>
      <c r="E3" t="s">
        <v>104</v>
      </c>
      <c r="F3" t="s">
        <v>105</v>
      </c>
      <c r="G3">
        <v>209.66120000000001</v>
      </c>
      <c r="H3">
        <v>176.61750000000001</v>
      </c>
      <c r="I3">
        <v>151.73750000000001</v>
      </c>
      <c r="J3">
        <v>135.33879999999999</v>
      </c>
      <c r="K3">
        <v>120.42789999999999</v>
      </c>
    </row>
    <row r="4" spans="2:11" x14ac:dyDescent="0.35">
      <c r="B4" t="s">
        <v>101</v>
      </c>
      <c r="C4" t="s">
        <v>102</v>
      </c>
      <c r="D4" t="s">
        <v>103</v>
      </c>
      <c r="E4" t="s">
        <v>104</v>
      </c>
      <c r="F4" t="s">
        <v>105</v>
      </c>
      <c r="G4">
        <v>209.66120000000001</v>
      </c>
      <c r="H4">
        <v>173.93600000000001</v>
      </c>
      <c r="I4">
        <v>142.42420000000001</v>
      </c>
      <c r="J4">
        <v>115.7948</v>
      </c>
      <c r="K4">
        <v>75.243899999999996</v>
      </c>
    </row>
    <row r="5" spans="2:11" x14ac:dyDescent="0.35">
      <c r="B5" t="s">
        <v>101</v>
      </c>
      <c r="C5" t="s">
        <v>109</v>
      </c>
      <c r="D5" t="s">
        <v>103</v>
      </c>
      <c r="E5" t="s">
        <v>104</v>
      </c>
      <c r="F5" t="s">
        <v>105</v>
      </c>
      <c r="G5">
        <v>209.66120000000001</v>
      </c>
      <c r="H5">
        <v>171.65700000000001</v>
      </c>
      <c r="I5">
        <v>139.83969999999999</v>
      </c>
      <c r="J5">
        <v>111.4298</v>
      </c>
      <c r="K5">
        <v>66.988900000000001</v>
      </c>
    </row>
    <row r="6" spans="2:11" x14ac:dyDescent="0.35">
      <c r="B6" t="s">
        <v>101</v>
      </c>
      <c r="C6" t="s">
        <v>108</v>
      </c>
      <c r="D6" t="s">
        <v>103</v>
      </c>
      <c r="E6" t="s">
        <v>106</v>
      </c>
      <c r="F6" t="s">
        <v>107</v>
      </c>
      <c r="G6">
        <v>13.959099999999999</v>
      </c>
      <c r="H6">
        <v>13.9315</v>
      </c>
      <c r="I6">
        <v>14.0723</v>
      </c>
      <c r="J6">
        <v>14.4057</v>
      </c>
      <c r="K6">
        <v>14.8193</v>
      </c>
    </row>
    <row r="7" spans="2:11" x14ac:dyDescent="0.35">
      <c r="B7" t="s">
        <v>101</v>
      </c>
      <c r="C7" t="s">
        <v>102</v>
      </c>
      <c r="D7" t="s">
        <v>103</v>
      </c>
      <c r="E7" t="s">
        <v>106</v>
      </c>
      <c r="F7" t="s">
        <v>107</v>
      </c>
      <c r="G7">
        <v>13.9855</v>
      </c>
      <c r="H7">
        <v>13.808999999999999</v>
      </c>
      <c r="I7">
        <v>13.597200000000001</v>
      </c>
      <c r="J7">
        <v>13.6341</v>
      </c>
      <c r="K7">
        <v>13.4658</v>
      </c>
    </row>
    <row r="8" spans="2:11" x14ac:dyDescent="0.35">
      <c r="B8" t="s">
        <v>101</v>
      </c>
      <c r="C8" t="s">
        <v>109</v>
      </c>
      <c r="D8" t="s">
        <v>103</v>
      </c>
      <c r="E8" t="s">
        <v>106</v>
      </c>
      <c r="F8" t="s">
        <v>107</v>
      </c>
      <c r="G8">
        <v>13.980700000000001</v>
      </c>
      <c r="H8">
        <v>13.6972</v>
      </c>
      <c r="I8">
        <v>13.3978</v>
      </c>
      <c r="J8">
        <v>13.065300000000001</v>
      </c>
      <c r="K8">
        <v>12.620699999999999</v>
      </c>
    </row>
    <row r="11" spans="2:11" hidden="1" outlineLevel="1" x14ac:dyDescent="0.35">
      <c r="C11" t="s">
        <v>108</v>
      </c>
      <c r="G11">
        <f>G3/G6</f>
        <v>15.019678919128026</v>
      </c>
      <c r="H11">
        <f>H3/H6</f>
        <v>12.677565229874745</v>
      </c>
      <c r="I11">
        <f>I3/I6</f>
        <v>10.782707872913456</v>
      </c>
      <c r="J11">
        <f>J3/J6</f>
        <v>9.3948089992155879</v>
      </c>
      <c r="K11">
        <f>K3/K6</f>
        <v>8.1264229754441839</v>
      </c>
    </row>
    <row r="12" spans="2:11" hidden="1" outlineLevel="1" x14ac:dyDescent="0.35">
      <c r="C12" t="s">
        <v>102</v>
      </c>
      <c r="G12">
        <f>G4/G7</f>
        <v>14.991326731257374</v>
      </c>
      <c r="H12">
        <f>H4/H7</f>
        <v>12.595843290607576</v>
      </c>
      <c r="I12">
        <f>I4/I7</f>
        <v>10.474524166740212</v>
      </c>
      <c r="J12">
        <f>J4/J7</f>
        <v>8.4930285093992257</v>
      </c>
      <c r="K12">
        <f>K4/K7</f>
        <v>5.5877779263021878</v>
      </c>
    </row>
    <row r="13" spans="2:11" hidden="1" outlineLevel="1" x14ac:dyDescent="0.35">
      <c r="C13" t="s">
        <v>109</v>
      </c>
      <c r="G13">
        <f>G5/G8</f>
        <v>14.996473710186185</v>
      </c>
      <c r="H13">
        <f>H5/H8</f>
        <v>12.532269368922115</v>
      </c>
      <c r="I13">
        <f>I5/I8</f>
        <v>10.437512128856977</v>
      </c>
      <c r="J13">
        <f>J5/J8</f>
        <v>8.528682846930419</v>
      </c>
      <c r="K13">
        <f>K5/K8</f>
        <v>5.3078593104978333</v>
      </c>
    </row>
    <row r="14" spans="2:11" collapsed="1" x14ac:dyDescent="0.35"/>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5322F7942A83CA4C86242FD2BA9A79D1" ma:contentTypeVersion="9" ma:contentTypeDescription="Ein neues Dokument erstellen." ma:contentTypeScope="" ma:versionID="61686c5e2b107355461fba7fe535b8b6">
  <xsd:schema xmlns:xsd="http://www.w3.org/2001/XMLSchema" xmlns:xs="http://www.w3.org/2001/XMLSchema" xmlns:p="http://schemas.microsoft.com/office/2006/metadata/properties" xmlns:ns3="ddd54a85-6aec-41b4-8202-74c267c464cc" xmlns:ns4="2e9790c3-953b-4522-8682-8e2e75c6f88f" targetNamespace="http://schemas.microsoft.com/office/2006/metadata/properties" ma:root="true" ma:fieldsID="37596a9fd541423d7f9843599aa77584" ns3:_="" ns4:_="">
    <xsd:import namespace="ddd54a85-6aec-41b4-8202-74c267c464cc"/>
    <xsd:import namespace="2e9790c3-953b-4522-8682-8e2e75c6f88f"/>
    <xsd:element name="properties">
      <xsd:complexType>
        <xsd:sequence>
          <xsd:element name="documentManagement">
            <xsd:complexType>
              <xsd:all>
                <xsd:element ref="ns3:_activity" minOccurs="0"/>
                <xsd:element ref="ns4:SharedWithUsers" minOccurs="0"/>
                <xsd:element ref="ns4:SharedWithDetails" minOccurs="0"/>
                <xsd:element ref="ns4:SharingHintHash" minOccurs="0"/>
                <xsd:element ref="ns3:MediaServiceMetadata" minOccurs="0"/>
                <xsd:element ref="ns3:MediaServiceFastMetadata" minOccurs="0"/>
                <xsd:element ref="ns3:MediaServiceObjectDetectorVersions" minOccurs="0"/>
                <xsd:element ref="ns3:MediaServiceDateTaken"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dd54a85-6aec-41b4-8202-74c267c464cc"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SearchProperties" ma:index="1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e9790c3-953b-4522-8682-8e2e75c6f88f" elementFormDefault="qualified">
    <xsd:import namespace="http://schemas.microsoft.com/office/2006/documentManagement/types"/>
    <xsd:import namespace="http://schemas.microsoft.com/office/infopath/2007/PartnerControls"/>
    <xsd:element name="SharedWithUsers" ma:index="9"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Freigegeben für - Details" ma:internalName="SharedWithDetails" ma:readOnly="true">
      <xsd:simpleType>
        <xsd:restriction base="dms:Note">
          <xsd:maxLength value="255"/>
        </xsd:restriction>
      </xsd:simpleType>
    </xsd:element>
    <xsd:element name="SharingHintHash" ma:index="11" nillable="true" ma:displayName="Freigabehinweis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ddd54a85-6aec-41b4-8202-74c267c464cc" xsi:nil="true"/>
  </documentManagement>
</p:properties>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9A5EB78-AD39-49B9-8782-5865B194B4B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dd54a85-6aec-41b4-8202-74c267c464cc"/>
    <ds:schemaRef ds:uri="2e9790c3-953b-4522-8682-8e2e75c6f88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D683130-6FFB-44BF-85AF-DC37FA35C5A8}">
  <ds:schemaRefs>
    <ds:schemaRef ds:uri="http://schemas.microsoft.com/office/2006/documentManagement/types"/>
    <ds:schemaRef ds:uri="http://purl.org/dc/dcmitype/"/>
    <ds:schemaRef ds:uri="2e9790c3-953b-4522-8682-8e2e75c6f88f"/>
    <ds:schemaRef ds:uri="http://schemas.microsoft.com/office/2006/metadata/properties"/>
    <ds:schemaRef ds:uri="http://schemas.microsoft.com/office/infopath/2007/PartnerControls"/>
    <ds:schemaRef ds:uri="http://purl.org/dc/terms/"/>
    <ds:schemaRef ds:uri="http://schemas.openxmlformats.org/package/2006/metadata/core-properties"/>
    <ds:schemaRef ds:uri="ddd54a85-6aec-41b4-8202-74c267c464cc"/>
    <ds:schemaRef ds:uri="http://www.w3.org/XML/1998/namespace"/>
    <ds:schemaRef ds:uri="http://purl.org/dc/elements/1.1/"/>
  </ds:schemaRefs>
</ds:datastoreItem>
</file>

<file path=customXml/itemProps3.xml><?xml version="1.0" encoding="utf-8"?>
<ds:datastoreItem xmlns:ds="http://schemas.openxmlformats.org/officeDocument/2006/customXml" ds:itemID="{0EE4D5F0-8123-4B6C-923F-1A052F8088CA}">
  <ds:schemaRefs>
    <ds:schemaRef ds:uri="http://schemas.microsoft.com/DataMashup"/>
  </ds:schemaRefs>
</ds:datastoreItem>
</file>

<file path=customXml/itemProps4.xml><?xml version="1.0" encoding="utf-8"?>
<ds:datastoreItem xmlns:ds="http://schemas.openxmlformats.org/officeDocument/2006/customXml" ds:itemID="{F07D0FF1-3BD9-401C-AA3D-5AD2457F0BF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Scenarios_Assumptions</vt:lpstr>
      <vt:lpstr>Overview</vt:lpstr>
      <vt:lpstr>Additive Result</vt:lpstr>
      <vt:lpstr>AI</vt:lpstr>
      <vt:lpstr>IoT</vt:lpstr>
      <vt:lpstr>Digital Twins</vt:lpstr>
      <vt:lpstr>Automation&amp;Robotics</vt:lpstr>
      <vt:lpstr>Digitalization Impact</vt:lpstr>
      <vt:lpstr>S1-BAU</vt:lpstr>
      <vt:lpstr>S2-EDCE</vt:lpstr>
      <vt:lpstr>S3-TTT</vt:lpstr>
      <vt:lpstr>NGFS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Maddaluno Luca-Luigi</dc:creator>
  <cp:keywords/>
  <dc:description/>
  <cp:lastModifiedBy>Maddaluno, Luca-Luigi</cp:lastModifiedBy>
  <cp:revision/>
  <dcterms:created xsi:type="dcterms:W3CDTF">2025-04-10T08:06:58Z</dcterms:created>
  <dcterms:modified xsi:type="dcterms:W3CDTF">2025-07-28T18:51:01Z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0x0101005322F7942A83CA4C86242FD2BA9A79D1</vt:lpwstr>
  </property>
</Properties>
</file>