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<sst xmlns="http://schemas.openxmlformats.org/spreadsheetml/2006/main" count="51" uniqueCount="23">
  <si>
    <t>Pall/Gelman 1,4-Dioxane Treatment Costs</t>
  </si>
  <si>
    <t>Dioxane Removed</t>
  </si>
  <si>
    <t>- Core/Evergreen Contamination</t>
  </si>
  <si>
    <t>at 700 ppb influent</t>
  </si>
  <si>
    <t>Gals 1,4-D</t>
  </si>
  <si>
    <t>Lbs 1,4-D</t>
  </si>
  <si>
    <t>Per Min</t>
  </si>
  <si>
    <t>UV/Ox Cost</t>
  </si>
  <si>
    <t>O3/Ox Cost</t>
  </si>
  <si>
    <t>Cost Savings</t>
  </si>
  <si>
    <t>Removed</t>
  </si>
  <si>
    <t>Gals</t>
  </si>
  <si>
    <t>@$3.50/Kgal</t>
  </si>
  <si>
    <t>@$1.50/Kgal</t>
  </si>
  <si>
    <t>$3.50-$1.50/Kgal</t>
  </si>
  <si>
    <t>Actual</t>
  </si>
  <si>
    <t>Permitted</t>
  </si>
  <si>
    <t>Per Day</t>
  </si>
  <si>
    <t>Per Month</t>
  </si>
  <si>
    <t>Per Year</t>
  </si>
  <si>
    <t>- Treatment Costs from:</t>
  </si>
  <si>
    <t>US EPA Technology NEWS TRENDS, Jan 2005, Issue 16. pp3-4</t>
  </si>
  <si>
    <t>https://clu-in.org/download/newsltrs/tnandt0105.pdf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</si>
</sst>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$#,##0.00"/>
    <numFmt numFmtId="165" formatCode="0.0000"/>
    <numFmt numFmtId="166" formatCode="0.0"/>
  </numFmts>
  <fonts count="9">
    <font>
      <sz val="10.0"/>
      <color rgb="FF000000"/>
      <name val="Arial"/>
    </font>
    <font>
      <sz val="10.0"/>
      <color rgb="FF000000"/>
    </font>
    <font>
      <b/>
      <sz val="16.0"/>
      <color rgb="FF000000"/>
    </font>
    <font>
      <b/>
      <sz val="12.0"/>
      <color rgb="FF000000"/>
    </font>
    <font>
      <b/>
      <sz val="14.0"/>
      <color rgb="FF000000"/>
    </font>
    <font>
      <b/>
      <sz val="10.0"/>
      <color rgb="FF000000"/>
    </font>
    <font/>
    <font>
      <sz val="12.0"/>
      <color rgb="FF000000"/>
    </font>
    <font>
      <u/>
      <sz val="12.0"/>
      <color rgb="FF000000"/>
    </font>
  </fonts>
  <fills count="2">
    <fill>
      <patternFill patternType="none"/>
    </fill>
    <fill>
      <patternFill patternType="lightGray"/>
    </fill>
  </fills>
  <borders count="24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quotePrefix="1" borderId="0" fillId="0" fontId="4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10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quotePrefix="1" borderId="12" fillId="0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4" fillId="0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horizontal="right" readingOrder="0" shrinkToFit="0" vertical="bottom" wrapText="0"/>
    </xf>
    <xf borderId="16" fillId="0" fontId="1" numFmtId="3" xfId="0" applyAlignment="1" applyBorder="1" applyFont="1" applyNumberFormat="1">
      <alignment shrinkToFit="0" vertical="bottom" wrapText="0"/>
    </xf>
    <xf borderId="17" fillId="0" fontId="1" numFmtId="164" xfId="0" applyAlignment="1" applyBorder="1" applyFont="1" applyNumberFormat="1">
      <alignment shrinkToFit="0" vertical="bottom" wrapText="0"/>
    </xf>
    <xf borderId="18" fillId="0" fontId="1" numFmtId="164" xfId="0" applyAlignment="1" applyBorder="1" applyFont="1" applyNumberFormat="1">
      <alignment shrinkToFit="0" vertical="bottom" wrapText="0"/>
    </xf>
    <xf borderId="11" fillId="0" fontId="1" numFmtId="165" xfId="0" applyAlignment="1" applyBorder="1" applyFont="1" applyNumberFormat="1">
      <alignment shrinkToFit="0" vertical="bottom" wrapText="0"/>
    </xf>
    <xf borderId="13" fillId="0" fontId="1" numFmtId="165" xfId="0" applyAlignment="1" applyBorder="1" applyFont="1" applyNumberFormat="1">
      <alignment shrinkToFit="0" vertical="bottom" wrapText="0"/>
    </xf>
    <xf borderId="4" fillId="0" fontId="6" numFmtId="0" xfId="0" applyAlignment="1" applyBorder="1" applyFont="1">
      <alignment shrinkToFit="0" wrapText="1"/>
    </xf>
    <xf borderId="19" fillId="0" fontId="1" numFmtId="0" xfId="0" applyAlignment="1" applyBorder="1" applyFont="1">
      <alignment horizontal="right" readingOrder="0" shrinkToFit="0" vertical="bottom" wrapText="0"/>
    </xf>
    <xf borderId="20" fillId="0" fontId="1" numFmtId="3" xfId="0" applyAlignment="1" applyBorder="1" applyFont="1" applyNumberFormat="1">
      <alignment readingOrder="0" shrinkToFit="0" vertical="bottom" wrapText="0"/>
    </xf>
    <xf borderId="21" fillId="0" fontId="1" numFmtId="164" xfId="0" applyAlignment="1" applyBorder="1" applyFont="1" applyNumberFormat="1">
      <alignment shrinkToFit="0" vertical="bottom" wrapText="0"/>
    </xf>
    <xf borderId="22" fillId="0" fontId="1" numFmtId="164" xfId="0" applyAlignment="1" applyBorder="1" applyFont="1" applyNumberFormat="1">
      <alignment shrinkToFit="0" vertical="bottom" wrapText="0"/>
    </xf>
    <xf borderId="20" fillId="0" fontId="1" numFmtId="165" xfId="0" applyAlignment="1" applyBorder="1" applyFont="1" applyNumberFormat="1">
      <alignment shrinkToFit="0" vertical="bottom" wrapText="0"/>
    </xf>
    <xf borderId="22" fillId="0" fontId="1" numFmtId="165" xfId="0" applyAlignment="1" applyBorder="1" applyFont="1" applyNumberFormat="1">
      <alignment shrinkToFit="0" vertical="bottom" wrapText="0"/>
    </xf>
    <xf borderId="23" fillId="0" fontId="1" numFmtId="0" xfId="0" applyAlignment="1" applyBorder="1" applyFont="1">
      <alignment horizontal="right" shrinkToFit="0" vertical="bottom" wrapText="0"/>
    </xf>
    <xf borderId="23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right" shrinkToFit="0" vertical="bottom" wrapText="0"/>
    </xf>
    <xf borderId="10" fillId="0" fontId="1" numFmtId="0" xfId="0" applyAlignment="1" applyBorder="1" applyFont="1">
      <alignment horizontal="right" shrinkToFit="0" vertical="bottom" wrapText="0"/>
    </xf>
    <xf borderId="16" fillId="0" fontId="1" numFmtId="3" xfId="0" applyAlignment="1" applyBorder="1" applyFont="1" applyNumberFormat="1">
      <alignment readingOrder="0" shrinkToFit="0" vertical="bottom" wrapText="0"/>
    </xf>
    <xf borderId="11" fillId="0" fontId="1" numFmtId="166" xfId="0" applyAlignment="1" applyBorder="1" applyFont="1" applyNumberFormat="1">
      <alignment shrinkToFit="0" vertical="bottom" wrapText="0"/>
    </xf>
    <xf borderId="13" fillId="0" fontId="1" numFmtId="166" xfId="0" applyAlignment="1" applyBorder="1" applyFont="1" applyNumberFormat="1">
      <alignment shrinkToFit="0" vertical="bottom" wrapText="0"/>
    </xf>
    <xf borderId="20" fillId="0" fontId="1" numFmtId="3" xfId="0" applyAlignment="1" applyBorder="1" applyFont="1" applyNumberFormat="1">
      <alignment shrinkToFit="0" vertical="bottom" wrapText="0"/>
    </xf>
    <xf borderId="20" fillId="0" fontId="1" numFmtId="166" xfId="0" applyAlignment="1" applyBorder="1" applyFont="1" applyNumberFormat="1">
      <alignment shrinkToFit="0" vertical="bottom" wrapText="0"/>
    </xf>
    <xf borderId="22" fillId="0" fontId="1" numFmtId="166" xfId="0" applyAlignment="1" applyBorder="1" applyFont="1" applyNumberFormat="1">
      <alignment shrinkToFit="0" vertical="bottom" wrapText="0"/>
    </xf>
    <xf borderId="11" fillId="0" fontId="1" numFmtId="1" xfId="0" applyAlignment="1" applyBorder="1" applyFont="1" applyNumberFormat="1">
      <alignment shrinkToFit="0" vertical="bottom" wrapText="0"/>
    </xf>
    <xf borderId="13" fillId="0" fontId="1" numFmtId="1" xfId="0" applyAlignment="1" applyBorder="1" applyFont="1" applyNumberFormat="1">
      <alignment shrinkToFit="0" vertical="bottom" wrapText="0"/>
    </xf>
    <xf borderId="20" fillId="0" fontId="1" numFmtId="1" xfId="0" applyAlignment="1" applyBorder="1" applyFont="1" applyNumberFormat="1">
      <alignment shrinkToFit="0" vertical="bottom" wrapText="0"/>
    </xf>
    <xf borderId="22" fillId="0" fontId="1" numFmtId="1" xfId="0" applyAlignment="1" applyBorder="1" applyFont="1" applyNumberFormat="1">
      <alignment shrinkToFit="0" vertical="bottom" wrapText="0"/>
    </xf>
    <xf borderId="23" fillId="0" fontId="1" numFmtId="1" xfId="0" applyAlignment="1" applyBorder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23" fillId="0" fontId="6" numFmtId="0" xfId="0" applyAlignment="1" applyBorder="1" applyFont="1">
      <alignment shrinkToFit="0" wrapText="1"/>
    </xf>
    <xf quotePrefix="1"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lu-in.org/download/newsltrs/tnandt0105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3.29"/>
    <col customWidth="1" min="2" max="2" width="15.29"/>
    <col customWidth="1" min="3" max="3" width="15.14"/>
    <col customWidth="1" min="4" max="6" width="15.29"/>
    <col customWidth="1" min="7" max="7" width="2.29"/>
    <col customWidth="1" min="8" max="9" width="11.0"/>
    <col customWidth="1" min="10" max="10" width="9.29"/>
  </cols>
  <sheetData>
    <row r="1">
      <c r="A1" s="1"/>
      <c r="B1" s="1"/>
      <c r="C1" s="1"/>
      <c r="D1" s="1"/>
      <c r="E1" s="1"/>
      <c r="F1" s="1"/>
      <c r="G1" s="1"/>
      <c r="H1" s="1"/>
    </row>
    <row r="2" ht="19.5" customHeight="1">
      <c r="A2" s="1"/>
      <c r="B2" s="2" t="s">
        <v>0</v>
      </c>
      <c r="G2" s="1"/>
      <c r="H2" s="3" t="s">
        <v>1</v>
      </c>
      <c r="J2" s="1"/>
    </row>
    <row r="3" ht="18.0" customHeight="1">
      <c r="A3" s="1"/>
      <c r="B3" s="4" t="s">
        <v>2</v>
      </c>
      <c r="G3" s="5"/>
      <c r="H3" s="3" t="s">
        <v>3</v>
      </c>
      <c r="J3" s="1"/>
    </row>
    <row r="4">
      <c r="A4" s="1"/>
      <c r="B4" s="1"/>
      <c r="C4" s="1"/>
      <c r="D4" s="1"/>
      <c r="E4" s="1"/>
      <c r="F4" s="1"/>
      <c r="G4" s="5"/>
      <c r="H4" s="6"/>
      <c r="I4" s="6"/>
      <c r="J4" s="1"/>
    </row>
    <row r="5">
      <c r="A5" s="1"/>
      <c r="B5" s="1"/>
      <c r="C5" s="6"/>
      <c r="D5" s="6"/>
      <c r="E5" s="6"/>
      <c r="F5" s="6"/>
      <c r="G5" s="7"/>
      <c r="H5" s="8" t="s">
        <v>4</v>
      </c>
      <c r="I5" s="8" t="s">
        <v>5</v>
      </c>
      <c r="J5" s="9"/>
    </row>
    <row r="6">
      <c r="A6" s="1"/>
      <c r="B6" s="7"/>
      <c r="C6" s="10" t="s">
        <v>6</v>
      </c>
      <c r="D6" s="11" t="s">
        <v>7</v>
      </c>
      <c r="E6" s="11" t="s">
        <v>8</v>
      </c>
      <c r="F6" s="12" t="s">
        <v>9</v>
      </c>
      <c r="G6" s="13"/>
      <c r="H6" s="14" t="s">
        <v>10</v>
      </c>
      <c r="I6" s="14" t="s">
        <v>10</v>
      </c>
      <c r="J6" s="9"/>
    </row>
    <row r="7">
      <c r="A7" s="1"/>
      <c r="B7" s="15"/>
      <c r="C7" s="16" t="s">
        <v>11</v>
      </c>
      <c r="D7" s="17" t="s">
        <v>12</v>
      </c>
      <c r="E7" s="17" t="s">
        <v>13</v>
      </c>
      <c r="F7" s="18" t="s">
        <v>14</v>
      </c>
      <c r="G7" s="9"/>
      <c r="H7" s="19"/>
      <c r="I7" s="19"/>
      <c r="J7" s="1"/>
    </row>
    <row r="8">
      <c r="A8" s="7"/>
      <c r="B8" s="20" t="s">
        <v>15</v>
      </c>
      <c r="C8" s="21">
        <f>C13/24/60</f>
        <v>1145.833333</v>
      </c>
      <c r="D8" s="22">
        <f t="shared" ref="D8:D9" si="1">3.5*C8/1000</f>
        <v>4.010416667</v>
      </c>
      <c r="E8" s="22">
        <f t="shared" ref="E8:E9" si="2">C8*1.5/1000</f>
        <v>1.71875</v>
      </c>
      <c r="F8" s="23">
        <f t="shared" ref="F8:F9" si="3">D8-E8</f>
        <v>2.291666667</v>
      </c>
      <c r="G8" s="13"/>
      <c r="H8" s="24">
        <f t="shared" ref="H8:H9" si="4">C8*700/1000000000</f>
        <v>0.0008020833333</v>
      </c>
      <c r="I8" s="25">
        <f t="shared" ref="I8:I9" si="5">8.34*H8</f>
        <v>0.006689375</v>
      </c>
      <c r="J8" s="26"/>
    </row>
    <row r="9">
      <c r="A9" s="7"/>
      <c r="B9" s="27" t="s">
        <v>16</v>
      </c>
      <c r="C9" s="28">
        <v>1300.0</v>
      </c>
      <c r="D9" s="29">
        <f t="shared" si="1"/>
        <v>4.55</v>
      </c>
      <c r="E9" s="29">
        <f t="shared" si="2"/>
        <v>1.95</v>
      </c>
      <c r="F9" s="30">
        <f t="shared" si="3"/>
        <v>2.6</v>
      </c>
      <c r="G9" s="13"/>
      <c r="H9" s="31">
        <f t="shared" si="4"/>
        <v>0.00091</v>
      </c>
      <c r="I9" s="32">
        <f t="shared" si="5"/>
        <v>0.0075894</v>
      </c>
      <c r="J9" s="9"/>
    </row>
    <row r="10">
      <c r="A10" s="1"/>
      <c r="B10" s="33"/>
      <c r="C10" s="19"/>
      <c r="D10" s="19"/>
      <c r="E10" s="19"/>
      <c r="F10" s="19"/>
      <c r="G10" s="1"/>
      <c r="H10" s="34"/>
      <c r="I10" s="34"/>
      <c r="J10" s="1"/>
    </row>
    <row r="11">
      <c r="A11" s="1"/>
      <c r="B11" s="35"/>
      <c r="C11" s="10" t="s">
        <v>17</v>
      </c>
      <c r="D11" s="11" t="s">
        <v>7</v>
      </c>
      <c r="E11" s="11" t="s">
        <v>8</v>
      </c>
      <c r="F11" s="12" t="s">
        <v>9</v>
      </c>
      <c r="G11" s="9"/>
      <c r="H11" s="1"/>
      <c r="I11" s="1"/>
      <c r="J11" s="1"/>
    </row>
    <row r="12">
      <c r="A12" s="1"/>
      <c r="B12" s="36"/>
      <c r="C12" s="16" t="s">
        <v>11</v>
      </c>
      <c r="D12" s="17" t="s">
        <v>12</v>
      </c>
      <c r="E12" s="17" t="s">
        <v>13</v>
      </c>
      <c r="F12" s="18" t="s">
        <v>14</v>
      </c>
      <c r="G12" s="9"/>
      <c r="H12" s="6"/>
      <c r="I12" s="6"/>
      <c r="J12" s="1"/>
    </row>
    <row r="13">
      <c r="A13" s="7"/>
      <c r="B13" s="20" t="s">
        <v>15</v>
      </c>
      <c r="C13" s="37">
        <v>1650000.0</v>
      </c>
      <c r="D13" s="22">
        <f t="shared" ref="D13:D14" si="6">3.5*C13/1000</f>
        <v>5775</v>
      </c>
      <c r="E13" s="22">
        <f t="shared" ref="E13:E14" si="7">C13*1.5/1000</f>
        <v>2475</v>
      </c>
      <c r="F13" s="23">
        <f t="shared" ref="F13:F14" si="8">D13-E13</f>
        <v>3300</v>
      </c>
      <c r="G13" s="13"/>
      <c r="H13" s="38">
        <f t="shared" ref="H13:H14" si="9">C13*700/1000000000</f>
        <v>1.155</v>
      </c>
      <c r="I13" s="39">
        <f t="shared" ref="I13:I14" si="10">8.34*H13</f>
        <v>9.6327</v>
      </c>
      <c r="J13" s="26"/>
    </row>
    <row r="14">
      <c r="A14" s="7"/>
      <c r="B14" s="27" t="s">
        <v>16</v>
      </c>
      <c r="C14" s="40">
        <f>C9*60*24</f>
        <v>1872000</v>
      </c>
      <c r="D14" s="29">
        <f t="shared" si="6"/>
        <v>6552</v>
      </c>
      <c r="E14" s="29">
        <f t="shared" si="7"/>
        <v>2808</v>
      </c>
      <c r="F14" s="30">
        <f t="shared" si="8"/>
        <v>3744</v>
      </c>
      <c r="G14" s="13"/>
      <c r="H14" s="41">
        <f t="shared" si="9"/>
        <v>1.3104</v>
      </c>
      <c r="I14" s="42">
        <f t="shared" si="10"/>
        <v>10.928736</v>
      </c>
      <c r="J14" s="9"/>
    </row>
    <row r="15">
      <c r="A15" s="1"/>
      <c r="B15" s="33"/>
      <c r="C15" s="19"/>
      <c r="D15" s="19"/>
      <c r="E15" s="19"/>
      <c r="F15" s="19"/>
      <c r="G15" s="1"/>
      <c r="H15" s="34"/>
      <c r="I15" s="34"/>
      <c r="J15" s="1"/>
    </row>
    <row r="16">
      <c r="A16" s="1"/>
      <c r="B16" s="35"/>
      <c r="C16" s="10" t="s">
        <v>18</v>
      </c>
      <c r="D16" s="11" t="s">
        <v>7</v>
      </c>
      <c r="E16" s="11" t="s">
        <v>8</v>
      </c>
      <c r="F16" s="12" t="s">
        <v>9</v>
      </c>
      <c r="G16" s="9"/>
      <c r="H16" s="1"/>
      <c r="I16" s="1"/>
      <c r="J16" s="1"/>
    </row>
    <row r="17">
      <c r="A17" s="1"/>
      <c r="B17" s="36"/>
      <c r="C17" s="16" t="s">
        <v>11</v>
      </c>
      <c r="D17" s="17" t="s">
        <v>12</v>
      </c>
      <c r="E17" s="17" t="s">
        <v>13</v>
      </c>
      <c r="F17" s="18" t="s">
        <v>14</v>
      </c>
      <c r="G17" s="9"/>
      <c r="H17" s="6"/>
      <c r="I17" s="6"/>
      <c r="J17" s="1"/>
    </row>
    <row r="18">
      <c r="A18" s="7"/>
      <c r="B18" s="20" t="s">
        <v>15</v>
      </c>
      <c r="C18" s="21">
        <f t="shared" ref="C18:C19" si="11">C13*30</f>
        <v>49500000</v>
      </c>
      <c r="D18" s="22">
        <f t="shared" ref="D18:D19" si="12">3.5*C18/1000</f>
        <v>173250</v>
      </c>
      <c r="E18" s="22">
        <f t="shared" ref="E18:E19" si="13">C18*1.5/1000</f>
        <v>74250</v>
      </c>
      <c r="F18" s="23">
        <f t="shared" ref="F18:F19" si="14">D18-E18</f>
        <v>99000</v>
      </c>
      <c r="G18" s="13"/>
      <c r="H18" s="43">
        <f t="shared" ref="H18:H19" si="15">C18*700/1000000000</f>
        <v>34.65</v>
      </c>
      <c r="I18" s="44">
        <f t="shared" ref="I18:I19" si="16">8.34*H18</f>
        <v>288.981</v>
      </c>
      <c r="J18" s="26"/>
    </row>
    <row r="19">
      <c r="A19" s="7"/>
      <c r="B19" s="27" t="s">
        <v>16</v>
      </c>
      <c r="C19" s="40">
        <f t="shared" si="11"/>
        <v>56160000</v>
      </c>
      <c r="D19" s="29">
        <f t="shared" si="12"/>
        <v>196560</v>
      </c>
      <c r="E19" s="29">
        <f t="shared" si="13"/>
        <v>84240</v>
      </c>
      <c r="F19" s="30">
        <f t="shared" si="14"/>
        <v>112320</v>
      </c>
      <c r="G19" s="13"/>
      <c r="H19" s="45">
        <f t="shared" si="15"/>
        <v>39.312</v>
      </c>
      <c r="I19" s="46">
        <f t="shared" si="16"/>
        <v>327.86208</v>
      </c>
      <c r="J19" s="9"/>
    </row>
    <row r="20">
      <c r="A20" s="1"/>
      <c r="B20" s="33"/>
      <c r="C20" s="19"/>
      <c r="D20" s="19"/>
      <c r="E20" s="19"/>
      <c r="F20" s="19"/>
      <c r="G20" s="1"/>
      <c r="H20" s="47"/>
      <c r="I20" s="47"/>
      <c r="J20" s="1"/>
    </row>
    <row r="21">
      <c r="A21" s="1"/>
      <c r="B21" s="35"/>
      <c r="C21" s="10" t="s">
        <v>19</v>
      </c>
      <c r="D21" s="11" t="s">
        <v>7</v>
      </c>
      <c r="E21" s="11" t="s">
        <v>8</v>
      </c>
      <c r="F21" s="12" t="s">
        <v>9</v>
      </c>
      <c r="G21" s="9"/>
      <c r="H21" s="48"/>
      <c r="I21" s="48"/>
      <c r="J21" s="1"/>
    </row>
    <row r="22">
      <c r="A22" s="1"/>
      <c r="B22" s="36"/>
      <c r="C22" s="16" t="s">
        <v>11</v>
      </c>
      <c r="D22" s="17" t="s">
        <v>12</v>
      </c>
      <c r="E22" s="17" t="s">
        <v>13</v>
      </c>
      <c r="F22" s="18" t="s">
        <v>14</v>
      </c>
      <c r="G22" s="9"/>
      <c r="H22" s="49"/>
      <c r="I22" s="49"/>
      <c r="J22" s="1"/>
    </row>
    <row r="23">
      <c r="A23" s="7"/>
      <c r="B23" s="20" t="s">
        <v>15</v>
      </c>
      <c r="C23" s="21">
        <f t="shared" ref="C23:C24" si="17">C13*365</f>
        <v>602250000</v>
      </c>
      <c r="D23" s="22">
        <f t="shared" ref="D23:D24" si="18">3.5*C23/1000</f>
        <v>2107875</v>
      </c>
      <c r="E23" s="22">
        <f t="shared" ref="E23:E24" si="19">C23*1.5/1000</f>
        <v>903375</v>
      </c>
      <c r="F23" s="23">
        <f t="shared" ref="F23:F24" si="20">D23-E23</f>
        <v>1204500</v>
      </c>
      <c r="G23" s="13"/>
      <c r="H23" s="43">
        <f t="shared" ref="H23:H24" si="21">C23*700/1000000000</f>
        <v>421.575</v>
      </c>
      <c r="I23" s="44">
        <f t="shared" ref="I23:I24" si="22">8.34*H23</f>
        <v>3515.9355</v>
      </c>
      <c r="J23" s="26"/>
    </row>
    <row r="24">
      <c r="A24" s="7"/>
      <c r="B24" s="27" t="s">
        <v>16</v>
      </c>
      <c r="C24" s="40">
        <f t="shared" si="17"/>
        <v>683280000</v>
      </c>
      <c r="D24" s="29">
        <f t="shared" si="18"/>
        <v>2391480</v>
      </c>
      <c r="E24" s="29">
        <f t="shared" si="19"/>
        <v>1024920</v>
      </c>
      <c r="F24" s="30">
        <f t="shared" si="20"/>
        <v>1366560</v>
      </c>
      <c r="G24" s="13"/>
      <c r="H24" s="45">
        <f t="shared" si="21"/>
        <v>478.296</v>
      </c>
      <c r="I24" s="46">
        <f t="shared" si="22"/>
        <v>3988.98864</v>
      </c>
      <c r="J24" s="9"/>
    </row>
    <row r="25">
      <c r="A25" s="1"/>
      <c r="B25" s="34"/>
      <c r="C25" s="34"/>
      <c r="D25" s="34"/>
      <c r="E25" s="34"/>
      <c r="F25" s="34"/>
      <c r="G25" s="1"/>
      <c r="H25" s="34"/>
      <c r="I25" s="50"/>
    </row>
    <row r="26">
      <c r="A26" s="1"/>
      <c r="B26" s="51" t="s">
        <v>20</v>
      </c>
      <c r="G26" s="1"/>
      <c r="H26" s="1"/>
    </row>
    <row r="27">
      <c r="A27" s="1"/>
      <c r="B27" s="52" t="s">
        <v>21</v>
      </c>
      <c r="G27" s="1"/>
      <c r="H27" s="1"/>
    </row>
    <row r="28" ht="17.25" customHeight="1">
      <c r="A28" s="1"/>
      <c r="B28" s="53" t="s">
        <v>22</v>
      </c>
      <c r="G28" s="1"/>
      <c r="H28" s="1"/>
    </row>
    <row r="29">
      <c r="A29" s="1"/>
      <c r="B29" s="1"/>
      <c r="C29" s="1"/>
      <c r="D29" s="1"/>
      <c r="E29" s="1"/>
      <c r="F29" s="1"/>
      <c r="G29" s="1"/>
      <c r="H29" s="1"/>
    </row>
  </sheetData>
  <mergeCells count="7">
    <mergeCell ref="B2:F2"/>
    <mergeCell ref="H2:I2"/>
    <mergeCell ref="B3:F3"/>
    <mergeCell ref="H3:I3"/>
    <mergeCell ref="B26:F26"/>
    <mergeCell ref="B27:F27"/>
    <mergeCell ref="B28:F28"/>
  </mergeCells>
  <hyperlinks>
    <hyperlink r:id="rId1" ref="B2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9.29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9.29"/>
  </cols>
  <sheetData/>
  <drawing r:id="rId1"/>
</worksheet>
</file>