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itHub\HUST_GraduateProject\HARDWARE\"/>
    </mc:Choice>
  </mc:AlternateContent>
  <xr:revisionPtr revIDLastSave="0" documentId="13_ncr:1_{6E679B55-798C-4D0C-B5DE-A3E6AF2192C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P6" i="1"/>
  <c r="P4" i="1"/>
  <c r="O8" i="1"/>
  <c r="K28" i="1" s="1"/>
  <c r="L16" i="1"/>
  <c r="N16" i="1"/>
  <c r="O16" i="1"/>
  <c r="O18" i="1" s="1"/>
  <c r="J16" i="1"/>
  <c r="F16" i="1"/>
  <c r="G16" i="1"/>
  <c r="H16" i="1"/>
  <c r="I16" i="1"/>
  <c r="K16" i="1"/>
  <c r="E16" i="1"/>
  <c r="K18" i="1" l="1"/>
  <c r="P8" i="1"/>
  <c r="E28" i="1"/>
  <c r="I28" i="1"/>
  <c r="M14" i="1"/>
  <c r="M16" i="1" s="1"/>
  <c r="M18" i="1" s="1"/>
  <c r="G28" i="1"/>
  <c r="E18" i="1"/>
  <c r="G18" i="1"/>
  <c r="E19" i="1" l="1"/>
  <c r="K30" i="1" l="1"/>
  <c r="K31" i="1" s="1"/>
  <c r="G30" i="1"/>
  <c r="G31" i="1" s="1"/>
  <c r="E30" i="1"/>
  <c r="E31" i="1" s="1"/>
  <c r="I30" i="1"/>
  <c r="I31" i="1" s="1"/>
</calcChain>
</file>

<file path=xl/sharedStrings.xml><?xml version="1.0" encoding="utf-8"?>
<sst xmlns="http://schemas.openxmlformats.org/spreadsheetml/2006/main" count="62" uniqueCount="36">
  <si>
    <t>STM32</t>
  </si>
  <si>
    <t>LoRa</t>
  </si>
  <si>
    <t>Sensors</t>
  </si>
  <si>
    <t>Soil</t>
  </si>
  <si>
    <t>MAX3485</t>
  </si>
  <si>
    <t>Voltage (V)</t>
  </si>
  <si>
    <t>Power (mW)</t>
  </si>
  <si>
    <t>Duration (s)</t>
  </si>
  <si>
    <t>Max Current (mA)</t>
  </si>
  <si>
    <t>Other</t>
  </si>
  <si>
    <t>Active</t>
  </si>
  <si>
    <t>Inactive</t>
  </si>
  <si>
    <t>Standby</t>
  </si>
  <si>
    <t>Rx</t>
  </si>
  <si>
    <t>Tx</t>
  </si>
  <si>
    <t>0.5s</t>
  </si>
  <si>
    <t>5s</t>
  </si>
  <si>
    <t>180s</t>
  </si>
  <si>
    <t>Avr. Power (mW)</t>
  </si>
  <si>
    <t>Avr. Power of Node (mW)</t>
  </si>
  <si>
    <t>Runtime (days)</t>
  </si>
  <si>
    <t>Battery Capacity (mAh)</t>
  </si>
  <si>
    <t>Avr. Battery Voltage (V)</t>
  </si>
  <si>
    <t>Runtime (hrs)</t>
  </si>
  <si>
    <t>1 Cell</t>
  </si>
  <si>
    <t>2 Cell</t>
  </si>
  <si>
    <t>Battery
Maximum Voltage (V)</t>
  </si>
  <si>
    <t>Battery
Minimum Voltage (V)</t>
  </si>
  <si>
    <t>TIME</t>
  </si>
  <si>
    <t>STM32 Activity</t>
  </si>
  <si>
    <t>LoRa Activity</t>
  </si>
  <si>
    <t>MAX3485 Activity</t>
  </si>
  <si>
    <t>Sensors Activity</t>
  </si>
  <si>
    <t>Other Activity</t>
  </si>
  <si>
    <t>Time</t>
  </si>
  <si>
    <t>Avr. Power Comsumtion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</si>
</sst>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0.00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6"/>
      <color theme="1"/>
      <name val="Times New Roman"/>
      <family val="1"/>
      <scheme val="major"/>
    </font>
    <font>
      <sz val="16"/>
      <color theme="0"/>
      <name val="Times New Roman"/>
      <family val="1"/>
      <scheme val="major"/>
    </font>
    <font>
      <sz val="20"/>
      <color theme="1"/>
      <name val="Times New Roman"/>
      <family val="1"/>
      <scheme val="major"/>
    </font>
    <font>
      <b/>
      <i/>
      <sz val="24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  <font>
      <b/>
      <sz val="20"/>
      <color theme="1"/>
      <name val="Times New Roman"/>
      <family val="1"/>
      <scheme val="major"/>
    </font>
    <font>
      <b/>
      <sz val="24"/>
      <color theme="1"/>
      <name val="Times New Roman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4" fontId="2" fillId="10" borderId="11" xfId="1" applyFont="1" applyFill="1" applyBorder="1" applyAlignment="1">
      <alignment horizontal="center" vertical="center"/>
    </xf>
    <xf numFmtId="44" fontId="2" fillId="10" borderId="12" xfId="1" applyFont="1" applyFill="1" applyBorder="1" applyAlignment="1">
      <alignment horizontal="center" vertical="center"/>
    </xf>
    <xf numFmtId="44" fontId="2" fillId="10" borderId="13" xfId="1" applyFont="1" applyFill="1" applyBorder="1" applyAlignment="1">
      <alignment horizontal="center" vertical="center"/>
    </xf>
    <xf numFmtId="44" fontId="2" fillId="10" borderId="14" xfId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71" fontId="7" fillId="0" borderId="2" xfId="0" applyNumberFormat="1" applyFont="1" applyBorder="1" applyAlignment="1">
      <alignment horizontal="center" vertical="center"/>
    </xf>
    <xf numFmtId="171" fontId="7" fillId="0" borderId="4" xfId="0" applyNumberFormat="1" applyFont="1" applyBorder="1" applyAlignment="1">
      <alignment horizontal="center" vertical="center"/>
    </xf>
    <xf numFmtId="171" fontId="7" fillId="0" borderId="3" xfId="0" applyNumberFormat="1" applyFont="1" applyBorder="1" applyAlignment="1">
      <alignment horizontal="center" vertical="center"/>
    </xf>
    <xf numFmtId="171" fontId="5" fillId="0" borderId="15" xfId="0" applyNumberFormat="1" applyFont="1" applyBorder="1" applyAlignment="1">
      <alignment horizontal="center" vertical="center"/>
    </xf>
    <xf numFmtId="171" fontId="5" fillId="0" borderId="10" xfId="0" applyNumberFormat="1" applyFont="1" applyBorder="1" applyAlignment="1">
      <alignment horizontal="center" vertical="center"/>
    </xf>
    <xf numFmtId="171" fontId="5" fillId="0" borderId="16" xfId="0" applyNumberFormat="1" applyFont="1" applyBorder="1" applyAlignment="1">
      <alignment horizontal="center" vertical="center"/>
    </xf>
    <xf numFmtId="171" fontId="5" fillId="0" borderId="8" xfId="0" applyNumberFormat="1" applyFont="1" applyBorder="1" applyAlignment="1">
      <alignment horizontal="center" vertical="center"/>
    </xf>
    <xf numFmtId="171" fontId="5" fillId="0" borderId="9" xfId="0" applyNumberFormat="1" applyFont="1" applyBorder="1" applyAlignment="1">
      <alignment horizontal="center" vertical="center"/>
    </xf>
    <xf numFmtId="171" fontId="5" fillId="0" borderId="17" xfId="0" applyNumberFormat="1" applyFont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171" fontId="6" fillId="3" borderId="1" xfId="0" applyNumberFormat="1" applyFont="1" applyFill="1" applyBorder="1" applyAlignment="1">
      <alignment horizontal="center" vertical="center"/>
    </xf>
    <xf numFmtId="171" fontId="8" fillId="0" borderId="15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</cellXfs>
  <cellStyles count="2">
    <cellStyle name="Bình thường" xfId="0" builtinId="0"/>
    <cellStyle name="Tiền tê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142875</xdr:rowOff>
    </xdr:from>
    <xdr:to>
      <xdr:col>11</xdr:col>
      <xdr:colOff>28575</xdr:colOff>
      <xdr:row>2</xdr:row>
      <xdr:rowOff>152400</xdr:rowOff>
    </xdr:to>
    <xdr:cxnSp macro="">
      <xdr:nvCxnSpPr>
        <xdr:cNvPr id="3" name="Đường kết nối Mũi tên Thẳng 2">
          <a:extLst>
            <a:ext uri="{FF2B5EF4-FFF2-40B4-BE49-F238E27FC236}">
              <a16:creationId xmlns:a16="http://schemas.microsoft.com/office/drawing/2014/main" id="{375C121E-4662-2D66-4605-0285BE39A058}"/>
            </a:ext>
          </a:extLst>
        </xdr:cNvPr>
        <xdr:cNvCxnSpPr/>
      </xdr:nvCxnSpPr>
      <xdr:spPr>
        <a:xfrm>
          <a:off x="2905125" y="771525"/>
          <a:ext cx="77057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1"/>
  <sheetViews>
    <sheetView showGridLines="0" tabSelected="1" zoomScaleNormal="100" workbookViewId="0">
      <selection activeCell="L10" sqref="L10"/>
    </sheetView>
  </sheetViews>
  <sheetFormatPr defaultColWidth="12.625" defaultRowHeight="24.95" customHeight="1" x14ac:dyDescent="0.2"/>
  <cols>
    <col min="1" max="7" width="12.625" style="1"/>
    <col min="8" max="8" width="12.625" style="1" customWidth="1"/>
    <col min="9" max="16384" width="12.625" style="1"/>
  </cols>
  <sheetData>
    <row r="2" spans="1:16" ht="24.95" customHeight="1" x14ac:dyDescent="0.2">
      <c r="A2" s="15"/>
      <c r="B2" s="15"/>
      <c r="D2" s="2" t="s">
        <v>28</v>
      </c>
      <c r="E2" s="2"/>
      <c r="F2" s="2"/>
      <c r="G2" s="2"/>
      <c r="H2" s="2"/>
      <c r="I2" s="2"/>
      <c r="J2" s="2"/>
      <c r="K2" s="2"/>
    </row>
    <row r="3" spans="1:16" ht="24.95" customHeight="1" x14ac:dyDescent="0.2">
      <c r="A3" s="15"/>
      <c r="B3" s="15"/>
      <c r="M3" s="6"/>
      <c r="N3" s="6"/>
      <c r="O3" s="3" t="s">
        <v>24</v>
      </c>
      <c r="P3" s="3" t="s">
        <v>25</v>
      </c>
    </row>
    <row r="4" spans="1:16" ht="24.95" customHeight="1" x14ac:dyDescent="0.2">
      <c r="A4" s="15"/>
      <c r="B4" s="39" t="s">
        <v>34</v>
      </c>
      <c r="C4" s="39"/>
      <c r="D4" s="7" t="s">
        <v>17</v>
      </c>
      <c r="E4" s="20" t="s">
        <v>15</v>
      </c>
      <c r="F4" s="21" t="s">
        <v>16</v>
      </c>
      <c r="G4" s="21"/>
      <c r="H4" s="21" t="s">
        <v>16</v>
      </c>
      <c r="I4" s="21"/>
      <c r="J4" s="20" t="s">
        <v>15</v>
      </c>
      <c r="K4" s="7" t="s">
        <v>17</v>
      </c>
      <c r="M4" s="50" t="s">
        <v>26</v>
      </c>
      <c r="N4" s="50"/>
      <c r="O4" s="37">
        <v>4.2</v>
      </c>
      <c r="P4" s="37">
        <f>O4 *2</f>
        <v>8.4</v>
      </c>
    </row>
    <row r="5" spans="1:16" ht="24.95" customHeight="1" x14ac:dyDescent="0.2">
      <c r="A5" s="15"/>
      <c r="B5" s="39" t="s">
        <v>29</v>
      </c>
      <c r="C5" s="39"/>
      <c r="D5" s="7" t="s">
        <v>11</v>
      </c>
      <c r="E5" s="4" t="s">
        <v>0</v>
      </c>
      <c r="F5" s="4"/>
      <c r="G5" s="4"/>
      <c r="H5" s="4"/>
      <c r="I5" s="4"/>
      <c r="J5" s="4"/>
      <c r="K5" s="7" t="s">
        <v>11</v>
      </c>
      <c r="M5" s="50"/>
      <c r="N5" s="50"/>
      <c r="O5" s="38"/>
      <c r="P5" s="38"/>
    </row>
    <row r="6" spans="1:16" ht="24.95" customHeight="1" x14ac:dyDescent="0.2">
      <c r="B6" s="39" t="s">
        <v>30</v>
      </c>
      <c r="C6" s="39"/>
      <c r="D6" s="8" t="s">
        <v>11</v>
      </c>
      <c r="E6" s="8"/>
      <c r="F6" s="13" t="s">
        <v>12</v>
      </c>
      <c r="G6" s="13"/>
      <c r="H6" s="13"/>
      <c r="I6" s="9" t="s">
        <v>1</v>
      </c>
      <c r="J6" s="8" t="s">
        <v>11</v>
      </c>
      <c r="K6" s="8"/>
      <c r="M6" s="50" t="s">
        <v>27</v>
      </c>
      <c r="N6" s="50"/>
      <c r="O6" s="37">
        <v>3.6</v>
      </c>
      <c r="P6" s="37">
        <f t="shared" ref="P6" si="0">O6 *2</f>
        <v>7.2</v>
      </c>
    </row>
    <row r="7" spans="1:16" ht="24.95" customHeight="1" x14ac:dyDescent="0.2">
      <c r="B7" s="39" t="s">
        <v>31</v>
      </c>
      <c r="C7" s="39"/>
      <c r="D7" s="8" t="s">
        <v>11</v>
      </c>
      <c r="E7" s="8"/>
      <c r="F7" s="17" t="s">
        <v>4</v>
      </c>
      <c r="G7" s="17"/>
      <c r="H7" s="8" t="s">
        <v>11</v>
      </c>
      <c r="I7" s="8"/>
      <c r="J7" s="8"/>
      <c r="K7" s="8"/>
      <c r="M7" s="50"/>
      <c r="N7" s="50"/>
      <c r="O7" s="38"/>
      <c r="P7" s="38"/>
    </row>
    <row r="8" spans="1:16" ht="24.95" customHeight="1" x14ac:dyDescent="0.2">
      <c r="B8" s="39" t="s">
        <v>32</v>
      </c>
      <c r="C8" s="39"/>
      <c r="D8" s="8" t="s">
        <v>11</v>
      </c>
      <c r="E8" s="8"/>
      <c r="F8" s="5" t="s">
        <v>2</v>
      </c>
      <c r="G8" s="5"/>
      <c r="H8" s="8" t="s">
        <v>11</v>
      </c>
      <c r="I8" s="8"/>
      <c r="J8" s="8"/>
      <c r="K8" s="8"/>
      <c r="M8" s="50" t="s">
        <v>22</v>
      </c>
      <c r="N8" s="50"/>
      <c r="O8" s="37">
        <f xml:space="preserve"> (O4 + O6) / 2</f>
        <v>3.9000000000000004</v>
      </c>
      <c r="P8" s="37">
        <f t="shared" ref="P8" si="1">O8 *2</f>
        <v>7.8000000000000007</v>
      </c>
    </row>
    <row r="9" spans="1:16" ht="24.95" customHeight="1" x14ac:dyDescent="0.2">
      <c r="B9" s="39" t="s">
        <v>33</v>
      </c>
      <c r="C9" s="39"/>
      <c r="D9" s="7" t="s">
        <v>11</v>
      </c>
      <c r="E9" s="19" t="s">
        <v>9</v>
      </c>
      <c r="F9" s="19"/>
      <c r="G9" s="19"/>
      <c r="H9" s="19"/>
      <c r="I9" s="19"/>
      <c r="J9" s="19"/>
      <c r="K9" s="7" t="s">
        <v>11</v>
      </c>
      <c r="M9" s="50"/>
      <c r="N9" s="50"/>
      <c r="O9" s="38"/>
      <c r="P9" s="38"/>
    </row>
    <row r="12" spans="1:16" ht="24.95" customHeight="1" x14ac:dyDescent="0.2">
      <c r="C12" s="40"/>
      <c r="D12" s="41"/>
      <c r="E12" s="25" t="s">
        <v>0</v>
      </c>
      <c r="F12" s="26"/>
      <c r="G12" s="10" t="s">
        <v>1</v>
      </c>
      <c r="H12" s="24"/>
      <c r="I12" s="24"/>
      <c r="J12" s="11"/>
      <c r="K12" s="29" t="s">
        <v>4</v>
      </c>
      <c r="L12" s="30"/>
      <c r="M12" s="27" t="s">
        <v>2</v>
      </c>
      <c r="N12" s="28"/>
      <c r="O12" s="31" t="s">
        <v>9</v>
      </c>
      <c r="P12" s="32"/>
    </row>
    <row r="13" spans="1:16" ht="24.95" customHeight="1" x14ac:dyDescent="0.2">
      <c r="C13" s="42"/>
      <c r="D13" s="43"/>
      <c r="E13" s="14" t="s">
        <v>10</v>
      </c>
      <c r="F13" s="7" t="s">
        <v>11</v>
      </c>
      <c r="G13" s="9" t="s">
        <v>14</v>
      </c>
      <c r="H13" s="9" t="s">
        <v>13</v>
      </c>
      <c r="I13" s="12" t="s">
        <v>12</v>
      </c>
      <c r="J13" s="7" t="s">
        <v>11</v>
      </c>
      <c r="K13" s="18" t="s">
        <v>10</v>
      </c>
      <c r="L13" s="7" t="s">
        <v>11</v>
      </c>
      <c r="M13" s="16" t="s">
        <v>3</v>
      </c>
      <c r="N13" s="7" t="s">
        <v>11</v>
      </c>
      <c r="O13" s="23" t="s">
        <v>10</v>
      </c>
      <c r="P13" s="7" t="s">
        <v>11</v>
      </c>
    </row>
    <row r="14" spans="1:16" ht="24.95" customHeight="1" x14ac:dyDescent="0.2">
      <c r="C14" s="44" t="s">
        <v>5</v>
      </c>
      <c r="D14" s="45"/>
      <c r="E14" s="3">
        <v>3.3</v>
      </c>
      <c r="F14" s="3">
        <v>3.3</v>
      </c>
      <c r="G14" s="3">
        <v>3.3</v>
      </c>
      <c r="H14" s="3">
        <v>3.3</v>
      </c>
      <c r="I14" s="3">
        <v>3.3</v>
      </c>
      <c r="J14" s="3">
        <v>0</v>
      </c>
      <c r="K14" s="3">
        <v>3.3</v>
      </c>
      <c r="L14" s="3">
        <v>0</v>
      </c>
      <c r="M14" s="3">
        <f xml:space="preserve"> O8 * 2</f>
        <v>7.8000000000000007</v>
      </c>
      <c r="N14" s="3">
        <v>0</v>
      </c>
      <c r="O14" s="3">
        <v>7.8</v>
      </c>
      <c r="P14" s="3">
        <v>0</v>
      </c>
    </row>
    <row r="15" spans="1:16" ht="24.95" customHeight="1" x14ac:dyDescent="0.2">
      <c r="C15" s="44" t="s">
        <v>8</v>
      </c>
      <c r="D15" s="45"/>
      <c r="E15" s="3">
        <v>4.9000000000000004</v>
      </c>
      <c r="F15" s="3">
        <v>4.0000000000000001E-3</v>
      </c>
      <c r="G15" s="3">
        <v>29</v>
      </c>
      <c r="H15" s="3">
        <v>12</v>
      </c>
      <c r="I15" s="3">
        <v>2</v>
      </c>
      <c r="J15" s="3">
        <v>0</v>
      </c>
      <c r="K15" s="3">
        <v>2.2000000000000002</v>
      </c>
      <c r="L15" s="3">
        <v>0</v>
      </c>
      <c r="M15" s="3">
        <v>80</v>
      </c>
      <c r="N15" s="3">
        <v>0</v>
      </c>
      <c r="O15" s="3">
        <v>7</v>
      </c>
      <c r="P15" s="3">
        <v>0</v>
      </c>
    </row>
    <row r="16" spans="1:16" ht="24.95" customHeight="1" x14ac:dyDescent="0.2">
      <c r="C16" s="44" t="s">
        <v>6</v>
      </c>
      <c r="D16" s="45"/>
      <c r="E16" s="3">
        <f>E14*E15</f>
        <v>16.170000000000002</v>
      </c>
      <c r="F16" s="61">
        <f t="shared" ref="F16:J16" si="2">F14*F15</f>
        <v>1.32E-2</v>
      </c>
      <c r="G16" s="3">
        <f t="shared" si="2"/>
        <v>95.699999999999989</v>
      </c>
      <c r="H16" s="3">
        <f t="shared" si="2"/>
        <v>39.599999999999994</v>
      </c>
      <c r="I16" s="3">
        <f t="shared" si="2"/>
        <v>6.6</v>
      </c>
      <c r="J16" s="3">
        <f t="shared" si="2"/>
        <v>0</v>
      </c>
      <c r="K16" s="3">
        <f>K14*K15</f>
        <v>7.26</v>
      </c>
      <c r="L16" s="3">
        <f t="shared" ref="L16:O16" si="3">L14*L15</f>
        <v>0</v>
      </c>
      <c r="M16" s="3">
        <f t="shared" si="3"/>
        <v>624</v>
      </c>
      <c r="N16" s="3">
        <f t="shared" si="3"/>
        <v>0</v>
      </c>
      <c r="O16" s="3">
        <f t="shared" si="3"/>
        <v>54.6</v>
      </c>
      <c r="P16" s="3">
        <v>0</v>
      </c>
    </row>
    <row r="17" spans="3:16" ht="24.95" customHeight="1" x14ac:dyDescent="0.2">
      <c r="C17" s="44" t="s">
        <v>7</v>
      </c>
      <c r="D17" s="45"/>
      <c r="E17" s="3">
        <v>11</v>
      </c>
      <c r="F17" s="3">
        <v>180</v>
      </c>
      <c r="G17" s="3">
        <v>0.1</v>
      </c>
      <c r="H17" s="3">
        <v>0.1</v>
      </c>
      <c r="I17" s="3">
        <v>9.8000000000000007</v>
      </c>
      <c r="J17" s="3">
        <v>181</v>
      </c>
      <c r="K17" s="3">
        <v>5</v>
      </c>
      <c r="L17" s="3">
        <v>186</v>
      </c>
      <c r="M17" s="3">
        <v>5</v>
      </c>
      <c r="N17" s="3">
        <v>186</v>
      </c>
      <c r="O17" s="3">
        <v>11</v>
      </c>
      <c r="P17" s="3">
        <v>180</v>
      </c>
    </row>
    <row r="18" spans="3:16" ht="24.95" customHeight="1" x14ac:dyDescent="0.2">
      <c r="C18" s="44" t="s">
        <v>18</v>
      </c>
      <c r="D18" s="45"/>
      <c r="E18" s="51">
        <f xml:space="preserve"> (E16*E17 + F16*F17)/(E17+F17)</f>
        <v>0.94369633507853412</v>
      </c>
      <c r="F18" s="52"/>
      <c r="G18" s="51">
        <f xml:space="preserve"> (G16*G17 + I16*I17 + J16*J17 + H16*H17)/(G17+H17+I17+J17)</f>
        <v>0.40947643979057591</v>
      </c>
      <c r="H18" s="53"/>
      <c r="I18" s="53"/>
      <c r="J18" s="52"/>
      <c r="K18" s="51">
        <f t="shared" ref="K18" si="4" xml:space="preserve"> (K16*K17 + L16*L17)/(K17+L17)</f>
        <v>0.19005235602094239</v>
      </c>
      <c r="L18" s="52"/>
      <c r="M18" s="51">
        <f t="shared" ref="M18" si="5" xml:space="preserve"> (M16*M17 + N16*N17)/(M17+N17)</f>
        <v>16.335078534031414</v>
      </c>
      <c r="N18" s="52"/>
      <c r="O18" s="51">
        <f t="shared" ref="O18" si="6" xml:space="preserve"> (O16*O17 + P16*P17)/(O17+P17)</f>
        <v>3.1445026178010473</v>
      </c>
      <c r="P18" s="52"/>
    </row>
    <row r="19" spans="3:16" ht="24.95" customHeight="1" x14ac:dyDescent="0.2">
      <c r="C19" s="46" t="s">
        <v>19</v>
      </c>
      <c r="D19" s="47"/>
      <c r="E19" s="54">
        <f>SUM(E18:P18)</f>
        <v>21.022806282722517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6"/>
    </row>
    <row r="20" spans="3:16" ht="24.95" customHeight="1" x14ac:dyDescent="0.2">
      <c r="C20" s="48"/>
      <c r="D20" s="49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9"/>
    </row>
    <row r="24" spans="3:16" ht="24.95" customHeight="1" x14ac:dyDescent="0.2">
      <c r="C24" s="46" t="s">
        <v>35</v>
      </c>
      <c r="D24" s="47"/>
      <c r="E24" s="68">
        <f xml:space="preserve"> E19</f>
        <v>21.022806282722517</v>
      </c>
      <c r="F24" s="69"/>
      <c r="G24" s="69"/>
      <c r="H24" s="69"/>
      <c r="I24" s="69"/>
      <c r="J24" s="69"/>
      <c r="K24" s="69"/>
      <c r="L24" s="70"/>
    </row>
    <row r="25" spans="3:16" ht="24.95" customHeight="1" x14ac:dyDescent="0.2">
      <c r="C25" s="48"/>
      <c r="D25" s="49"/>
      <c r="E25" s="71"/>
      <c r="F25" s="72"/>
      <c r="G25" s="72"/>
      <c r="H25" s="72"/>
      <c r="I25" s="72"/>
      <c r="J25" s="72"/>
      <c r="K25" s="72"/>
      <c r="L25" s="73"/>
    </row>
    <row r="26" spans="3:16" ht="24.95" customHeight="1" x14ac:dyDescent="0.2">
      <c r="C26" s="50" t="s">
        <v>21</v>
      </c>
      <c r="D26" s="50"/>
      <c r="E26" s="22">
        <v>2000</v>
      </c>
      <c r="F26" s="22"/>
      <c r="G26" s="62">
        <v>2500</v>
      </c>
      <c r="H26" s="62"/>
      <c r="I26" s="22">
        <v>3000</v>
      </c>
      <c r="J26" s="22"/>
      <c r="K26" s="22">
        <v>4000</v>
      </c>
      <c r="L26" s="22"/>
    </row>
    <row r="27" spans="3:16" ht="24.95" customHeight="1" x14ac:dyDescent="0.2">
      <c r="C27" s="50"/>
      <c r="D27" s="50"/>
      <c r="E27" s="22"/>
      <c r="F27" s="22"/>
      <c r="G27" s="62"/>
      <c r="H27" s="62"/>
      <c r="I27" s="22"/>
      <c r="J27" s="22"/>
      <c r="K27" s="22"/>
      <c r="L27" s="22"/>
    </row>
    <row r="28" spans="3:16" ht="24.95" customHeight="1" x14ac:dyDescent="0.2">
      <c r="C28" s="50" t="s">
        <v>22</v>
      </c>
      <c r="D28" s="50"/>
      <c r="E28" s="22">
        <f xml:space="preserve"> O8 * 2</f>
        <v>7.8000000000000007</v>
      </c>
      <c r="F28" s="22"/>
      <c r="G28" s="63">
        <f xml:space="preserve"> O8 * 2</f>
        <v>7.8000000000000007</v>
      </c>
      <c r="H28" s="64"/>
      <c r="I28" s="33">
        <f xml:space="preserve"> O8 * 2</f>
        <v>7.8000000000000007</v>
      </c>
      <c r="J28" s="34"/>
      <c r="K28" s="33">
        <f xml:space="preserve"> O8 * 2</f>
        <v>7.8000000000000007</v>
      </c>
      <c r="L28" s="34"/>
    </row>
    <row r="29" spans="3:16" ht="24.95" customHeight="1" x14ac:dyDescent="0.2">
      <c r="C29" s="50"/>
      <c r="D29" s="50"/>
      <c r="E29" s="22"/>
      <c r="F29" s="22"/>
      <c r="G29" s="65"/>
      <c r="H29" s="66"/>
      <c r="I29" s="35"/>
      <c r="J29" s="36"/>
      <c r="K29" s="35"/>
      <c r="L29" s="36"/>
    </row>
    <row r="30" spans="3:16" ht="24.95" customHeight="1" x14ac:dyDescent="0.2">
      <c r="C30" s="39" t="s">
        <v>23</v>
      </c>
      <c r="D30" s="39"/>
      <c r="E30" s="60">
        <f xml:space="preserve"> E26 / (E19 / E28)</f>
        <v>742.05126519292435</v>
      </c>
      <c r="F30" s="60"/>
      <c r="G30" s="67">
        <f xml:space="preserve"> G26 / (E19 / G28)</f>
        <v>927.56408149115543</v>
      </c>
      <c r="H30" s="67"/>
      <c r="I30" s="60">
        <f xml:space="preserve"> I26 / (E19 / I28)</f>
        <v>1113.0768977893865</v>
      </c>
      <c r="J30" s="60"/>
      <c r="K30" s="60">
        <f xml:space="preserve"> K26 / (E19 / K28)</f>
        <v>1484.1025303858487</v>
      </c>
      <c r="L30" s="60"/>
    </row>
    <row r="31" spans="3:16" ht="24.95" customHeight="1" x14ac:dyDescent="0.2">
      <c r="C31" s="39" t="s">
        <v>20</v>
      </c>
      <c r="D31" s="39"/>
      <c r="E31" s="60">
        <f>E30 / 24</f>
        <v>30.918802716371847</v>
      </c>
      <c r="F31" s="60"/>
      <c r="G31" s="67">
        <f t="shared" ref="G31" si="7">G30 / 24</f>
        <v>38.648503395464807</v>
      </c>
      <c r="H31" s="67"/>
      <c r="I31" s="60">
        <f t="shared" ref="I31" si="8">I30 / 24</f>
        <v>46.378204074557772</v>
      </c>
      <c r="J31" s="60"/>
      <c r="K31" s="60">
        <f t="shared" ref="K31" si="9">K30 / 24</f>
        <v>61.837605432743693</v>
      </c>
      <c r="L31" s="60"/>
    </row>
  </sheetData>
  <mergeCells count="70">
    <mergeCell ref="C24:D25"/>
    <mergeCell ref="E24:L25"/>
    <mergeCell ref="M3:N3"/>
    <mergeCell ref="B5:C5"/>
    <mergeCell ref="B6:C6"/>
    <mergeCell ref="B7:C7"/>
    <mergeCell ref="B8:C8"/>
    <mergeCell ref="B9:C9"/>
    <mergeCell ref="B4:C4"/>
    <mergeCell ref="O4:O5"/>
    <mergeCell ref="O6:O7"/>
    <mergeCell ref="P4:P5"/>
    <mergeCell ref="P6:P7"/>
    <mergeCell ref="P8:P9"/>
    <mergeCell ref="D2:K2"/>
    <mergeCell ref="G31:H31"/>
    <mergeCell ref="I31:J31"/>
    <mergeCell ref="K31:L31"/>
    <mergeCell ref="M4:N5"/>
    <mergeCell ref="M6:N7"/>
    <mergeCell ref="M8:N9"/>
    <mergeCell ref="G28:H29"/>
    <mergeCell ref="I26:J27"/>
    <mergeCell ref="K26:L27"/>
    <mergeCell ref="I28:J29"/>
    <mergeCell ref="K28:L29"/>
    <mergeCell ref="G30:H30"/>
    <mergeCell ref="I30:J30"/>
    <mergeCell ref="K30:L30"/>
    <mergeCell ref="C31:D31"/>
    <mergeCell ref="C26:D27"/>
    <mergeCell ref="E26:F27"/>
    <mergeCell ref="E30:F30"/>
    <mergeCell ref="E31:F31"/>
    <mergeCell ref="C28:D29"/>
    <mergeCell ref="E28:F29"/>
    <mergeCell ref="G26:H27"/>
    <mergeCell ref="K18:L18"/>
    <mergeCell ref="M18:N18"/>
    <mergeCell ref="O18:P18"/>
    <mergeCell ref="G18:J18"/>
    <mergeCell ref="C19:D20"/>
    <mergeCell ref="E19:P20"/>
    <mergeCell ref="C17:D17"/>
    <mergeCell ref="O12:P12"/>
    <mergeCell ref="F7:G7"/>
    <mergeCell ref="D7:E7"/>
    <mergeCell ref="H7:K7"/>
    <mergeCell ref="E9:J9"/>
    <mergeCell ref="F6:H6"/>
    <mergeCell ref="M12:N12"/>
    <mergeCell ref="C12:D13"/>
    <mergeCell ref="C14:D14"/>
    <mergeCell ref="C15:D15"/>
    <mergeCell ref="C16:D16"/>
    <mergeCell ref="C18:D18"/>
    <mergeCell ref="E18:F18"/>
    <mergeCell ref="F4:G4"/>
    <mergeCell ref="H4:I4"/>
    <mergeCell ref="J6:K6"/>
    <mergeCell ref="H8:K8"/>
    <mergeCell ref="C30:D30"/>
    <mergeCell ref="K12:L12"/>
    <mergeCell ref="F8:G8"/>
    <mergeCell ref="E5:J5"/>
    <mergeCell ref="D6:E6"/>
    <mergeCell ref="D8:E8"/>
    <mergeCell ref="E12:F12"/>
    <mergeCell ref="O8:O9"/>
    <mergeCell ref="G12:J1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Vento Trần</dc:creator>
  <cp:lastModifiedBy>Vento Trần</cp:lastModifiedBy>
  <dcterms:created xsi:type="dcterms:W3CDTF">2015-06-05T18:17:20Z</dcterms:created>
  <dcterms:modified xsi:type="dcterms:W3CDTF">2023-07-31T12:49:05Z</dcterms:modified>
</cp:coreProperties>
</file>